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120" yWindow="120" windowWidth="32060" windowHeight="20140"/>
  </bookViews>
  <sheets>
    <sheet name="Legend" sheetId="1" r:id="rId1"/>
    <sheet name="Aux_data" sheetId="8" r:id="rId2"/>
    <sheet name="A_bld_Delete" sheetId="3" r:id="rId3"/>
    <sheet name="A_bld_demand" sheetId="4" r:id="rId4"/>
    <sheet name="A_bld_service" sheetId="7" r:id="rId5"/>
    <sheet name="A_bld_shell_conductance" sheetId="9" r:id="rId6"/>
    <sheet name="A_bld_subs_logit" sheetId="6" r:id="rId7"/>
    <sheet name="A_bld_tech_logit" sheetId="17" r:id="rId8"/>
    <sheet name="A_bld_technology" sheetId="15" r:id="rId9"/>
    <sheet name="A_bld_tech_interp" sheetId="13" r:id="rId10"/>
    <sheet name="A_bld_Tdiff_shares" sheetId="10" r:id="rId11"/>
    <sheet name="A_bld_Tprteff" sheetId="16" r:id="rId12"/>
    <sheet name="A_bld_tech_cost_Y" sheetId="11" r:id="rId13"/>
    <sheet name="A_bld_tech_eff_Y" sheetId="12" r:id="rId14"/>
    <sheet name="A_bld_tech_retirement" sheetId="5" r:id="rId15"/>
    <sheet name="A_bld_tech_intgains" sheetId="14" r:id="rId16"/>
    <sheet name="A_bld_shell_conductance_adv" sheetId="18" r:id="rId17"/>
    <sheet name="A_bld_tech_eff_Y_adv" sheetId="19" r:id="rId18"/>
    <sheet name="A_bld_tech_cost_Y_adv" sheetId="20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conv_hspf_eff">Aux_data!$B$11</definedName>
    <definedName name="conv_lumens_W">Aux_data!$B$12</definedName>
    <definedName name="fast">Aux_data!$B$8</definedName>
    <definedName name="fastest">Aux_data!$B$9</definedName>
    <definedName name="infl_conversion">Aux_data!$B$15</definedName>
    <definedName name="medium">Aux_data!$B$7</definedName>
    <definedName name="slow">Aux_data!$B$6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12" l="1"/>
  <c r="L61" i="12"/>
  <c r="K61" i="12"/>
  <c r="J61" i="12"/>
  <c r="I61" i="12"/>
  <c r="H61" i="12"/>
  <c r="D61" i="12"/>
  <c r="C61" i="12"/>
  <c r="B61" i="12"/>
  <c r="A61" i="12"/>
  <c r="A61" i="15"/>
  <c r="G61" i="15"/>
  <c r="B61" i="15"/>
  <c r="F61" i="15"/>
  <c r="D61" i="15"/>
  <c r="C61" i="15"/>
  <c r="B40" i="17"/>
  <c r="A40" i="17"/>
  <c r="A20" i="6"/>
  <c r="D20" i="7"/>
  <c r="C20" i="7"/>
  <c r="B20" i="7"/>
  <c r="A20" i="7"/>
  <c r="D147" i="1"/>
  <c r="B147" i="1"/>
  <c r="A147" i="1"/>
  <c r="A87" i="1"/>
  <c r="A48" i="1"/>
  <c r="C29" i="1"/>
  <c r="B29" i="1"/>
  <c r="A29" i="1"/>
  <c r="H7" i="12"/>
  <c r="I7" i="12"/>
  <c r="F7" i="11"/>
  <c r="F54" i="20"/>
  <c r="G54" i="20"/>
  <c r="H54" i="20"/>
  <c r="I54" i="20"/>
  <c r="J54" i="20"/>
  <c r="K54" i="20"/>
  <c r="F46" i="20"/>
  <c r="G46" i="20"/>
  <c r="H46" i="20"/>
  <c r="I46" i="20"/>
  <c r="J46" i="20"/>
  <c r="K46" i="20"/>
  <c r="F43" i="20"/>
  <c r="G43" i="20"/>
  <c r="H43" i="20"/>
  <c r="I43" i="20"/>
  <c r="J43" i="20"/>
  <c r="K43" i="20"/>
  <c r="F41" i="20"/>
  <c r="G41" i="20"/>
  <c r="H41" i="20"/>
  <c r="I41" i="20"/>
  <c r="J41" i="20"/>
  <c r="K41" i="20"/>
  <c r="F38" i="20"/>
  <c r="G38" i="20"/>
  <c r="H38" i="20"/>
  <c r="I38" i="20"/>
  <c r="J38" i="20"/>
  <c r="K38" i="20"/>
  <c r="G37" i="20"/>
  <c r="H37" i="20"/>
  <c r="I37" i="20"/>
  <c r="J37" i="20"/>
  <c r="K37" i="20"/>
  <c r="F34" i="20"/>
  <c r="G34" i="20"/>
  <c r="H34" i="20"/>
  <c r="I34" i="20"/>
  <c r="J34" i="20"/>
  <c r="K34" i="20"/>
  <c r="F23" i="20"/>
  <c r="G23" i="20"/>
  <c r="H23" i="20"/>
  <c r="I23" i="20"/>
  <c r="J23" i="20"/>
  <c r="K23" i="20"/>
  <c r="F25" i="20"/>
  <c r="G25" i="20"/>
  <c r="H25" i="20"/>
  <c r="I25" i="20"/>
  <c r="J25" i="20"/>
  <c r="K25" i="20"/>
  <c r="F24" i="20"/>
  <c r="G24" i="20"/>
  <c r="H24" i="20"/>
  <c r="I24" i="20"/>
  <c r="J24" i="20"/>
  <c r="K24" i="20"/>
  <c r="F16" i="20"/>
  <c r="G16" i="20"/>
  <c r="H16" i="20"/>
  <c r="I16" i="20"/>
  <c r="J16" i="20"/>
  <c r="K16" i="20"/>
  <c r="F14" i="20"/>
  <c r="G14" i="20"/>
  <c r="H14" i="20"/>
  <c r="I14" i="20"/>
  <c r="J14" i="20"/>
  <c r="K14" i="20"/>
  <c r="F12" i="20"/>
  <c r="G12" i="20"/>
  <c r="H12" i="20"/>
  <c r="I12" i="20"/>
  <c r="J12" i="20"/>
  <c r="K12" i="20"/>
  <c r="F10" i="20"/>
  <c r="G10" i="20"/>
  <c r="H10" i="20"/>
  <c r="I10" i="20"/>
  <c r="J10" i="20"/>
  <c r="K10" i="20"/>
  <c r="F9" i="20"/>
  <c r="G9" i="20"/>
  <c r="H9" i="20"/>
  <c r="I9" i="20"/>
  <c r="J9" i="20"/>
  <c r="K9" i="20"/>
  <c r="F6" i="20"/>
  <c r="G6" i="20"/>
  <c r="H6" i="20"/>
  <c r="I6" i="20"/>
  <c r="J6" i="20"/>
  <c r="K6" i="20"/>
  <c r="F60" i="11"/>
  <c r="G60" i="11"/>
  <c r="H60" i="11"/>
  <c r="I60" i="11"/>
  <c r="J60" i="11"/>
  <c r="K60" i="11"/>
  <c r="K60" i="20"/>
  <c r="J60" i="20"/>
  <c r="I60" i="20"/>
  <c r="H60" i="20"/>
  <c r="G60" i="20"/>
  <c r="F60" i="20"/>
  <c r="E60" i="20"/>
  <c r="C60" i="11"/>
  <c r="C60" i="20"/>
  <c r="B146" i="1"/>
  <c r="B60" i="11"/>
  <c r="B60" i="20"/>
  <c r="A47" i="1"/>
  <c r="A86" i="1"/>
  <c r="A146" i="1"/>
  <c r="A60" i="11"/>
  <c r="A60" i="20"/>
  <c r="C59" i="11"/>
  <c r="C59" i="20"/>
  <c r="B145" i="1"/>
  <c r="B59" i="11"/>
  <c r="B59" i="20"/>
  <c r="A85" i="1"/>
  <c r="A145" i="1"/>
  <c r="A59" i="11"/>
  <c r="A59" i="20"/>
  <c r="F58" i="11"/>
  <c r="G58" i="11"/>
  <c r="H58" i="11"/>
  <c r="I58" i="11"/>
  <c r="J58" i="11"/>
  <c r="K58" i="11"/>
  <c r="K58" i="20"/>
  <c r="J58" i="20"/>
  <c r="I58" i="20"/>
  <c r="H58" i="20"/>
  <c r="G58" i="20"/>
  <c r="F58" i="20"/>
  <c r="E58" i="20"/>
  <c r="C58" i="11"/>
  <c r="C58" i="20"/>
  <c r="B144" i="1"/>
  <c r="B58" i="11"/>
  <c r="B58" i="20"/>
  <c r="A84" i="1"/>
  <c r="A144" i="1"/>
  <c r="A58" i="11"/>
  <c r="A58" i="20"/>
  <c r="C57" i="11"/>
  <c r="C57" i="20"/>
  <c r="B143" i="1"/>
  <c r="B57" i="11"/>
  <c r="B57" i="20"/>
  <c r="A46" i="1"/>
  <c r="A83" i="1"/>
  <c r="A143" i="1"/>
  <c r="A57" i="11"/>
  <c r="A57" i="20"/>
  <c r="C142" i="1"/>
  <c r="C56" i="11"/>
  <c r="C56" i="20"/>
  <c r="B141" i="1"/>
  <c r="B55" i="11"/>
  <c r="B56" i="11"/>
  <c r="B56" i="20"/>
  <c r="A45" i="1"/>
  <c r="A82" i="1"/>
  <c r="A141" i="1"/>
  <c r="A55" i="11"/>
  <c r="A56" i="11"/>
  <c r="A56" i="20"/>
  <c r="C55" i="11"/>
  <c r="C55" i="20"/>
  <c r="B55" i="20"/>
  <c r="A55" i="20"/>
  <c r="C54" i="11"/>
  <c r="C54" i="20"/>
  <c r="B140" i="1"/>
  <c r="B54" i="11"/>
  <c r="B54" i="20"/>
  <c r="A44" i="1"/>
  <c r="A81" i="1"/>
  <c r="A140" i="1"/>
  <c r="A54" i="11"/>
  <c r="A54" i="20"/>
  <c r="C53" i="11"/>
  <c r="C53" i="20"/>
  <c r="B139" i="1"/>
  <c r="B53" i="11"/>
  <c r="B53" i="20"/>
  <c r="A139" i="1"/>
  <c r="A53" i="11"/>
  <c r="A53" i="20"/>
  <c r="C52" i="11"/>
  <c r="C52" i="20"/>
  <c r="B138" i="1"/>
  <c r="B52" i="11"/>
  <c r="B52" i="20"/>
  <c r="A138" i="1"/>
  <c r="A52" i="11"/>
  <c r="A52" i="20"/>
  <c r="C51" i="11"/>
  <c r="C51" i="20"/>
  <c r="B137" i="1"/>
  <c r="B51" i="11"/>
  <c r="B51" i="20"/>
  <c r="A43" i="1"/>
  <c r="A80" i="1"/>
  <c r="A137" i="1"/>
  <c r="A51" i="11"/>
  <c r="A51" i="20"/>
  <c r="C50" i="11"/>
  <c r="C50" i="20"/>
  <c r="B136" i="1"/>
  <c r="B50" i="11"/>
  <c r="B50" i="20"/>
  <c r="A79" i="1"/>
  <c r="A136" i="1"/>
  <c r="A50" i="11"/>
  <c r="A50" i="20"/>
  <c r="C135" i="1"/>
  <c r="C49" i="11"/>
  <c r="C49" i="20"/>
  <c r="B134" i="1"/>
  <c r="B48" i="11"/>
  <c r="B49" i="11"/>
  <c r="B49" i="20"/>
  <c r="A42" i="1"/>
  <c r="A78" i="1"/>
  <c r="A134" i="1"/>
  <c r="A48" i="11"/>
  <c r="A49" i="11"/>
  <c r="A49" i="20"/>
  <c r="C48" i="11"/>
  <c r="C48" i="20"/>
  <c r="B48" i="20"/>
  <c r="A48" i="20"/>
  <c r="C47" i="11"/>
  <c r="C47" i="20"/>
  <c r="B133" i="1"/>
  <c r="B47" i="11"/>
  <c r="B47" i="20"/>
  <c r="A41" i="1"/>
  <c r="A77" i="1"/>
  <c r="A133" i="1"/>
  <c r="A47" i="11"/>
  <c r="A47" i="20"/>
  <c r="C46" i="11"/>
  <c r="C46" i="20"/>
  <c r="B132" i="1"/>
  <c r="B46" i="11"/>
  <c r="B46" i="20"/>
  <c r="A76" i="1"/>
  <c r="A132" i="1"/>
  <c r="A46" i="11"/>
  <c r="A46" i="20"/>
  <c r="C45" i="11"/>
  <c r="C45" i="20"/>
  <c r="B131" i="1"/>
  <c r="B45" i="11"/>
  <c r="B45" i="20"/>
  <c r="A131" i="1"/>
  <c r="A45" i="11"/>
  <c r="A45" i="20"/>
  <c r="C130" i="1"/>
  <c r="C44" i="11"/>
  <c r="C44" i="20"/>
  <c r="B129" i="1"/>
  <c r="B43" i="11"/>
  <c r="B44" i="11"/>
  <c r="B44" i="20"/>
  <c r="A75" i="1"/>
  <c r="A129" i="1"/>
  <c r="A43" i="11"/>
  <c r="A44" i="11"/>
  <c r="A44" i="20"/>
  <c r="C43" i="11"/>
  <c r="C43" i="20"/>
  <c r="B43" i="20"/>
  <c r="A43" i="20"/>
  <c r="C128" i="1"/>
  <c r="C42" i="11"/>
  <c r="C42" i="20"/>
  <c r="B127" i="1"/>
  <c r="B41" i="11"/>
  <c r="B42" i="11"/>
  <c r="B42" i="20"/>
  <c r="A40" i="1"/>
  <c r="A74" i="1"/>
  <c r="A127" i="1"/>
  <c r="A41" i="11"/>
  <c r="A42" i="11"/>
  <c r="A42" i="20"/>
  <c r="C41" i="11"/>
  <c r="C41" i="20"/>
  <c r="B41" i="20"/>
  <c r="A41" i="20"/>
  <c r="F40" i="11"/>
  <c r="G40" i="11"/>
  <c r="H40" i="11"/>
  <c r="I40" i="11"/>
  <c r="J40" i="11"/>
  <c r="K40" i="11"/>
  <c r="K40" i="20"/>
  <c r="J40" i="20"/>
  <c r="I40" i="20"/>
  <c r="H40" i="20"/>
  <c r="G40" i="20"/>
  <c r="F40" i="20"/>
  <c r="E40" i="20"/>
  <c r="C40" i="11"/>
  <c r="C40" i="20"/>
  <c r="B126" i="1"/>
  <c r="B40" i="11"/>
  <c r="B40" i="20"/>
  <c r="A73" i="1"/>
  <c r="A126" i="1"/>
  <c r="A40" i="11"/>
  <c r="A40" i="20"/>
  <c r="C125" i="1"/>
  <c r="C39" i="11"/>
  <c r="C39" i="20"/>
  <c r="B124" i="1"/>
  <c r="B38" i="11"/>
  <c r="B39" i="11"/>
  <c r="B39" i="20"/>
  <c r="A39" i="1"/>
  <c r="A72" i="1"/>
  <c r="A124" i="1"/>
  <c r="A38" i="11"/>
  <c r="A39" i="11"/>
  <c r="A39" i="20"/>
  <c r="C38" i="11"/>
  <c r="C38" i="20"/>
  <c r="B38" i="20"/>
  <c r="A38" i="20"/>
  <c r="C37" i="11"/>
  <c r="C37" i="20"/>
  <c r="B123" i="1"/>
  <c r="B37" i="11"/>
  <c r="B37" i="20"/>
  <c r="A71" i="1"/>
  <c r="A123" i="1"/>
  <c r="A37" i="11"/>
  <c r="A37" i="20"/>
  <c r="C36" i="11"/>
  <c r="C36" i="20"/>
  <c r="B122" i="1"/>
  <c r="B36" i="11"/>
  <c r="B36" i="20"/>
  <c r="A122" i="1"/>
  <c r="A36" i="11"/>
  <c r="A36" i="20"/>
  <c r="C121" i="1"/>
  <c r="C35" i="11"/>
  <c r="C35" i="20"/>
  <c r="B120" i="1"/>
  <c r="B34" i="11"/>
  <c r="B35" i="11"/>
  <c r="B35" i="20"/>
  <c r="A70" i="1"/>
  <c r="A120" i="1"/>
  <c r="A34" i="11"/>
  <c r="A35" i="11"/>
  <c r="A35" i="20"/>
  <c r="C34" i="11"/>
  <c r="C34" i="20"/>
  <c r="B34" i="20"/>
  <c r="A34" i="20"/>
  <c r="C33" i="11"/>
  <c r="C33" i="20"/>
  <c r="B119" i="1"/>
  <c r="B33" i="11"/>
  <c r="B33" i="20"/>
  <c r="A69" i="1"/>
  <c r="A119" i="1"/>
  <c r="A33" i="11"/>
  <c r="A33" i="20"/>
  <c r="C32" i="11"/>
  <c r="C32" i="20"/>
  <c r="B118" i="1"/>
  <c r="B32" i="11"/>
  <c r="B32" i="20"/>
  <c r="A68" i="1"/>
  <c r="A118" i="1"/>
  <c r="A32" i="11"/>
  <c r="A32" i="20"/>
  <c r="F31" i="11"/>
  <c r="G31" i="11"/>
  <c r="H31" i="11"/>
  <c r="I31" i="11"/>
  <c r="J31" i="11"/>
  <c r="K31" i="11"/>
  <c r="K31" i="20"/>
  <c r="J31" i="20"/>
  <c r="I31" i="20"/>
  <c r="H31" i="20"/>
  <c r="G31" i="20"/>
  <c r="F31" i="20"/>
  <c r="E31" i="20"/>
  <c r="C31" i="11"/>
  <c r="C31" i="20"/>
  <c r="B117" i="1"/>
  <c r="B31" i="11"/>
  <c r="B31" i="20"/>
  <c r="A38" i="1"/>
  <c r="A67" i="1"/>
  <c r="A117" i="1"/>
  <c r="A31" i="11"/>
  <c r="A31" i="20"/>
  <c r="C30" i="11"/>
  <c r="C30" i="20"/>
  <c r="B116" i="1"/>
  <c r="B30" i="11"/>
  <c r="B30" i="20"/>
  <c r="A66" i="1"/>
  <c r="A116" i="1"/>
  <c r="A30" i="11"/>
  <c r="A30" i="20"/>
  <c r="F29" i="11"/>
  <c r="G29" i="11"/>
  <c r="H29" i="11"/>
  <c r="I29" i="11"/>
  <c r="J29" i="11"/>
  <c r="K29" i="11"/>
  <c r="K29" i="20"/>
  <c r="J29" i="20"/>
  <c r="I29" i="20"/>
  <c r="H29" i="20"/>
  <c r="G29" i="20"/>
  <c r="F29" i="20"/>
  <c r="E29" i="20"/>
  <c r="C29" i="11"/>
  <c r="C29" i="20"/>
  <c r="B115" i="1"/>
  <c r="B29" i="11"/>
  <c r="B29" i="20"/>
  <c r="A65" i="1"/>
  <c r="A115" i="1"/>
  <c r="A29" i="11"/>
  <c r="A29" i="20"/>
  <c r="C28" i="11"/>
  <c r="C28" i="20"/>
  <c r="B114" i="1"/>
  <c r="B28" i="11"/>
  <c r="B28" i="20"/>
  <c r="A37" i="1"/>
  <c r="A64" i="1"/>
  <c r="A114" i="1"/>
  <c r="A28" i="11"/>
  <c r="A28" i="20"/>
  <c r="C27" i="11"/>
  <c r="C27" i="20"/>
  <c r="B113" i="1"/>
  <c r="B27" i="11"/>
  <c r="B27" i="20"/>
  <c r="A36" i="1"/>
  <c r="A63" i="1"/>
  <c r="A113" i="1"/>
  <c r="A27" i="11"/>
  <c r="A27" i="20"/>
  <c r="C112" i="1"/>
  <c r="C26" i="11"/>
  <c r="C26" i="20"/>
  <c r="B111" i="1"/>
  <c r="B25" i="11"/>
  <c r="B26" i="11"/>
  <c r="B26" i="20"/>
  <c r="A62" i="1"/>
  <c r="A111" i="1"/>
  <c r="A25" i="11"/>
  <c r="A26" i="11"/>
  <c r="A26" i="20"/>
  <c r="C25" i="11"/>
  <c r="C25" i="20"/>
  <c r="B25" i="20"/>
  <c r="A25" i="20"/>
  <c r="C24" i="11"/>
  <c r="C24" i="20"/>
  <c r="B110" i="1"/>
  <c r="B24" i="11"/>
  <c r="B24" i="20"/>
  <c r="A61" i="1"/>
  <c r="A110" i="1"/>
  <c r="A24" i="11"/>
  <c r="A24" i="20"/>
  <c r="C23" i="11"/>
  <c r="C23" i="20"/>
  <c r="B109" i="1"/>
  <c r="B23" i="11"/>
  <c r="B23" i="20"/>
  <c r="A35" i="1"/>
  <c r="A60" i="1"/>
  <c r="A109" i="1"/>
  <c r="A23" i="11"/>
  <c r="A23" i="20"/>
  <c r="C22" i="11"/>
  <c r="C22" i="20"/>
  <c r="B108" i="1"/>
  <c r="B22" i="11"/>
  <c r="B22" i="20"/>
  <c r="A108" i="1"/>
  <c r="A22" i="11"/>
  <c r="A22" i="20"/>
  <c r="C21" i="11"/>
  <c r="C21" i="20"/>
  <c r="B107" i="1"/>
  <c r="B21" i="11"/>
  <c r="B21" i="20"/>
  <c r="A107" i="1"/>
  <c r="A21" i="11"/>
  <c r="A21" i="20"/>
  <c r="C106" i="1"/>
  <c r="C20" i="11"/>
  <c r="C20" i="20"/>
  <c r="B105" i="1"/>
  <c r="B19" i="11"/>
  <c r="B20" i="11"/>
  <c r="B20" i="20"/>
  <c r="A34" i="1"/>
  <c r="A59" i="1"/>
  <c r="A105" i="1"/>
  <c r="A19" i="11"/>
  <c r="A20" i="11"/>
  <c r="A20" i="20"/>
  <c r="C19" i="11"/>
  <c r="C19" i="20"/>
  <c r="B19" i="20"/>
  <c r="A19" i="20"/>
  <c r="C18" i="11"/>
  <c r="C18" i="20"/>
  <c r="B104" i="1"/>
  <c r="B18" i="11"/>
  <c r="B18" i="20"/>
  <c r="A58" i="1"/>
  <c r="A104" i="1"/>
  <c r="A18" i="11"/>
  <c r="A18" i="20"/>
  <c r="C103" i="1"/>
  <c r="C17" i="11"/>
  <c r="C17" i="20"/>
  <c r="B102" i="1"/>
  <c r="B16" i="11"/>
  <c r="B17" i="11"/>
  <c r="B17" i="20"/>
  <c r="A102" i="1"/>
  <c r="A16" i="11"/>
  <c r="A17" i="11"/>
  <c r="A17" i="20"/>
  <c r="C16" i="11"/>
  <c r="C16" i="20"/>
  <c r="B16" i="20"/>
  <c r="A16" i="20"/>
  <c r="C101" i="1"/>
  <c r="C15" i="11"/>
  <c r="C15" i="20"/>
  <c r="B100" i="1"/>
  <c r="B14" i="11"/>
  <c r="B15" i="11"/>
  <c r="B15" i="20"/>
  <c r="A57" i="1"/>
  <c r="A100" i="1"/>
  <c r="A14" i="11"/>
  <c r="A15" i="11"/>
  <c r="A15" i="20"/>
  <c r="C14" i="11"/>
  <c r="C14" i="20"/>
  <c r="B14" i="20"/>
  <c r="A14" i="20"/>
  <c r="C99" i="1"/>
  <c r="C13" i="11"/>
  <c r="C13" i="20"/>
  <c r="B98" i="1"/>
  <c r="B12" i="11"/>
  <c r="B13" i="11"/>
  <c r="B13" i="20"/>
  <c r="A33" i="1"/>
  <c r="A56" i="1"/>
  <c r="A98" i="1"/>
  <c r="A12" i="11"/>
  <c r="A13" i="11"/>
  <c r="A13" i="20"/>
  <c r="C12" i="11"/>
  <c r="C12" i="20"/>
  <c r="B12" i="20"/>
  <c r="A12" i="20"/>
  <c r="C97" i="1"/>
  <c r="C11" i="11"/>
  <c r="C11" i="20"/>
  <c r="B96" i="1"/>
  <c r="B10" i="11"/>
  <c r="B11" i="11"/>
  <c r="B11" i="20"/>
  <c r="A32" i="1"/>
  <c r="A55" i="1"/>
  <c r="A96" i="1"/>
  <c r="A10" i="11"/>
  <c r="A11" i="11"/>
  <c r="A11" i="20"/>
  <c r="C10" i="11"/>
  <c r="C10" i="20"/>
  <c r="B10" i="20"/>
  <c r="A10" i="20"/>
  <c r="C9" i="11"/>
  <c r="C9" i="20"/>
  <c r="B95" i="1"/>
  <c r="B9" i="11"/>
  <c r="B9" i="20"/>
  <c r="A54" i="1"/>
  <c r="A95" i="1"/>
  <c r="A9" i="11"/>
  <c r="A9" i="20"/>
  <c r="C8" i="11"/>
  <c r="C8" i="20"/>
  <c r="B94" i="1"/>
  <c r="B8" i="11"/>
  <c r="B8" i="20"/>
  <c r="A94" i="1"/>
  <c r="A8" i="11"/>
  <c r="A8" i="20"/>
  <c r="C93" i="1"/>
  <c r="C7" i="11"/>
  <c r="C7" i="20"/>
  <c r="B92" i="1"/>
  <c r="B6" i="11"/>
  <c r="B7" i="11"/>
  <c r="B7" i="20"/>
  <c r="A53" i="1"/>
  <c r="A92" i="1"/>
  <c r="A6" i="11"/>
  <c r="A7" i="11"/>
  <c r="A7" i="20"/>
  <c r="C6" i="11"/>
  <c r="C6" i="20"/>
  <c r="B6" i="20"/>
  <c r="A6" i="20"/>
  <c r="C5" i="11"/>
  <c r="C5" i="20"/>
  <c r="B91" i="1"/>
  <c r="B5" i="11"/>
  <c r="B5" i="20"/>
  <c r="A52" i="1"/>
  <c r="A91" i="1"/>
  <c r="A5" i="11"/>
  <c r="A5" i="20"/>
  <c r="C4" i="11"/>
  <c r="C4" i="20"/>
  <c r="B90" i="1"/>
  <c r="B4" i="11"/>
  <c r="B4" i="20"/>
  <c r="A51" i="1"/>
  <c r="A90" i="1"/>
  <c r="A4" i="11"/>
  <c r="A4" i="20"/>
  <c r="I59" i="19"/>
  <c r="J59" i="19"/>
  <c r="K59" i="19"/>
  <c r="L59" i="19"/>
  <c r="M59" i="19"/>
  <c r="G57" i="19"/>
  <c r="H57" i="19"/>
  <c r="I57" i="19"/>
  <c r="J57" i="19"/>
  <c r="K57" i="19"/>
  <c r="L57" i="19"/>
  <c r="M57" i="19"/>
  <c r="H54" i="19"/>
  <c r="I54" i="19"/>
  <c r="J54" i="19"/>
  <c r="K54" i="19"/>
  <c r="L54" i="19"/>
  <c r="M54" i="19"/>
  <c r="I51" i="19"/>
  <c r="J51" i="19"/>
  <c r="K51" i="19"/>
  <c r="L51" i="19"/>
  <c r="M51" i="19"/>
  <c r="M48" i="19"/>
  <c r="L48" i="19"/>
  <c r="K48" i="19"/>
  <c r="J48" i="19"/>
  <c r="I48" i="19"/>
  <c r="H48" i="19"/>
  <c r="H55" i="19"/>
  <c r="I55" i="19"/>
  <c r="J55" i="19"/>
  <c r="K55" i="19"/>
  <c r="L55" i="19"/>
  <c r="M55" i="19"/>
  <c r="H43" i="19"/>
  <c r="I43" i="19"/>
  <c r="J43" i="19"/>
  <c r="K43" i="19"/>
  <c r="L43" i="19"/>
  <c r="M43" i="19"/>
  <c r="H41" i="19"/>
  <c r="I41" i="19"/>
  <c r="J41" i="19"/>
  <c r="K41" i="19"/>
  <c r="L41" i="19"/>
  <c r="M41" i="19"/>
  <c r="H38" i="19"/>
  <c r="I38" i="19"/>
  <c r="J38" i="19"/>
  <c r="K38" i="19"/>
  <c r="L38" i="19"/>
  <c r="M38" i="19"/>
  <c r="H37" i="19"/>
  <c r="I37" i="19"/>
  <c r="J37" i="19"/>
  <c r="K37" i="19"/>
  <c r="L37" i="19"/>
  <c r="M37" i="19"/>
  <c r="H34" i="19"/>
  <c r="I34" i="19"/>
  <c r="J34" i="19"/>
  <c r="K34" i="19"/>
  <c r="L34" i="19"/>
  <c r="M34" i="19"/>
  <c r="G30" i="19"/>
  <c r="H30" i="19"/>
  <c r="I30" i="19"/>
  <c r="J30" i="19"/>
  <c r="K30" i="19"/>
  <c r="L30" i="19"/>
  <c r="M30" i="19"/>
  <c r="G28" i="19"/>
  <c r="H28" i="19"/>
  <c r="I28" i="19"/>
  <c r="J28" i="19"/>
  <c r="K28" i="19"/>
  <c r="L28" i="19"/>
  <c r="M28" i="19"/>
  <c r="H23" i="19"/>
  <c r="I23" i="19"/>
  <c r="J23" i="19"/>
  <c r="K23" i="19"/>
  <c r="L23" i="19"/>
  <c r="M23" i="19"/>
  <c r="H25" i="19"/>
  <c r="I25" i="19"/>
  <c r="J25" i="19"/>
  <c r="K25" i="19"/>
  <c r="L25" i="19"/>
  <c r="M25" i="19"/>
  <c r="H24" i="19"/>
  <c r="I24" i="19"/>
  <c r="J24" i="19"/>
  <c r="K24" i="19"/>
  <c r="L24" i="19"/>
  <c r="M24" i="19"/>
  <c r="H16" i="19"/>
  <c r="I16" i="19"/>
  <c r="J16" i="19"/>
  <c r="K16" i="19"/>
  <c r="H14" i="19"/>
  <c r="I14" i="19"/>
  <c r="J14" i="19"/>
  <c r="K14" i="19"/>
  <c r="L14" i="19"/>
  <c r="M14" i="19"/>
  <c r="H12" i="19"/>
  <c r="I12" i="19"/>
  <c r="J12" i="19"/>
  <c r="K12" i="19"/>
  <c r="L12" i="19"/>
  <c r="M12" i="19"/>
  <c r="H10" i="19"/>
  <c r="I10" i="19"/>
  <c r="J10" i="19"/>
  <c r="K10" i="19"/>
  <c r="L10" i="19"/>
  <c r="M10" i="19"/>
  <c r="H9" i="19"/>
  <c r="I9" i="19"/>
  <c r="J9" i="19"/>
  <c r="K9" i="19"/>
  <c r="L9" i="19"/>
  <c r="M9" i="19"/>
  <c r="H6" i="19"/>
  <c r="I6" i="19"/>
  <c r="J6" i="19"/>
  <c r="K6" i="19"/>
  <c r="L6" i="19"/>
  <c r="M6" i="19"/>
  <c r="G60" i="19"/>
  <c r="F60" i="19"/>
  <c r="E60" i="19"/>
  <c r="D146" i="1"/>
  <c r="D60" i="12"/>
  <c r="D60" i="19"/>
  <c r="C60" i="12"/>
  <c r="C60" i="19"/>
  <c r="B60" i="12"/>
  <c r="B60" i="19"/>
  <c r="A60" i="12"/>
  <c r="A60" i="19"/>
  <c r="G59" i="19"/>
  <c r="F59" i="19"/>
  <c r="E59" i="19"/>
  <c r="D145" i="1"/>
  <c r="D59" i="12"/>
  <c r="D59" i="19"/>
  <c r="C59" i="12"/>
  <c r="C59" i="19"/>
  <c r="B59" i="12"/>
  <c r="B59" i="19"/>
  <c r="A59" i="12"/>
  <c r="A59" i="19"/>
  <c r="G58" i="19"/>
  <c r="F58" i="19"/>
  <c r="E58" i="19"/>
  <c r="D144" i="1"/>
  <c r="D58" i="12"/>
  <c r="D58" i="19"/>
  <c r="C58" i="12"/>
  <c r="C58" i="19"/>
  <c r="B58" i="12"/>
  <c r="B58" i="19"/>
  <c r="A58" i="12"/>
  <c r="A58" i="19"/>
  <c r="F57" i="19"/>
  <c r="E57" i="19"/>
  <c r="D143" i="1"/>
  <c r="D57" i="12"/>
  <c r="D57" i="19"/>
  <c r="C57" i="12"/>
  <c r="C57" i="19"/>
  <c r="B57" i="12"/>
  <c r="B57" i="19"/>
  <c r="A57" i="12"/>
  <c r="A57" i="19"/>
  <c r="F56" i="12"/>
  <c r="F56" i="19"/>
  <c r="E56" i="19"/>
  <c r="D141" i="1"/>
  <c r="D55" i="12"/>
  <c r="D56" i="12"/>
  <c r="D56" i="19"/>
  <c r="C56" i="12"/>
  <c r="C56" i="19"/>
  <c r="B55" i="12"/>
  <c r="B56" i="12"/>
  <c r="B56" i="19"/>
  <c r="A55" i="12"/>
  <c r="A56" i="12"/>
  <c r="A56" i="19"/>
  <c r="G55" i="12"/>
  <c r="G55" i="19"/>
  <c r="F55" i="12"/>
  <c r="F55" i="19"/>
  <c r="E55" i="19"/>
  <c r="D55" i="19"/>
  <c r="C55" i="12"/>
  <c r="C55" i="19"/>
  <c r="B55" i="19"/>
  <c r="A55" i="19"/>
  <c r="E54" i="19"/>
  <c r="D140" i="1"/>
  <c r="D54" i="12"/>
  <c r="D54" i="19"/>
  <c r="C54" i="12"/>
  <c r="C54" i="19"/>
  <c r="B54" i="12"/>
  <c r="B54" i="19"/>
  <c r="A54" i="12"/>
  <c r="A54" i="19"/>
  <c r="E53" i="19"/>
  <c r="D139" i="1"/>
  <c r="D53" i="12"/>
  <c r="D53" i="19"/>
  <c r="C53" i="12"/>
  <c r="C53" i="19"/>
  <c r="B53" i="12"/>
  <c r="B53" i="19"/>
  <c r="A53" i="12"/>
  <c r="A53" i="19"/>
  <c r="E52" i="19"/>
  <c r="D138" i="1"/>
  <c r="D52" i="12"/>
  <c r="D52" i="19"/>
  <c r="C52" i="12"/>
  <c r="C52" i="19"/>
  <c r="B52" i="12"/>
  <c r="B52" i="19"/>
  <c r="A52" i="12"/>
  <c r="A52" i="19"/>
  <c r="G51" i="12"/>
  <c r="G51" i="19"/>
  <c r="F51" i="12"/>
  <c r="F51" i="19"/>
  <c r="E51" i="19"/>
  <c r="D137" i="1"/>
  <c r="D51" i="12"/>
  <c r="D51" i="19"/>
  <c r="C51" i="12"/>
  <c r="C51" i="19"/>
  <c r="B51" i="12"/>
  <c r="B51" i="19"/>
  <c r="A51" i="12"/>
  <c r="A51" i="19"/>
  <c r="I50" i="12"/>
  <c r="I50" i="19"/>
  <c r="H50" i="12"/>
  <c r="H50" i="19"/>
  <c r="G50" i="12"/>
  <c r="G50" i="19"/>
  <c r="F50" i="12"/>
  <c r="F50" i="19"/>
  <c r="E50" i="19"/>
  <c r="D136" i="1"/>
  <c r="D50" i="12"/>
  <c r="D50" i="19"/>
  <c r="C50" i="12"/>
  <c r="C50" i="19"/>
  <c r="B50" i="12"/>
  <c r="B50" i="19"/>
  <c r="A50" i="12"/>
  <c r="A50" i="19"/>
  <c r="E49" i="19"/>
  <c r="D134" i="1"/>
  <c r="D48" i="12"/>
  <c r="D49" i="12"/>
  <c r="D49" i="19"/>
  <c r="C49" i="12"/>
  <c r="C49" i="19"/>
  <c r="B48" i="12"/>
  <c r="B49" i="12"/>
  <c r="B49" i="19"/>
  <c r="A48" i="12"/>
  <c r="A49" i="12"/>
  <c r="A49" i="19"/>
  <c r="E48" i="19"/>
  <c r="D48" i="19"/>
  <c r="C48" i="12"/>
  <c r="C48" i="19"/>
  <c r="B48" i="19"/>
  <c r="A48" i="19"/>
  <c r="I47" i="12"/>
  <c r="I47" i="19"/>
  <c r="H47" i="12"/>
  <c r="H47" i="19"/>
  <c r="G47" i="12"/>
  <c r="G47" i="19"/>
  <c r="E47" i="19"/>
  <c r="D133" i="1"/>
  <c r="D47" i="12"/>
  <c r="D47" i="19"/>
  <c r="C47" i="12"/>
  <c r="C47" i="19"/>
  <c r="B47" i="12"/>
  <c r="B47" i="19"/>
  <c r="A47" i="12"/>
  <c r="A47" i="19"/>
  <c r="G46" i="19"/>
  <c r="E46" i="19"/>
  <c r="D132" i="1"/>
  <c r="D46" i="12"/>
  <c r="D46" i="19"/>
  <c r="C46" i="12"/>
  <c r="C46" i="19"/>
  <c r="B46" i="12"/>
  <c r="B46" i="19"/>
  <c r="A46" i="12"/>
  <c r="A46" i="19"/>
  <c r="M45" i="19"/>
  <c r="L45" i="19"/>
  <c r="K45" i="19"/>
  <c r="J45" i="19"/>
  <c r="I45" i="19"/>
  <c r="H45" i="19"/>
  <c r="G45" i="12"/>
  <c r="G45" i="19"/>
  <c r="E45" i="19"/>
  <c r="D131" i="1"/>
  <c r="D45" i="12"/>
  <c r="D45" i="19"/>
  <c r="C45" i="12"/>
  <c r="C45" i="19"/>
  <c r="B45" i="12"/>
  <c r="B45" i="19"/>
  <c r="A45" i="12"/>
  <c r="A45" i="19"/>
  <c r="M44" i="19"/>
  <c r="L44" i="19"/>
  <c r="K44" i="19"/>
  <c r="E44" i="19"/>
  <c r="D129" i="1"/>
  <c r="D43" i="12"/>
  <c r="D44" i="12"/>
  <c r="D44" i="19"/>
  <c r="C44" i="12"/>
  <c r="C44" i="19"/>
  <c r="B43" i="12"/>
  <c r="B44" i="12"/>
  <c r="B44" i="19"/>
  <c r="A43" i="12"/>
  <c r="A44" i="12"/>
  <c r="A44" i="19"/>
  <c r="E43" i="19"/>
  <c r="D43" i="19"/>
  <c r="C43" i="12"/>
  <c r="C43" i="19"/>
  <c r="B43" i="19"/>
  <c r="A43" i="19"/>
  <c r="E42" i="19"/>
  <c r="D127" i="1"/>
  <c r="D41" i="12"/>
  <c r="D42" i="12"/>
  <c r="D42" i="19"/>
  <c r="C42" i="12"/>
  <c r="C42" i="19"/>
  <c r="B41" i="12"/>
  <c r="B42" i="12"/>
  <c r="B42" i="19"/>
  <c r="A41" i="12"/>
  <c r="A42" i="12"/>
  <c r="A42" i="19"/>
  <c r="G41" i="19"/>
  <c r="E41" i="19"/>
  <c r="D41" i="19"/>
  <c r="C41" i="12"/>
  <c r="C41" i="19"/>
  <c r="B41" i="19"/>
  <c r="A41" i="19"/>
  <c r="M40" i="19"/>
  <c r="L40" i="19"/>
  <c r="K40" i="19"/>
  <c r="J40" i="19"/>
  <c r="I40" i="12"/>
  <c r="I40" i="19"/>
  <c r="E40" i="19"/>
  <c r="D126" i="1"/>
  <c r="D40" i="12"/>
  <c r="D40" i="19"/>
  <c r="C40" i="12"/>
  <c r="C40" i="19"/>
  <c r="B40" i="12"/>
  <c r="B40" i="19"/>
  <c r="A40" i="12"/>
  <c r="A40" i="19"/>
  <c r="E39" i="19"/>
  <c r="D124" i="1"/>
  <c r="D38" i="12"/>
  <c r="D39" i="12"/>
  <c r="D39" i="19"/>
  <c r="C39" i="12"/>
  <c r="C39" i="19"/>
  <c r="B38" i="12"/>
  <c r="B39" i="12"/>
  <c r="B39" i="19"/>
  <c r="A38" i="12"/>
  <c r="A39" i="12"/>
  <c r="A39" i="19"/>
  <c r="G38" i="19"/>
  <c r="E38" i="19"/>
  <c r="D38" i="19"/>
  <c r="C38" i="12"/>
  <c r="C38" i="19"/>
  <c r="B38" i="19"/>
  <c r="A38" i="19"/>
  <c r="E37" i="19"/>
  <c r="D123" i="1"/>
  <c r="D37" i="12"/>
  <c r="D37" i="19"/>
  <c r="C37" i="12"/>
  <c r="C37" i="19"/>
  <c r="B37" i="12"/>
  <c r="B37" i="19"/>
  <c r="A37" i="12"/>
  <c r="A37" i="19"/>
  <c r="M36" i="19"/>
  <c r="L36" i="19"/>
  <c r="K36" i="19"/>
  <c r="J36" i="19"/>
  <c r="I36" i="19"/>
  <c r="H36" i="19"/>
  <c r="G36" i="19"/>
  <c r="F36" i="19"/>
  <c r="E36" i="19"/>
  <c r="D122" i="1"/>
  <c r="D36" i="12"/>
  <c r="D36" i="19"/>
  <c r="C36" i="12"/>
  <c r="C36" i="19"/>
  <c r="B36" i="12"/>
  <c r="B36" i="19"/>
  <c r="A36" i="12"/>
  <c r="A36" i="19"/>
  <c r="E35" i="19"/>
  <c r="D120" i="1"/>
  <c r="D34" i="12"/>
  <c r="D35" i="12"/>
  <c r="D35" i="19"/>
  <c r="C35" i="12"/>
  <c r="C35" i="19"/>
  <c r="B34" i="12"/>
  <c r="B35" i="12"/>
  <c r="B35" i="19"/>
  <c r="A34" i="12"/>
  <c r="A35" i="12"/>
  <c r="A35" i="19"/>
  <c r="G34" i="19"/>
  <c r="F34" i="12"/>
  <c r="F34" i="19"/>
  <c r="E34" i="19"/>
  <c r="D34" i="19"/>
  <c r="C34" i="12"/>
  <c r="C34" i="19"/>
  <c r="B34" i="19"/>
  <c r="A34" i="19"/>
  <c r="F32" i="12"/>
  <c r="F33" i="12"/>
  <c r="F33" i="19"/>
  <c r="E33" i="19"/>
  <c r="D119" i="1"/>
  <c r="D33" i="12"/>
  <c r="D33" i="19"/>
  <c r="C33" i="12"/>
  <c r="C33" i="19"/>
  <c r="B33" i="12"/>
  <c r="B33" i="19"/>
  <c r="A33" i="12"/>
  <c r="A33" i="19"/>
  <c r="G32" i="19"/>
  <c r="F32" i="19"/>
  <c r="E32" i="19"/>
  <c r="D118" i="1"/>
  <c r="D32" i="12"/>
  <c r="D32" i="19"/>
  <c r="C32" i="12"/>
  <c r="C32" i="19"/>
  <c r="B32" i="12"/>
  <c r="B32" i="19"/>
  <c r="A32" i="12"/>
  <c r="A32" i="19"/>
  <c r="M31" i="19"/>
  <c r="L31" i="19"/>
  <c r="K31" i="19"/>
  <c r="J31" i="19"/>
  <c r="I31" i="19"/>
  <c r="H31" i="19"/>
  <c r="G31" i="19"/>
  <c r="F31" i="19"/>
  <c r="E31" i="19"/>
  <c r="D117" i="1"/>
  <c r="D31" i="12"/>
  <c r="D31" i="19"/>
  <c r="C31" i="12"/>
  <c r="C31" i="19"/>
  <c r="B31" i="12"/>
  <c r="B31" i="19"/>
  <c r="A31" i="12"/>
  <c r="A31" i="19"/>
  <c r="F30" i="19"/>
  <c r="E30" i="19"/>
  <c r="D116" i="1"/>
  <c r="D30" i="12"/>
  <c r="D30" i="19"/>
  <c r="C30" i="12"/>
  <c r="C30" i="19"/>
  <c r="B30" i="12"/>
  <c r="B30" i="19"/>
  <c r="A30" i="12"/>
  <c r="A30" i="19"/>
  <c r="M29" i="19"/>
  <c r="L29" i="19"/>
  <c r="K29" i="19"/>
  <c r="J29" i="19"/>
  <c r="I29" i="19"/>
  <c r="H29" i="19"/>
  <c r="G29" i="19"/>
  <c r="F29" i="19"/>
  <c r="E29" i="19"/>
  <c r="D115" i="1"/>
  <c r="D29" i="12"/>
  <c r="D29" i="19"/>
  <c r="C29" i="12"/>
  <c r="C29" i="19"/>
  <c r="B29" i="12"/>
  <c r="B29" i="19"/>
  <c r="A29" i="12"/>
  <c r="A29" i="19"/>
  <c r="F28" i="19"/>
  <c r="E28" i="19"/>
  <c r="D114" i="1"/>
  <c r="D28" i="12"/>
  <c r="D28" i="19"/>
  <c r="C28" i="12"/>
  <c r="C28" i="19"/>
  <c r="B28" i="12"/>
  <c r="B28" i="19"/>
  <c r="A28" i="12"/>
  <c r="A28" i="19"/>
  <c r="M27" i="19"/>
  <c r="L27" i="19"/>
  <c r="K27" i="19"/>
  <c r="J27" i="19"/>
  <c r="I27" i="19"/>
  <c r="H27" i="19"/>
  <c r="G27" i="19"/>
  <c r="F27" i="19"/>
  <c r="E27" i="19"/>
  <c r="D113" i="1"/>
  <c r="D27" i="12"/>
  <c r="D27" i="19"/>
  <c r="C27" i="12"/>
  <c r="C27" i="19"/>
  <c r="B27" i="12"/>
  <c r="B27" i="19"/>
  <c r="A27" i="12"/>
  <c r="A27" i="19"/>
  <c r="F26" i="19"/>
  <c r="E26" i="19"/>
  <c r="D111" i="1"/>
  <c r="D25" i="12"/>
  <c r="D26" i="12"/>
  <c r="D26" i="19"/>
  <c r="C26" i="12"/>
  <c r="C26" i="19"/>
  <c r="B25" i="12"/>
  <c r="B26" i="12"/>
  <c r="B26" i="19"/>
  <c r="A25" i="12"/>
  <c r="A26" i="12"/>
  <c r="A26" i="19"/>
  <c r="G25" i="19"/>
  <c r="E25" i="19"/>
  <c r="D25" i="19"/>
  <c r="C25" i="12"/>
  <c r="C25" i="19"/>
  <c r="B25" i="19"/>
  <c r="A25" i="19"/>
  <c r="G24" i="19"/>
  <c r="E24" i="19"/>
  <c r="D110" i="1"/>
  <c r="D24" i="12"/>
  <c r="D24" i="19"/>
  <c r="C24" i="12"/>
  <c r="C24" i="19"/>
  <c r="B24" i="12"/>
  <c r="B24" i="19"/>
  <c r="A24" i="12"/>
  <c r="A24" i="19"/>
  <c r="E23" i="19"/>
  <c r="D109" i="1"/>
  <c r="D23" i="12"/>
  <c r="D23" i="19"/>
  <c r="C23" i="12"/>
  <c r="C23" i="19"/>
  <c r="B23" i="12"/>
  <c r="B23" i="19"/>
  <c r="A23" i="12"/>
  <c r="A23" i="19"/>
  <c r="E22" i="19"/>
  <c r="D108" i="1"/>
  <c r="D22" i="12"/>
  <c r="D22" i="19"/>
  <c r="C22" i="12"/>
  <c r="C22" i="19"/>
  <c r="B22" i="12"/>
  <c r="B22" i="19"/>
  <c r="A22" i="12"/>
  <c r="A22" i="19"/>
  <c r="E21" i="19"/>
  <c r="D107" i="1"/>
  <c r="D21" i="12"/>
  <c r="D21" i="19"/>
  <c r="C21" i="12"/>
  <c r="C21" i="19"/>
  <c r="B21" i="12"/>
  <c r="B21" i="19"/>
  <c r="A21" i="12"/>
  <c r="A21" i="19"/>
  <c r="E20" i="19"/>
  <c r="D105" i="1"/>
  <c r="D19" i="12"/>
  <c r="D20" i="12"/>
  <c r="D20" i="19"/>
  <c r="C20" i="12"/>
  <c r="C20" i="19"/>
  <c r="B19" i="12"/>
  <c r="B20" i="12"/>
  <c r="B20" i="19"/>
  <c r="A19" i="12"/>
  <c r="A20" i="12"/>
  <c r="A20" i="19"/>
  <c r="E19" i="19"/>
  <c r="D19" i="19"/>
  <c r="C19" i="12"/>
  <c r="C19" i="19"/>
  <c r="B19" i="19"/>
  <c r="A19" i="19"/>
  <c r="E18" i="19"/>
  <c r="D104" i="1"/>
  <c r="D18" i="12"/>
  <c r="D18" i="19"/>
  <c r="C18" i="12"/>
  <c r="C18" i="19"/>
  <c r="B18" i="12"/>
  <c r="B18" i="19"/>
  <c r="A18" i="12"/>
  <c r="A18" i="19"/>
  <c r="M17" i="19"/>
  <c r="L17" i="19"/>
  <c r="E17" i="19"/>
  <c r="D102" i="1"/>
  <c r="D16" i="12"/>
  <c r="D17" i="12"/>
  <c r="D17" i="19"/>
  <c r="C17" i="12"/>
  <c r="C17" i="19"/>
  <c r="B16" i="12"/>
  <c r="B17" i="12"/>
  <c r="B17" i="19"/>
  <c r="A16" i="12"/>
  <c r="A17" i="12"/>
  <c r="A17" i="19"/>
  <c r="E16" i="19"/>
  <c r="D16" i="19"/>
  <c r="C16" i="12"/>
  <c r="C16" i="19"/>
  <c r="B16" i="19"/>
  <c r="A16" i="19"/>
  <c r="E15" i="19"/>
  <c r="D100" i="1"/>
  <c r="D14" i="12"/>
  <c r="D15" i="12"/>
  <c r="D15" i="19"/>
  <c r="C15" i="12"/>
  <c r="C15" i="19"/>
  <c r="B14" i="12"/>
  <c r="B15" i="12"/>
  <c r="B15" i="19"/>
  <c r="A14" i="12"/>
  <c r="A15" i="12"/>
  <c r="A15" i="19"/>
  <c r="E14" i="19"/>
  <c r="D14" i="19"/>
  <c r="C14" i="12"/>
  <c r="C14" i="19"/>
  <c r="B14" i="19"/>
  <c r="A14" i="19"/>
  <c r="E13" i="19"/>
  <c r="D98" i="1"/>
  <c r="D12" i="12"/>
  <c r="D13" i="12"/>
  <c r="D13" i="19"/>
  <c r="C13" i="12"/>
  <c r="C13" i="19"/>
  <c r="B12" i="12"/>
  <c r="B13" i="12"/>
  <c r="B13" i="19"/>
  <c r="A12" i="12"/>
  <c r="A13" i="12"/>
  <c r="A13" i="19"/>
  <c r="E12" i="19"/>
  <c r="D12" i="19"/>
  <c r="C12" i="12"/>
  <c r="C12" i="19"/>
  <c r="B12" i="19"/>
  <c r="A12" i="19"/>
  <c r="E11" i="19"/>
  <c r="D96" i="1"/>
  <c r="D10" i="12"/>
  <c r="D11" i="12"/>
  <c r="D11" i="19"/>
  <c r="C11" i="12"/>
  <c r="C11" i="19"/>
  <c r="B10" i="12"/>
  <c r="B11" i="12"/>
  <c r="B11" i="19"/>
  <c r="A10" i="12"/>
  <c r="A11" i="12"/>
  <c r="A11" i="19"/>
  <c r="E10" i="19"/>
  <c r="D10" i="19"/>
  <c r="C10" i="12"/>
  <c r="C10" i="19"/>
  <c r="B10" i="19"/>
  <c r="A10" i="19"/>
  <c r="E9" i="19"/>
  <c r="D95" i="1"/>
  <c r="D9" i="12"/>
  <c r="D9" i="19"/>
  <c r="C9" i="12"/>
  <c r="C9" i="19"/>
  <c r="B9" i="12"/>
  <c r="B9" i="19"/>
  <c r="A9" i="12"/>
  <c r="A9" i="19"/>
  <c r="M8" i="19"/>
  <c r="L8" i="19"/>
  <c r="K8" i="19"/>
  <c r="J8" i="19"/>
  <c r="I8" i="19"/>
  <c r="H8" i="19"/>
  <c r="G8" i="19"/>
  <c r="F8" i="19"/>
  <c r="E8" i="19"/>
  <c r="D94" i="1"/>
  <c r="D8" i="12"/>
  <c r="D8" i="19"/>
  <c r="C8" i="12"/>
  <c r="C8" i="19"/>
  <c r="B8" i="12"/>
  <c r="B8" i="19"/>
  <c r="A8" i="12"/>
  <c r="A8" i="19"/>
  <c r="E7" i="19"/>
  <c r="D92" i="1"/>
  <c r="D6" i="12"/>
  <c r="D7" i="12"/>
  <c r="D7" i="19"/>
  <c r="C7" i="12"/>
  <c r="C7" i="19"/>
  <c r="B6" i="12"/>
  <c r="B7" i="12"/>
  <c r="B7" i="19"/>
  <c r="A6" i="12"/>
  <c r="A7" i="12"/>
  <c r="A7" i="19"/>
  <c r="E6" i="19"/>
  <c r="D6" i="19"/>
  <c r="C6" i="12"/>
  <c r="C6" i="19"/>
  <c r="B6" i="19"/>
  <c r="A6" i="19"/>
  <c r="E5" i="12"/>
  <c r="E5" i="19"/>
  <c r="D91" i="1"/>
  <c r="D5" i="12"/>
  <c r="D5" i="19"/>
  <c r="C5" i="12"/>
  <c r="C5" i="19"/>
  <c r="B5" i="12"/>
  <c r="B5" i="19"/>
  <c r="A5" i="12"/>
  <c r="A5" i="19"/>
  <c r="G4" i="19"/>
  <c r="F4" i="19"/>
  <c r="E4" i="19"/>
  <c r="D90" i="1"/>
  <c r="D4" i="12"/>
  <c r="D4" i="19"/>
  <c r="C4" i="12"/>
  <c r="C4" i="19"/>
  <c r="B4" i="12"/>
  <c r="B4" i="19"/>
  <c r="A4" i="12"/>
  <c r="A4" i="19"/>
  <c r="D4" i="18"/>
  <c r="D5" i="18"/>
  <c r="E5" i="18"/>
  <c r="F5" i="18"/>
  <c r="G5" i="18"/>
  <c r="H5" i="18"/>
  <c r="I5" i="18"/>
  <c r="J5" i="18"/>
  <c r="E4" i="18"/>
  <c r="F4" i="18"/>
  <c r="G4" i="18"/>
  <c r="H4" i="18"/>
  <c r="I4" i="18"/>
  <c r="J4" i="18"/>
  <c r="A10" i="1"/>
  <c r="A5" i="18"/>
  <c r="C4" i="18"/>
  <c r="C5" i="18"/>
  <c r="B4" i="18"/>
  <c r="B5" i="18"/>
  <c r="A9" i="1"/>
  <c r="A4" i="18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E59" i="11"/>
  <c r="E59" i="20"/>
  <c r="E57" i="11"/>
  <c r="E57" i="20"/>
  <c r="F56" i="11"/>
  <c r="F56" i="20"/>
  <c r="E56" i="11"/>
  <c r="E55" i="11"/>
  <c r="E55" i="20"/>
  <c r="E53" i="11"/>
  <c r="E52" i="11"/>
  <c r="E52" i="20"/>
  <c r="E51" i="11"/>
  <c r="E50" i="11"/>
  <c r="E50" i="20"/>
  <c r="F49" i="11"/>
  <c r="F49" i="20"/>
  <c r="E49" i="11"/>
  <c r="E49" i="20"/>
  <c r="F48" i="11"/>
  <c r="F48" i="20"/>
  <c r="E48" i="11"/>
  <c r="E45" i="11"/>
  <c r="E44" i="11"/>
  <c r="E44" i="20"/>
  <c r="E43" i="11"/>
  <c r="F42" i="11"/>
  <c r="F42" i="20"/>
  <c r="E42" i="11"/>
  <c r="F41" i="11"/>
  <c r="E41" i="11"/>
  <c r="E41" i="20"/>
  <c r="F39" i="11"/>
  <c r="F39" i="20"/>
  <c r="E39" i="11"/>
  <c r="E39" i="20"/>
  <c r="F38" i="11"/>
  <c r="E38" i="11"/>
  <c r="E37" i="11"/>
  <c r="E37" i="20"/>
  <c r="E36" i="11"/>
  <c r="E35" i="11"/>
  <c r="E35" i="20"/>
  <c r="E34" i="11"/>
  <c r="F35" i="11"/>
  <c r="F35" i="20"/>
  <c r="E30" i="11"/>
  <c r="E28" i="11"/>
  <c r="E28" i="20"/>
  <c r="E27" i="11"/>
  <c r="F25" i="11"/>
  <c r="E25" i="11"/>
  <c r="E24" i="11"/>
  <c r="E24" i="20"/>
  <c r="E23" i="11"/>
  <c r="E22" i="11"/>
  <c r="E21" i="11"/>
  <c r="F20" i="11"/>
  <c r="F20" i="20"/>
  <c r="E20" i="11"/>
  <c r="F19" i="11"/>
  <c r="F19" i="20"/>
  <c r="E19" i="11"/>
  <c r="E19" i="20"/>
  <c r="F18" i="11"/>
  <c r="F18" i="20"/>
  <c r="E18" i="11"/>
  <c r="F17" i="11"/>
  <c r="F17" i="20"/>
  <c r="E17" i="11"/>
  <c r="F16" i="11"/>
  <c r="E16" i="11"/>
  <c r="F15" i="11"/>
  <c r="F15" i="20"/>
  <c r="E15" i="11"/>
  <c r="F14" i="11"/>
  <c r="E14" i="11"/>
  <c r="F13" i="11"/>
  <c r="F13" i="20"/>
  <c r="E13" i="11"/>
  <c r="F12" i="11"/>
  <c r="E12" i="11"/>
  <c r="F11" i="11"/>
  <c r="F11" i="20"/>
  <c r="E11" i="11"/>
  <c r="E11" i="20"/>
  <c r="F10" i="11"/>
  <c r="E10" i="11"/>
  <c r="E9" i="11"/>
  <c r="E9" i="20"/>
  <c r="E8" i="11"/>
  <c r="F7" i="20"/>
  <c r="E7" i="11"/>
  <c r="E7" i="20"/>
  <c r="F6" i="11"/>
  <c r="E6" i="11"/>
  <c r="D60" i="11"/>
  <c r="D60" i="20"/>
  <c r="D59" i="11"/>
  <c r="D59" i="20"/>
  <c r="D58" i="11"/>
  <c r="D58" i="20"/>
  <c r="D57" i="11"/>
  <c r="D57" i="20"/>
  <c r="D55" i="11"/>
  <c r="D55" i="20"/>
  <c r="D52" i="11"/>
  <c r="D52" i="20"/>
  <c r="D50" i="11"/>
  <c r="D50" i="20"/>
  <c r="D49" i="11"/>
  <c r="D49" i="20"/>
  <c r="D44" i="11"/>
  <c r="D44" i="20"/>
  <c r="D41" i="11"/>
  <c r="D41" i="20"/>
  <c r="D40" i="11"/>
  <c r="D40" i="20"/>
  <c r="D39" i="11"/>
  <c r="D39" i="20"/>
  <c r="D37" i="11"/>
  <c r="D37" i="20"/>
  <c r="D31" i="11"/>
  <c r="D31" i="20"/>
  <c r="D29" i="11"/>
  <c r="D29" i="20"/>
  <c r="D28" i="11"/>
  <c r="D28" i="20"/>
  <c r="D24" i="11"/>
  <c r="D24" i="20"/>
  <c r="D19" i="11"/>
  <c r="D19" i="20"/>
  <c r="D11" i="11"/>
  <c r="D11" i="20"/>
  <c r="D7" i="11"/>
  <c r="D7" i="20"/>
  <c r="E4" i="11"/>
  <c r="H54" i="12"/>
  <c r="H23" i="12"/>
  <c r="G23" i="12"/>
  <c r="G23" i="19"/>
  <c r="G54" i="12"/>
  <c r="G54" i="19"/>
  <c r="F23" i="12"/>
  <c r="F23" i="19"/>
  <c r="F54" i="12"/>
  <c r="F54" i="19"/>
  <c r="F46" i="12"/>
  <c r="F46" i="19"/>
  <c r="F41" i="12"/>
  <c r="F41" i="19"/>
  <c r="F38" i="12"/>
  <c r="F38" i="19"/>
  <c r="A60" i="15"/>
  <c r="G60" i="15"/>
  <c r="A59" i="15"/>
  <c r="G59" i="15"/>
  <c r="A58" i="15"/>
  <c r="G58" i="15"/>
  <c r="A57" i="15"/>
  <c r="G57" i="15"/>
  <c r="A142" i="1"/>
  <c r="A56" i="15"/>
  <c r="G56" i="15"/>
  <c r="A55" i="15"/>
  <c r="G55" i="15"/>
  <c r="A54" i="15"/>
  <c r="G54" i="15"/>
  <c r="A53" i="15"/>
  <c r="G53" i="15"/>
  <c r="A52" i="15"/>
  <c r="G52" i="15"/>
  <c r="A51" i="15"/>
  <c r="G51" i="15"/>
  <c r="A50" i="15"/>
  <c r="G50" i="15"/>
  <c r="A135" i="1"/>
  <c r="A49" i="15"/>
  <c r="G49" i="15"/>
  <c r="A48" i="15"/>
  <c r="G48" i="15"/>
  <c r="A47" i="15"/>
  <c r="G47" i="15"/>
  <c r="A46" i="15"/>
  <c r="G46" i="15"/>
  <c r="A45" i="15"/>
  <c r="G45" i="15"/>
  <c r="A130" i="1"/>
  <c r="A44" i="15"/>
  <c r="G44" i="15"/>
  <c r="A43" i="15"/>
  <c r="G43" i="15"/>
  <c r="A128" i="1"/>
  <c r="A42" i="15"/>
  <c r="G42" i="15"/>
  <c r="A41" i="15"/>
  <c r="G41" i="15"/>
  <c r="A40" i="15"/>
  <c r="G40" i="15"/>
  <c r="A125" i="1"/>
  <c r="A39" i="15"/>
  <c r="G39" i="15"/>
  <c r="A38" i="15"/>
  <c r="G38" i="15"/>
  <c r="A37" i="15"/>
  <c r="G37" i="15"/>
  <c r="A36" i="15"/>
  <c r="G36" i="15"/>
  <c r="A121" i="1"/>
  <c r="A35" i="15"/>
  <c r="G35" i="15"/>
  <c r="A34" i="15"/>
  <c r="G34" i="15"/>
  <c r="A33" i="15"/>
  <c r="G33" i="15"/>
  <c r="A32" i="15"/>
  <c r="G32" i="15"/>
  <c r="A31" i="15"/>
  <c r="G31" i="15"/>
  <c r="A30" i="15"/>
  <c r="G30" i="15"/>
  <c r="A29" i="15"/>
  <c r="G29" i="15"/>
  <c r="A28" i="15"/>
  <c r="G28" i="15"/>
  <c r="A27" i="15"/>
  <c r="G27" i="15"/>
  <c r="A112" i="1"/>
  <c r="A26" i="15"/>
  <c r="G26" i="15"/>
  <c r="A25" i="15"/>
  <c r="G25" i="15"/>
  <c r="A24" i="15"/>
  <c r="G24" i="15"/>
  <c r="A23" i="15"/>
  <c r="G23" i="15"/>
  <c r="A22" i="15"/>
  <c r="G22" i="15"/>
  <c r="A21" i="15"/>
  <c r="G21" i="15"/>
  <c r="A106" i="1"/>
  <c r="A20" i="15"/>
  <c r="G20" i="15"/>
  <c r="A19" i="15"/>
  <c r="G19" i="15"/>
  <c r="A18" i="15"/>
  <c r="G18" i="15"/>
  <c r="A103" i="1"/>
  <c r="A17" i="15"/>
  <c r="G17" i="15"/>
  <c r="A16" i="15"/>
  <c r="G16" i="15"/>
  <c r="A101" i="1"/>
  <c r="A15" i="15"/>
  <c r="G15" i="15"/>
  <c r="A14" i="15"/>
  <c r="G14" i="15"/>
  <c r="A99" i="1"/>
  <c r="A13" i="15"/>
  <c r="G13" i="15"/>
  <c r="A12" i="15"/>
  <c r="G12" i="15"/>
  <c r="A97" i="1"/>
  <c r="A11" i="15"/>
  <c r="G11" i="15"/>
  <c r="A10" i="15"/>
  <c r="G10" i="15"/>
  <c r="A9" i="15"/>
  <c r="G9" i="15"/>
  <c r="A8" i="15"/>
  <c r="G8" i="15"/>
  <c r="A93" i="1"/>
  <c r="A7" i="15"/>
  <c r="G7" i="15"/>
  <c r="A6" i="15"/>
  <c r="G6" i="15"/>
  <c r="A5" i="15"/>
  <c r="G5" i="15"/>
  <c r="A4" i="15"/>
  <c r="G4" i="15"/>
  <c r="B60" i="15"/>
  <c r="F60" i="15"/>
  <c r="B59" i="15"/>
  <c r="F59" i="15"/>
  <c r="B58" i="15"/>
  <c r="F58" i="15"/>
  <c r="B57" i="15"/>
  <c r="F57" i="15"/>
  <c r="B142" i="1"/>
  <c r="B56" i="15"/>
  <c r="F56" i="15"/>
  <c r="B55" i="15"/>
  <c r="F55" i="15"/>
  <c r="B54" i="15"/>
  <c r="F54" i="15"/>
  <c r="B53" i="15"/>
  <c r="F53" i="15"/>
  <c r="B52" i="15"/>
  <c r="F52" i="15"/>
  <c r="B51" i="15"/>
  <c r="F51" i="15"/>
  <c r="B50" i="15"/>
  <c r="F50" i="15"/>
  <c r="B135" i="1"/>
  <c r="B49" i="15"/>
  <c r="F49" i="15"/>
  <c r="B48" i="15"/>
  <c r="F48" i="15"/>
  <c r="B47" i="15"/>
  <c r="F47" i="15"/>
  <c r="B46" i="15"/>
  <c r="F46" i="15"/>
  <c r="B45" i="15"/>
  <c r="F45" i="15"/>
  <c r="B130" i="1"/>
  <c r="B44" i="15"/>
  <c r="F44" i="15"/>
  <c r="B43" i="15"/>
  <c r="F43" i="15"/>
  <c r="B128" i="1"/>
  <c r="B42" i="15"/>
  <c r="F42" i="15"/>
  <c r="B41" i="15"/>
  <c r="F41" i="15"/>
  <c r="B40" i="15"/>
  <c r="F40" i="15"/>
  <c r="B125" i="1"/>
  <c r="B39" i="15"/>
  <c r="F39" i="15"/>
  <c r="B38" i="15"/>
  <c r="F38" i="15"/>
  <c r="B37" i="15"/>
  <c r="F37" i="15"/>
  <c r="B36" i="15"/>
  <c r="F36" i="15"/>
  <c r="B121" i="1"/>
  <c r="B35" i="15"/>
  <c r="F35" i="15"/>
  <c r="B34" i="15"/>
  <c r="F34" i="15"/>
  <c r="B33" i="15"/>
  <c r="F33" i="15"/>
  <c r="B32" i="15"/>
  <c r="F32" i="15"/>
  <c r="B31" i="15"/>
  <c r="F31" i="15"/>
  <c r="B30" i="15"/>
  <c r="F30" i="15"/>
  <c r="B29" i="15"/>
  <c r="F29" i="15"/>
  <c r="B28" i="15"/>
  <c r="F28" i="15"/>
  <c r="B27" i="15"/>
  <c r="F27" i="15"/>
  <c r="B112" i="1"/>
  <c r="B26" i="15"/>
  <c r="F26" i="15"/>
  <c r="B25" i="15"/>
  <c r="F25" i="15"/>
  <c r="B24" i="15"/>
  <c r="F24" i="15"/>
  <c r="B23" i="15"/>
  <c r="F23" i="15"/>
  <c r="B22" i="15"/>
  <c r="F22" i="15"/>
  <c r="B21" i="15"/>
  <c r="F21" i="15"/>
  <c r="B106" i="1"/>
  <c r="B20" i="15"/>
  <c r="F20" i="15"/>
  <c r="B19" i="15"/>
  <c r="F19" i="15"/>
  <c r="B18" i="15"/>
  <c r="F18" i="15"/>
  <c r="B103" i="1"/>
  <c r="B17" i="15"/>
  <c r="F17" i="15"/>
  <c r="B16" i="15"/>
  <c r="F16" i="15"/>
  <c r="B101" i="1"/>
  <c r="B15" i="15"/>
  <c r="F15" i="15"/>
  <c r="B14" i="15"/>
  <c r="F14" i="15"/>
  <c r="B99" i="1"/>
  <c r="B13" i="15"/>
  <c r="F13" i="15"/>
  <c r="B12" i="15"/>
  <c r="F12" i="15"/>
  <c r="B97" i="1"/>
  <c r="B11" i="15"/>
  <c r="F11" i="15"/>
  <c r="B10" i="15"/>
  <c r="F10" i="15"/>
  <c r="B9" i="15"/>
  <c r="F9" i="15"/>
  <c r="B8" i="15"/>
  <c r="F8" i="15"/>
  <c r="B93" i="1"/>
  <c r="B7" i="15"/>
  <c r="F7" i="15"/>
  <c r="B6" i="15"/>
  <c r="F6" i="15"/>
  <c r="B5" i="15"/>
  <c r="F5" i="15"/>
  <c r="B4" i="15"/>
  <c r="F4" i="15"/>
  <c r="D60" i="15"/>
  <c r="C60" i="15"/>
  <c r="D59" i="15"/>
  <c r="C59" i="15"/>
  <c r="D58" i="15"/>
  <c r="C58" i="15"/>
  <c r="D57" i="15"/>
  <c r="C57" i="15"/>
  <c r="D142" i="1"/>
  <c r="D56" i="15"/>
  <c r="C56" i="15"/>
  <c r="D55" i="15"/>
  <c r="C55" i="15"/>
  <c r="D54" i="15"/>
  <c r="C54" i="15"/>
  <c r="D53" i="15"/>
  <c r="C53" i="15"/>
  <c r="D52" i="15"/>
  <c r="C52" i="15"/>
  <c r="D51" i="15"/>
  <c r="C51" i="15"/>
  <c r="D50" i="15"/>
  <c r="C50" i="15"/>
  <c r="D135" i="1"/>
  <c r="D49" i="15"/>
  <c r="C49" i="15"/>
  <c r="D48" i="15"/>
  <c r="C48" i="15"/>
  <c r="D47" i="15"/>
  <c r="C47" i="15"/>
  <c r="D46" i="15"/>
  <c r="C46" i="15"/>
  <c r="D45" i="15"/>
  <c r="C45" i="15"/>
  <c r="D130" i="1"/>
  <c r="D44" i="15"/>
  <c r="C44" i="15"/>
  <c r="D43" i="15"/>
  <c r="C43" i="15"/>
  <c r="D128" i="1"/>
  <c r="D42" i="15"/>
  <c r="C42" i="15"/>
  <c r="D41" i="15"/>
  <c r="C41" i="15"/>
  <c r="D40" i="15"/>
  <c r="C40" i="15"/>
  <c r="D125" i="1"/>
  <c r="D39" i="15"/>
  <c r="C39" i="15"/>
  <c r="D38" i="15"/>
  <c r="C38" i="15"/>
  <c r="D37" i="15"/>
  <c r="C37" i="15"/>
  <c r="D36" i="15"/>
  <c r="C36" i="15"/>
  <c r="D121" i="1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112" i="1"/>
  <c r="D26" i="15"/>
  <c r="C26" i="15"/>
  <c r="D25" i="15"/>
  <c r="C25" i="15"/>
  <c r="D24" i="15"/>
  <c r="C24" i="15"/>
  <c r="D23" i="15"/>
  <c r="C23" i="15"/>
  <c r="D22" i="15"/>
  <c r="C22" i="15"/>
  <c r="D21" i="15"/>
  <c r="C21" i="15"/>
  <c r="D106" i="1"/>
  <c r="D20" i="15"/>
  <c r="C20" i="15"/>
  <c r="D19" i="15"/>
  <c r="C19" i="15"/>
  <c r="D18" i="15"/>
  <c r="C18" i="15"/>
  <c r="D103" i="1"/>
  <c r="D17" i="15"/>
  <c r="C17" i="15"/>
  <c r="D16" i="15"/>
  <c r="C16" i="15"/>
  <c r="D101" i="1"/>
  <c r="D15" i="15"/>
  <c r="C15" i="15"/>
  <c r="D14" i="15"/>
  <c r="C14" i="15"/>
  <c r="D99" i="1"/>
  <c r="D13" i="15"/>
  <c r="C13" i="15"/>
  <c r="D12" i="15"/>
  <c r="C12" i="15"/>
  <c r="D97" i="1"/>
  <c r="D11" i="15"/>
  <c r="C11" i="15"/>
  <c r="D10" i="15"/>
  <c r="C10" i="15"/>
  <c r="D9" i="15"/>
  <c r="C9" i="15"/>
  <c r="D8" i="15"/>
  <c r="C8" i="15"/>
  <c r="D93" i="1"/>
  <c r="D7" i="15"/>
  <c r="C7" i="15"/>
  <c r="D6" i="15"/>
  <c r="C6" i="15"/>
  <c r="D5" i="15"/>
  <c r="C5" i="15"/>
  <c r="D4" i="15"/>
  <c r="C4" i="15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C7" i="13"/>
  <c r="E32" i="11"/>
  <c r="E4" i="20"/>
  <c r="D9" i="11"/>
  <c r="D9" i="20"/>
  <c r="D6" i="11"/>
  <c r="D6" i="20"/>
  <c r="E6" i="20"/>
  <c r="D8" i="11"/>
  <c r="D8" i="20"/>
  <c r="E8" i="20"/>
  <c r="D10" i="11"/>
  <c r="D10" i="20"/>
  <c r="E10" i="20"/>
  <c r="D12" i="11"/>
  <c r="D12" i="20"/>
  <c r="E12" i="20"/>
  <c r="D13" i="11"/>
  <c r="D13" i="20"/>
  <c r="E13" i="20"/>
  <c r="D14" i="11"/>
  <c r="D14" i="20"/>
  <c r="E14" i="20"/>
  <c r="D15" i="11"/>
  <c r="D15" i="20"/>
  <c r="E15" i="20"/>
  <c r="D16" i="11"/>
  <c r="D16" i="20"/>
  <c r="E16" i="20"/>
  <c r="D17" i="11"/>
  <c r="D17" i="20"/>
  <c r="E17" i="20"/>
  <c r="D18" i="11"/>
  <c r="D18" i="20"/>
  <c r="E18" i="20"/>
  <c r="D20" i="11"/>
  <c r="D20" i="20"/>
  <c r="E20" i="20"/>
  <c r="D21" i="11"/>
  <c r="D21" i="20"/>
  <c r="E21" i="20"/>
  <c r="D23" i="11"/>
  <c r="D23" i="20"/>
  <c r="E23" i="20"/>
  <c r="D25" i="11"/>
  <c r="D25" i="20"/>
  <c r="E25" i="20"/>
  <c r="D27" i="11"/>
  <c r="D27" i="20"/>
  <c r="E27" i="20"/>
  <c r="D30" i="11"/>
  <c r="D30" i="20"/>
  <c r="E30" i="20"/>
  <c r="F34" i="11"/>
  <c r="E34" i="20"/>
  <c r="D36" i="11"/>
  <c r="D36" i="20"/>
  <c r="E36" i="20"/>
  <c r="D38" i="11"/>
  <c r="D38" i="20"/>
  <c r="E38" i="20"/>
  <c r="D42" i="11"/>
  <c r="D42" i="20"/>
  <c r="E42" i="20"/>
  <c r="D43" i="11"/>
  <c r="D43" i="20"/>
  <c r="E43" i="20"/>
  <c r="D45" i="11"/>
  <c r="D45" i="20"/>
  <c r="E45" i="20"/>
  <c r="D51" i="11"/>
  <c r="D51" i="20"/>
  <c r="E51" i="20"/>
  <c r="D53" i="11"/>
  <c r="D53" i="20"/>
  <c r="E53" i="20"/>
  <c r="D56" i="11"/>
  <c r="D56" i="20"/>
  <c r="E56" i="20"/>
  <c r="D22" i="11"/>
  <c r="D22" i="20"/>
  <c r="E22" i="20"/>
  <c r="D48" i="11"/>
  <c r="D48" i="20"/>
  <c r="E48" i="20"/>
  <c r="E46" i="11"/>
  <c r="E46" i="20"/>
  <c r="D4" i="11"/>
  <c r="D4" i="20"/>
  <c r="E54" i="11"/>
  <c r="D34" i="11"/>
  <c r="D34" i="20"/>
  <c r="D35" i="11"/>
  <c r="D35" i="20"/>
  <c r="D37" i="14"/>
  <c r="D36" i="14"/>
  <c r="D35" i="14"/>
  <c r="D34" i="14"/>
  <c r="D33" i="14"/>
  <c r="D32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31" i="14"/>
  <c r="D13" i="14"/>
  <c r="D10" i="14"/>
  <c r="D9" i="14"/>
  <c r="D8" i="14"/>
  <c r="D7" i="14"/>
  <c r="D6" i="14"/>
  <c r="D5" i="14"/>
  <c r="D4" i="14"/>
  <c r="C37" i="14"/>
  <c r="C36" i="14"/>
  <c r="C35" i="14"/>
  <c r="C34" i="14"/>
  <c r="C32" i="14"/>
  <c r="C31" i="14"/>
  <c r="C30" i="14"/>
  <c r="C29" i="14"/>
  <c r="C28" i="14"/>
  <c r="C27" i="14"/>
  <c r="C26" i="14"/>
  <c r="C25" i="14"/>
  <c r="C24" i="14"/>
  <c r="C22" i="14"/>
  <c r="C21" i="14"/>
  <c r="C20" i="14"/>
  <c r="C19" i="14"/>
  <c r="C18" i="14"/>
  <c r="C17" i="14"/>
  <c r="C15" i="14"/>
  <c r="C14" i="14"/>
  <c r="C13" i="14"/>
  <c r="C12" i="14"/>
  <c r="C11" i="14"/>
  <c r="C9" i="14"/>
  <c r="C8" i="14"/>
  <c r="C6" i="14"/>
  <c r="C4" i="14"/>
  <c r="C13" i="13"/>
  <c r="C12" i="13"/>
  <c r="C11" i="13"/>
  <c r="C9" i="13"/>
  <c r="C6" i="13"/>
  <c r="C5" i="13"/>
  <c r="C4" i="13"/>
  <c r="H32" i="12"/>
  <c r="I54" i="12"/>
  <c r="H60" i="12"/>
  <c r="H58" i="12"/>
  <c r="H57" i="12"/>
  <c r="G56" i="12"/>
  <c r="I55" i="12"/>
  <c r="H55" i="12"/>
  <c r="G53" i="12"/>
  <c r="G52" i="12"/>
  <c r="G52" i="19"/>
  <c r="F53" i="12"/>
  <c r="F53" i="19"/>
  <c r="F52" i="12"/>
  <c r="F52" i="19"/>
  <c r="I51" i="12"/>
  <c r="J51" i="12"/>
  <c r="H51" i="12"/>
  <c r="J50" i="12"/>
  <c r="G49" i="12"/>
  <c r="G49" i="19"/>
  <c r="G48" i="12"/>
  <c r="F49" i="12"/>
  <c r="F49" i="19"/>
  <c r="F48" i="12"/>
  <c r="F48" i="19"/>
  <c r="J47" i="12"/>
  <c r="F47" i="12"/>
  <c r="F47" i="19"/>
  <c r="I46" i="12"/>
  <c r="H46" i="12"/>
  <c r="H46" i="19"/>
  <c r="F45" i="12"/>
  <c r="F45" i="19"/>
  <c r="G44" i="12"/>
  <c r="G44" i="19"/>
  <c r="G43" i="12"/>
  <c r="H42" i="12"/>
  <c r="G42" i="12"/>
  <c r="H41" i="12"/>
  <c r="I41" i="12"/>
  <c r="H40" i="12"/>
  <c r="H40" i="19"/>
  <c r="G40" i="12"/>
  <c r="H39" i="12"/>
  <c r="G39" i="12"/>
  <c r="H38" i="12"/>
  <c r="I38" i="12"/>
  <c r="H37" i="12"/>
  <c r="I37" i="12"/>
  <c r="G37" i="12"/>
  <c r="G35" i="12"/>
  <c r="G35" i="19"/>
  <c r="H34" i="12"/>
  <c r="I34" i="12"/>
  <c r="H33" i="12"/>
  <c r="H33" i="19"/>
  <c r="G33" i="12"/>
  <c r="G33" i="19"/>
  <c r="H4" i="12"/>
  <c r="H5" i="12"/>
  <c r="H5" i="19"/>
  <c r="H28" i="12"/>
  <c r="I28" i="12"/>
  <c r="J28" i="12"/>
  <c r="K28" i="12"/>
  <c r="L28" i="12"/>
  <c r="M28" i="12"/>
  <c r="G26" i="12"/>
  <c r="G26" i="19"/>
  <c r="H26" i="12"/>
  <c r="I23" i="12"/>
  <c r="J23" i="12"/>
  <c r="K23" i="12"/>
  <c r="L23" i="12"/>
  <c r="M23" i="12"/>
  <c r="G22" i="12"/>
  <c r="G21" i="12"/>
  <c r="F22" i="12"/>
  <c r="F22" i="19"/>
  <c r="F21" i="12"/>
  <c r="F21" i="19"/>
  <c r="H20" i="12"/>
  <c r="G20" i="12"/>
  <c r="H19" i="12"/>
  <c r="G19" i="12"/>
  <c r="H18" i="12"/>
  <c r="G18" i="12"/>
  <c r="G18" i="19"/>
  <c r="F18" i="12"/>
  <c r="F18" i="19"/>
  <c r="H17" i="12"/>
  <c r="G17" i="12"/>
  <c r="H16" i="12"/>
  <c r="I16" i="12"/>
  <c r="J16" i="12"/>
  <c r="K16" i="12"/>
  <c r="L16" i="12"/>
  <c r="M16" i="12"/>
  <c r="G16" i="12"/>
  <c r="H15" i="12"/>
  <c r="G15" i="12"/>
  <c r="H14" i="12"/>
  <c r="I14" i="12"/>
  <c r="J14" i="12"/>
  <c r="K14" i="12"/>
  <c r="L14" i="12"/>
  <c r="M14" i="12"/>
  <c r="G14" i="12"/>
  <c r="G13" i="12"/>
  <c r="G12" i="12"/>
  <c r="H11" i="12"/>
  <c r="G11" i="12"/>
  <c r="H10" i="12"/>
  <c r="I10" i="12"/>
  <c r="J10" i="12"/>
  <c r="K10" i="12"/>
  <c r="L10" i="12"/>
  <c r="M10" i="12"/>
  <c r="G10" i="12"/>
  <c r="I9" i="12"/>
  <c r="J9" i="12"/>
  <c r="K9" i="12"/>
  <c r="L9" i="12"/>
  <c r="M9" i="12"/>
  <c r="H9" i="12"/>
  <c r="G9" i="12"/>
  <c r="G7" i="12"/>
  <c r="H6" i="12"/>
  <c r="I6" i="12"/>
  <c r="J6" i="12"/>
  <c r="K6" i="12"/>
  <c r="L6" i="12"/>
  <c r="M6" i="12"/>
  <c r="G6" i="12"/>
  <c r="G6" i="19"/>
  <c r="G5" i="12"/>
  <c r="G5" i="19"/>
  <c r="F5" i="12"/>
  <c r="F5" i="19"/>
  <c r="F59" i="11"/>
  <c r="F57" i="11"/>
  <c r="G56" i="11"/>
  <c r="F55" i="11"/>
  <c r="F53" i="11"/>
  <c r="F52" i="11"/>
  <c r="F51" i="11"/>
  <c r="F50" i="11"/>
  <c r="G49" i="11"/>
  <c r="G48" i="11"/>
  <c r="E47" i="11"/>
  <c r="E47" i="20"/>
  <c r="F44" i="11"/>
  <c r="F43" i="11"/>
  <c r="G43" i="11"/>
  <c r="H43" i="11"/>
  <c r="I43" i="11"/>
  <c r="J43" i="11"/>
  <c r="K43" i="11"/>
  <c r="G42" i="11"/>
  <c r="G41" i="11"/>
  <c r="H41" i="11"/>
  <c r="I41" i="11"/>
  <c r="J41" i="11"/>
  <c r="K41" i="11"/>
  <c r="G39" i="11"/>
  <c r="G38" i="11"/>
  <c r="H38" i="11"/>
  <c r="I38" i="11"/>
  <c r="J38" i="11"/>
  <c r="K38" i="11"/>
  <c r="F37" i="11"/>
  <c r="G37" i="11"/>
  <c r="H37" i="11"/>
  <c r="I37" i="11"/>
  <c r="J37" i="11"/>
  <c r="K37" i="11"/>
  <c r="F36" i="11"/>
  <c r="G35" i="11"/>
  <c r="G34" i="11"/>
  <c r="H34" i="11"/>
  <c r="I34" i="11"/>
  <c r="J34" i="11"/>
  <c r="K34" i="11"/>
  <c r="F30" i="11"/>
  <c r="F28" i="11"/>
  <c r="F27" i="11"/>
  <c r="G25" i="11"/>
  <c r="H25" i="11"/>
  <c r="I25" i="11"/>
  <c r="J25" i="11"/>
  <c r="K25" i="11"/>
  <c r="F24" i="11"/>
  <c r="G24" i="11"/>
  <c r="H24" i="11"/>
  <c r="I24" i="11"/>
  <c r="J24" i="11"/>
  <c r="K24" i="11"/>
  <c r="F23" i="11"/>
  <c r="G23" i="11"/>
  <c r="H23" i="11"/>
  <c r="I23" i="11"/>
  <c r="J23" i="11"/>
  <c r="K23" i="11"/>
  <c r="F22" i="11"/>
  <c r="F21" i="11"/>
  <c r="G20" i="11"/>
  <c r="G19" i="11"/>
  <c r="G18" i="11"/>
  <c r="G17" i="11"/>
  <c r="G16" i="11"/>
  <c r="H16" i="11"/>
  <c r="I16" i="11"/>
  <c r="J16" i="11"/>
  <c r="K16" i="11"/>
  <c r="G15" i="11"/>
  <c r="G14" i="11"/>
  <c r="H14" i="11"/>
  <c r="I14" i="11"/>
  <c r="J14" i="11"/>
  <c r="K14" i="11"/>
  <c r="G13" i="11"/>
  <c r="G12" i="11"/>
  <c r="H12" i="11"/>
  <c r="I12" i="11"/>
  <c r="J12" i="11"/>
  <c r="K12" i="11"/>
  <c r="G11" i="11"/>
  <c r="G10" i="11"/>
  <c r="H10" i="11"/>
  <c r="I10" i="11"/>
  <c r="J10" i="11"/>
  <c r="K10" i="11"/>
  <c r="F9" i="11"/>
  <c r="G9" i="11"/>
  <c r="H9" i="11"/>
  <c r="I9" i="11"/>
  <c r="J9" i="11"/>
  <c r="K9" i="11"/>
  <c r="F8" i="11"/>
  <c r="G7" i="11"/>
  <c r="G6" i="11"/>
  <c r="H6" i="11"/>
  <c r="I6" i="11"/>
  <c r="J6" i="11"/>
  <c r="K6" i="11"/>
  <c r="F4" i="11"/>
  <c r="D7" i="10"/>
  <c r="C7" i="10"/>
  <c r="D6" i="10"/>
  <c r="C6" i="10"/>
  <c r="D5" i="10"/>
  <c r="C5" i="10"/>
  <c r="D4" i="10"/>
  <c r="C4" i="10"/>
  <c r="F7" i="10"/>
  <c r="E7" i="10"/>
  <c r="F6" i="10"/>
  <c r="E6" i="10"/>
  <c r="F5" i="10"/>
  <c r="E5" i="10"/>
  <c r="F4" i="10"/>
  <c r="E4" i="10"/>
  <c r="G5" i="7"/>
  <c r="G12" i="7"/>
  <c r="G4" i="7"/>
  <c r="G11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H18" i="11"/>
  <c r="G18" i="20"/>
  <c r="H20" i="11"/>
  <c r="G20" i="20"/>
  <c r="G22" i="11"/>
  <c r="F22" i="20"/>
  <c r="G27" i="11"/>
  <c r="F27" i="20"/>
  <c r="H35" i="11"/>
  <c r="G35" i="20"/>
  <c r="H39" i="11"/>
  <c r="G39" i="20"/>
  <c r="H49" i="11"/>
  <c r="G49" i="20"/>
  <c r="G51" i="11"/>
  <c r="F51" i="20"/>
  <c r="G53" i="11"/>
  <c r="F53" i="20"/>
  <c r="H56" i="11"/>
  <c r="G56" i="20"/>
  <c r="F7" i="12"/>
  <c r="F7" i="19"/>
  <c r="G7" i="19"/>
  <c r="I11" i="12"/>
  <c r="H11" i="19"/>
  <c r="F13" i="12"/>
  <c r="F13" i="19"/>
  <c r="G13" i="19"/>
  <c r="I15" i="12"/>
  <c r="H15" i="19"/>
  <c r="I17" i="12"/>
  <c r="H17" i="19"/>
  <c r="F19" i="12"/>
  <c r="F19" i="19"/>
  <c r="G19" i="19"/>
  <c r="F20" i="12"/>
  <c r="F20" i="19"/>
  <c r="G20" i="19"/>
  <c r="F39" i="12"/>
  <c r="F39" i="19"/>
  <c r="G39" i="19"/>
  <c r="F40" i="12"/>
  <c r="F40" i="19"/>
  <c r="G40" i="19"/>
  <c r="F42" i="12"/>
  <c r="F42" i="19"/>
  <c r="G42" i="19"/>
  <c r="F43" i="12"/>
  <c r="F43" i="19"/>
  <c r="G43" i="19"/>
  <c r="J46" i="12"/>
  <c r="K46" i="12"/>
  <c r="I46" i="19"/>
  <c r="J46" i="19"/>
  <c r="K46" i="19"/>
  <c r="L46" i="19"/>
  <c r="M46" i="19"/>
  <c r="H48" i="12"/>
  <c r="G48" i="19"/>
  <c r="D54" i="11"/>
  <c r="D54" i="20"/>
  <c r="E54" i="20"/>
  <c r="G8" i="11"/>
  <c r="F8" i="20"/>
  <c r="G4" i="11"/>
  <c r="F4" i="20"/>
  <c r="H7" i="11"/>
  <c r="G7" i="20"/>
  <c r="H11" i="11"/>
  <c r="G11" i="20"/>
  <c r="H13" i="11"/>
  <c r="G13" i="20"/>
  <c r="H15" i="11"/>
  <c r="G15" i="20"/>
  <c r="H17" i="11"/>
  <c r="G17" i="20"/>
  <c r="H19" i="11"/>
  <c r="G19" i="20"/>
  <c r="G21" i="11"/>
  <c r="F21" i="20"/>
  <c r="G28" i="11"/>
  <c r="F28" i="20"/>
  <c r="G30" i="11"/>
  <c r="F30" i="20"/>
  <c r="G36" i="11"/>
  <c r="F36" i="20"/>
  <c r="H42" i="11"/>
  <c r="G42" i="20"/>
  <c r="G44" i="11"/>
  <c r="F44" i="20"/>
  <c r="H48" i="11"/>
  <c r="G48" i="20"/>
  <c r="G50" i="11"/>
  <c r="F50" i="20"/>
  <c r="G52" i="11"/>
  <c r="F52" i="20"/>
  <c r="G55" i="11"/>
  <c r="F55" i="20"/>
  <c r="G57" i="11"/>
  <c r="F57" i="20"/>
  <c r="G59" i="11"/>
  <c r="F59" i="20"/>
  <c r="J7" i="12"/>
  <c r="H7" i="19"/>
  <c r="F10" i="12"/>
  <c r="F10" i="19"/>
  <c r="G10" i="19"/>
  <c r="F11" i="12"/>
  <c r="F11" i="19"/>
  <c r="G11" i="19"/>
  <c r="H12" i="12"/>
  <c r="I12" i="12"/>
  <c r="J12" i="12"/>
  <c r="K12" i="12"/>
  <c r="L12" i="12"/>
  <c r="M12" i="12"/>
  <c r="G12" i="19"/>
  <c r="F14" i="12"/>
  <c r="F14" i="19"/>
  <c r="G14" i="19"/>
  <c r="F15" i="12"/>
  <c r="F15" i="19"/>
  <c r="G15" i="19"/>
  <c r="F16" i="12"/>
  <c r="F16" i="19"/>
  <c r="G16" i="19"/>
  <c r="F17" i="12"/>
  <c r="F17" i="19"/>
  <c r="G17" i="19"/>
  <c r="I18" i="12"/>
  <c r="J18" i="12"/>
  <c r="H18" i="19"/>
  <c r="I19" i="12"/>
  <c r="J19" i="12"/>
  <c r="H19" i="19"/>
  <c r="I20" i="12"/>
  <c r="J20" i="12"/>
  <c r="H20" i="19"/>
  <c r="I26" i="12"/>
  <c r="J26" i="12"/>
  <c r="H26" i="19"/>
  <c r="F37" i="12"/>
  <c r="F37" i="19"/>
  <c r="G37" i="19"/>
  <c r="I39" i="12"/>
  <c r="J39" i="12"/>
  <c r="H39" i="19"/>
  <c r="I42" i="12"/>
  <c r="I42" i="19"/>
  <c r="H42" i="19"/>
  <c r="H56" i="12"/>
  <c r="I56" i="12"/>
  <c r="G56" i="19"/>
  <c r="D32" i="11"/>
  <c r="D32" i="20"/>
  <c r="E32" i="20"/>
  <c r="F54" i="11"/>
  <c r="G54" i="11"/>
  <c r="H54" i="11"/>
  <c r="I54" i="11"/>
  <c r="J54" i="11"/>
  <c r="K54" i="11"/>
  <c r="I18" i="19"/>
  <c r="I19" i="19"/>
  <c r="I20" i="19"/>
  <c r="H22" i="12"/>
  <c r="G22" i="19"/>
  <c r="I26" i="19"/>
  <c r="J34" i="12"/>
  <c r="J38" i="12"/>
  <c r="I39" i="19"/>
  <c r="J41" i="12"/>
  <c r="J42" i="12"/>
  <c r="K47" i="12"/>
  <c r="J47" i="19"/>
  <c r="K50" i="12"/>
  <c r="J50" i="19"/>
  <c r="K51" i="12"/>
  <c r="D30" i="14"/>
  <c r="G53" i="19"/>
  <c r="H56" i="19"/>
  <c r="I58" i="12"/>
  <c r="I58" i="19"/>
  <c r="H58" i="19"/>
  <c r="J54" i="12"/>
  <c r="F9" i="12"/>
  <c r="F9" i="19"/>
  <c r="G9" i="19"/>
  <c r="J11" i="12"/>
  <c r="I11" i="19"/>
  <c r="J15" i="12"/>
  <c r="I15" i="19"/>
  <c r="J17" i="12"/>
  <c r="I17" i="19"/>
  <c r="H21" i="12"/>
  <c r="G21" i="19"/>
  <c r="I4" i="12"/>
  <c r="H4" i="19"/>
  <c r="J37" i="12"/>
  <c r="I48" i="12"/>
  <c r="J55" i="12"/>
  <c r="I57" i="12"/>
  <c r="I60" i="12"/>
  <c r="H60" i="19"/>
  <c r="I32" i="12"/>
  <c r="I32" i="19"/>
  <c r="H32" i="19"/>
  <c r="J32" i="12"/>
  <c r="J32" i="19"/>
  <c r="F26" i="11"/>
  <c r="E26" i="11"/>
  <c r="F47" i="11"/>
  <c r="D47" i="11"/>
  <c r="D47" i="20"/>
  <c r="H43" i="12"/>
  <c r="H44" i="12"/>
  <c r="F44" i="12"/>
  <c r="F44" i="19"/>
  <c r="H13" i="12"/>
  <c r="H35" i="12"/>
  <c r="F35" i="12"/>
  <c r="F35" i="19"/>
  <c r="H30" i="12"/>
  <c r="I30" i="12"/>
  <c r="D12" i="14"/>
  <c r="H59" i="12"/>
  <c r="I59" i="12"/>
  <c r="F12" i="12"/>
  <c r="F12" i="19"/>
  <c r="D11" i="14"/>
  <c r="D29" i="14"/>
  <c r="H49" i="12"/>
  <c r="H53" i="12"/>
  <c r="H52" i="12"/>
  <c r="J58" i="12"/>
  <c r="J57" i="12"/>
  <c r="F6" i="12"/>
  <c r="F6" i="19"/>
  <c r="I5" i="12"/>
  <c r="I5" i="19"/>
  <c r="F5" i="11"/>
  <c r="F32" i="11"/>
  <c r="F32" i="20"/>
  <c r="E5" i="11"/>
  <c r="E5" i="20"/>
  <c r="G5" i="11"/>
  <c r="G32" i="11"/>
  <c r="G32" i="20"/>
  <c r="F45" i="11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A4" i="6"/>
  <c r="B11" i="5"/>
  <c r="B10" i="5"/>
  <c r="B9" i="5"/>
  <c r="B8" i="5"/>
  <c r="B7" i="5"/>
  <c r="B6" i="5"/>
  <c r="B5" i="5"/>
  <c r="B4" i="5"/>
  <c r="D5" i="4"/>
  <c r="C5" i="4"/>
  <c r="B5" i="4"/>
  <c r="A5" i="4"/>
  <c r="D4" i="4"/>
  <c r="C4" i="4"/>
  <c r="B4" i="4"/>
  <c r="A4" i="4"/>
  <c r="C28" i="1"/>
  <c r="C19" i="7"/>
  <c r="B7" i="13"/>
  <c r="A9" i="5"/>
  <c r="A7" i="5"/>
  <c r="B28" i="1"/>
  <c r="B19" i="7"/>
  <c r="A28" i="1"/>
  <c r="A19" i="7"/>
  <c r="B27" i="1"/>
  <c r="B18" i="7"/>
  <c r="A27" i="1"/>
  <c r="A18" i="7"/>
  <c r="B26" i="1"/>
  <c r="B17" i="7"/>
  <c r="A26" i="1"/>
  <c r="A17" i="7"/>
  <c r="B25" i="1"/>
  <c r="B16" i="7"/>
  <c r="A25" i="1"/>
  <c r="A16" i="7"/>
  <c r="B24" i="1"/>
  <c r="B15" i="7"/>
  <c r="A24" i="1"/>
  <c r="A15" i="7"/>
  <c r="B23" i="1"/>
  <c r="B14" i="7"/>
  <c r="A23" i="1"/>
  <c r="A14" i="7"/>
  <c r="B22" i="1"/>
  <c r="B13" i="7"/>
  <c r="A22" i="1"/>
  <c r="A13" i="7"/>
  <c r="B21" i="1"/>
  <c r="B12" i="7"/>
  <c r="A21" i="1"/>
  <c r="A12" i="7"/>
  <c r="B20" i="1"/>
  <c r="B11" i="7"/>
  <c r="A20" i="1"/>
  <c r="A11" i="7"/>
  <c r="B19" i="1"/>
  <c r="B10" i="7"/>
  <c r="A19" i="1"/>
  <c r="A10" i="7"/>
  <c r="B18" i="1"/>
  <c r="B9" i="7"/>
  <c r="A18" i="1"/>
  <c r="A9" i="7"/>
  <c r="B17" i="1"/>
  <c r="B8" i="7"/>
  <c r="A17" i="1"/>
  <c r="A8" i="7"/>
  <c r="B16" i="1"/>
  <c r="B7" i="7"/>
  <c r="A16" i="1"/>
  <c r="A7" i="7"/>
  <c r="B15" i="1"/>
  <c r="B6" i="7"/>
  <c r="A15" i="1"/>
  <c r="A6" i="7"/>
  <c r="B14" i="1"/>
  <c r="B5" i="7"/>
  <c r="A14" i="1"/>
  <c r="A5" i="7"/>
  <c r="B13" i="1"/>
  <c r="B4" i="7"/>
  <c r="A13" i="1"/>
  <c r="A4" i="7"/>
  <c r="C18" i="1"/>
  <c r="C9" i="7"/>
  <c r="I7" i="19"/>
  <c r="G33" i="11"/>
  <c r="G33" i="20"/>
  <c r="G5" i="20"/>
  <c r="G26" i="11"/>
  <c r="F26" i="20"/>
  <c r="G45" i="11"/>
  <c r="F45" i="20"/>
  <c r="F33" i="11"/>
  <c r="F33" i="20"/>
  <c r="F5" i="20"/>
  <c r="D26" i="11"/>
  <c r="D26" i="20"/>
  <c r="E26" i="20"/>
  <c r="G47" i="11"/>
  <c r="F47" i="20"/>
  <c r="H59" i="11"/>
  <c r="G59" i="20"/>
  <c r="H57" i="11"/>
  <c r="G57" i="20"/>
  <c r="H55" i="11"/>
  <c r="G55" i="20"/>
  <c r="H52" i="11"/>
  <c r="G52" i="20"/>
  <c r="H50" i="11"/>
  <c r="G50" i="20"/>
  <c r="I48" i="11"/>
  <c r="H48" i="20"/>
  <c r="H44" i="11"/>
  <c r="G44" i="20"/>
  <c r="I42" i="11"/>
  <c r="H42" i="20"/>
  <c r="H36" i="11"/>
  <c r="G36" i="20"/>
  <c r="H30" i="11"/>
  <c r="G30" i="20"/>
  <c r="H28" i="11"/>
  <c r="G28" i="20"/>
  <c r="H21" i="11"/>
  <c r="G21" i="20"/>
  <c r="I19" i="11"/>
  <c r="H19" i="20"/>
  <c r="I17" i="11"/>
  <c r="H17" i="20"/>
  <c r="I15" i="11"/>
  <c r="H15" i="20"/>
  <c r="I13" i="11"/>
  <c r="H13" i="20"/>
  <c r="I11" i="11"/>
  <c r="H11" i="20"/>
  <c r="I7" i="11"/>
  <c r="H7" i="20"/>
  <c r="H4" i="11"/>
  <c r="G4" i="20"/>
  <c r="H8" i="11"/>
  <c r="G8" i="20"/>
  <c r="I56" i="11"/>
  <c r="H56" i="20"/>
  <c r="H53" i="11"/>
  <c r="G53" i="20"/>
  <c r="H51" i="11"/>
  <c r="G51" i="20"/>
  <c r="I49" i="11"/>
  <c r="H49" i="20"/>
  <c r="I39" i="11"/>
  <c r="H39" i="20"/>
  <c r="I35" i="11"/>
  <c r="H35" i="20"/>
  <c r="H27" i="11"/>
  <c r="G27" i="20"/>
  <c r="H22" i="11"/>
  <c r="G22" i="20"/>
  <c r="I20" i="11"/>
  <c r="H20" i="20"/>
  <c r="I18" i="11"/>
  <c r="H18" i="20"/>
  <c r="I52" i="12"/>
  <c r="H52" i="19"/>
  <c r="J59" i="12"/>
  <c r="K58" i="12"/>
  <c r="J58" i="19"/>
  <c r="I53" i="12"/>
  <c r="H53" i="19"/>
  <c r="I13" i="12"/>
  <c r="H13" i="19"/>
  <c r="I44" i="12"/>
  <c r="H44" i="19"/>
  <c r="I33" i="12"/>
  <c r="I33" i="19"/>
  <c r="K57" i="12"/>
  <c r="I49" i="12"/>
  <c r="H49" i="19"/>
  <c r="J30" i="12"/>
  <c r="I35" i="12"/>
  <c r="H35" i="19"/>
  <c r="I43" i="12"/>
  <c r="J60" i="12"/>
  <c r="I60" i="19"/>
  <c r="K55" i="12"/>
  <c r="J48" i="12"/>
  <c r="L46" i="12"/>
  <c r="K37" i="12"/>
  <c r="J4" i="12"/>
  <c r="I4" i="19"/>
  <c r="I21" i="12"/>
  <c r="H21" i="19"/>
  <c r="K17" i="12"/>
  <c r="K17" i="19"/>
  <c r="J17" i="19"/>
  <c r="K15" i="12"/>
  <c r="J15" i="19"/>
  <c r="K11" i="12"/>
  <c r="J11" i="19"/>
  <c r="K54" i="12"/>
  <c r="J56" i="12"/>
  <c r="I56" i="19"/>
  <c r="L51" i="12"/>
  <c r="L50" i="12"/>
  <c r="K50" i="19"/>
  <c r="L47" i="12"/>
  <c r="K47" i="19"/>
  <c r="K42" i="12"/>
  <c r="J42" i="19"/>
  <c r="K41" i="12"/>
  <c r="K39" i="12"/>
  <c r="J39" i="19"/>
  <c r="K38" i="12"/>
  <c r="K34" i="12"/>
  <c r="K26" i="12"/>
  <c r="J26" i="19"/>
  <c r="I22" i="12"/>
  <c r="H22" i="19"/>
  <c r="K20" i="12"/>
  <c r="J20" i="19"/>
  <c r="K19" i="12"/>
  <c r="J19" i="19"/>
  <c r="K18" i="12"/>
  <c r="J18" i="19"/>
  <c r="K7" i="12"/>
  <c r="J7" i="19"/>
  <c r="K32" i="12"/>
  <c r="K32" i="19"/>
  <c r="J33" i="12"/>
  <c r="J33" i="19"/>
  <c r="E33" i="11"/>
  <c r="D5" i="11"/>
  <c r="D5" i="20"/>
  <c r="F46" i="11"/>
  <c r="G46" i="11"/>
  <c r="H46" i="11"/>
  <c r="I46" i="11"/>
  <c r="J46" i="11"/>
  <c r="K46" i="11"/>
  <c r="D46" i="11"/>
  <c r="D46" i="20"/>
  <c r="H25" i="12"/>
  <c r="I25" i="12"/>
  <c r="J25" i="12"/>
  <c r="K25" i="12"/>
  <c r="L25" i="12"/>
  <c r="M25" i="12"/>
  <c r="F24" i="12"/>
  <c r="F24" i="19"/>
  <c r="F25" i="12"/>
  <c r="F25" i="19"/>
  <c r="H24" i="12"/>
  <c r="I24" i="12"/>
  <c r="J24" i="12"/>
  <c r="K24" i="12"/>
  <c r="L24" i="12"/>
  <c r="M24" i="12"/>
  <c r="B4" i="14"/>
  <c r="B5" i="14"/>
  <c r="B6" i="14"/>
  <c r="B7" i="14"/>
  <c r="B8" i="14"/>
  <c r="B4" i="13"/>
  <c r="C10" i="14"/>
  <c r="B12" i="14"/>
  <c r="B6" i="13"/>
  <c r="B14" i="14"/>
  <c r="C8" i="13"/>
  <c r="C16" i="14"/>
  <c r="B18" i="14"/>
  <c r="B20" i="14"/>
  <c r="B22" i="14"/>
  <c r="B23" i="14"/>
  <c r="B24" i="14"/>
  <c r="B26" i="14"/>
  <c r="C10" i="13"/>
  <c r="B28" i="14"/>
  <c r="B30" i="14"/>
  <c r="B12" i="13"/>
  <c r="B32" i="14"/>
  <c r="B33" i="14"/>
  <c r="B14" i="13"/>
  <c r="B34" i="14"/>
  <c r="B36" i="14"/>
  <c r="C5" i="14"/>
  <c r="C7" i="14"/>
  <c r="B9" i="14"/>
  <c r="B10" i="14"/>
  <c r="B11" i="14"/>
  <c r="B5" i="13"/>
  <c r="B13" i="14"/>
  <c r="B15" i="14"/>
  <c r="B16" i="14"/>
  <c r="B8" i="13"/>
  <c r="B17" i="14"/>
  <c r="B19" i="14"/>
  <c r="B21" i="14"/>
  <c r="B6" i="10"/>
  <c r="C23" i="14"/>
  <c r="B9" i="13"/>
  <c r="B25" i="14"/>
  <c r="B10" i="13"/>
  <c r="B27" i="14"/>
  <c r="B7" i="10"/>
  <c r="B11" i="13"/>
  <c r="B29" i="14"/>
  <c r="B13" i="13"/>
  <c r="B31" i="14"/>
  <c r="C33" i="14"/>
  <c r="C14" i="13"/>
  <c r="B35" i="14"/>
  <c r="B37" i="14"/>
  <c r="A4" i="5"/>
  <c r="J5" i="12"/>
  <c r="J5" i="19"/>
  <c r="C10" i="1"/>
  <c r="A5" i="9"/>
  <c r="A5" i="6"/>
  <c r="A7" i="6"/>
  <c r="A9" i="6"/>
  <c r="A11" i="6"/>
  <c r="A13" i="6"/>
  <c r="A15" i="6"/>
  <c r="A17" i="6"/>
  <c r="A19" i="6"/>
  <c r="A5" i="5"/>
  <c r="A11" i="5"/>
  <c r="C9" i="1"/>
  <c r="A4" i="9"/>
  <c r="A6" i="6"/>
  <c r="A8" i="6"/>
  <c r="A10" i="6"/>
  <c r="A12" i="6"/>
  <c r="A14" i="6"/>
  <c r="A16" i="6"/>
  <c r="A18" i="6"/>
  <c r="B4" i="10"/>
  <c r="B5" i="10"/>
  <c r="A6" i="5"/>
  <c r="A8" i="5"/>
  <c r="A10" i="5"/>
  <c r="B9" i="1"/>
  <c r="A7" i="13"/>
  <c r="B10" i="1"/>
  <c r="C13" i="1"/>
  <c r="C4" i="7"/>
  <c r="C15" i="1"/>
  <c r="C6" i="7"/>
  <c r="C17" i="1"/>
  <c r="C8" i="7"/>
  <c r="C19" i="1"/>
  <c r="C10" i="7"/>
  <c r="C21" i="1"/>
  <c r="C12" i="7"/>
  <c r="C23" i="1"/>
  <c r="C14" i="7"/>
  <c r="C25" i="1"/>
  <c r="C16" i="7"/>
  <c r="C27" i="1"/>
  <c r="C18" i="7"/>
  <c r="C14" i="1"/>
  <c r="C5" i="7"/>
  <c r="C16" i="1"/>
  <c r="C7" i="7"/>
  <c r="C20" i="1"/>
  <c r="C11" i="7"/>
  <c r="C22" i="1"/>
  <c r="C13" i="7"/>
  <c r="C24" i="1"/>
  <c r="C15" i="7"/>
  <c r="C26" i="1"/>
  <c r="C17" i="7"/>
  <c r="D33" i="11"/>
  <c r="D33" i="20"/>
  <c r="E33" i="20"/>
  <c r="J18" i="11"/>
  <c r="I18" i="20"/>
  <c r="J20" i="11"/>
  <c r="I20" i="20"/>
  <c r="I22" i="11"/>
  <c r="H22" i="20"/>
  <c r="I27" i="11"/>
  <c r="H27" i="20"/>
  <c r="J35" i="11"/>
  <c r="I35" i="20"/>
  <c r="J39" i="11"/>
  <c r="I39" i="20"/>
  <c r="J49" i="11"/>
  <c r="I49" i="20"/>
  <c r="I51" i="11"/>
  <c r="H51" i="20"/>
  <c r="I53" i="11"/>
  <c r="H53" i="20"/>
  <c r="J56" i="11"/>
  <c r="I56" i="20"/>
  <c r="I8" i="11"/>
  <c r="H8" i="20"/>
  <c r="I4" i="11"/>
  <c r="H4" i="20"/>
  <c r="H32" i="11"/>
  <c r="H32" i="20"/>
  <c r="H5" i="11"/>
  <c r="J7" i="11"/>
  <c r="I7" i="20"/>
  <c r="J11" i="11"/>
  <c r="I11" i="20"/>
  <c r="J13" i="11"/>
  <c r="I13" i="20"/>
  <c r="J15" i="11"/>
  <c r="I15" i="20"/>
  <c r="J17" i="11"/>
  <c r="I17" i="20"/>
  <c r="J19" i="11"/>
  <c r="I19" i="20"/>
  <c r="I21" i="11"/>
  <c r="H21" i="20"/>
  <c r="I28" i="11"/>
  <c r="H28" i="20"/>
  <c r="I30" i="11"/>
  <c r="H30" i="20"/>
  <c r="I36" i="11"/>
  <c r="H36" i="20"/>
  <c r="J42" i="11"/>
  <c r="I42" i="20"/>
  <c r="I44" i="11"/>
  <c r="H44" i="20"/>
  <c r="J48" i="11"/>
  <c r="I48" i="20"/>
  <c r="I50" i="11"/>
  <c r="H50" i="20"/>
  <c r="I52" i="11"/>
  <c r="H52" i="20"/>
  <c r="I55" i="11"/>
  <c r="H55" i="20"/>
  <c r="I57" i="11"/>
  <c r="H57" i="20"/>
  <c r="I59" i="11"/>
  <c r="H59" i="20"/>
  <c r="H47" i="11"/>
  <c r="G47" i="20"/>
  <c r="H45" i="11"/>
  <c r="G45" i="20"/>
  <c r="H26" i="11"/>
  <c r="G26" i="20"/>
  <c r="L7" i="12"/>
  <c r="K7" i="19"/>
  <c r="L19" i="12"/>
  <c r="K19" i="19"/>
  <c r="J22" i="12"/>
  <c r="I22" i="19"/>
  <c r="L34" i="12"/>
  <c r="L39" i="12"/>
  <c r="K39" i="19"/>
  <c r="M47" i="12"/>
  <c r="M47" i="19"/>
  <c r="L47" i="19"/>
  <c r="M51" i="12"/>
  <c r="L54" i="12"/>
  <c r="L15" i="12"/>
  <c r="K15" i="19"/>
  <c r="K4" i="12"/>
  <c r="J4" i="19"/>
  <c r="L37" i="12"/>
  <c r="M46" i="12"/>
  <c r="K48" i="12"/>
  <c r="L55" i="12"/>
  <c r="K60" i="12"/>
  <c r="J60" i="19"/>
  <c r="J43" i="12"/>
  <c r="J35" i="12"/>
  <c r="I35" i="19"/>
  <c r="K30" i="12"/>
  <c r="J49" i="12"/>
  <c r="I49" i="19"/>
  <c r="L57" i="12"/>
  <c r="L18" i="12"/>
  <c r="K18" i="19"/>
  <c r="L20" i="12"/>
  <c r="K20" i="19"/>
  <c r="L26" i="12"/>
  <c r="K26" i="19"/>
  <c r="L38" i="12"/>
  <c r="L41" i="12"/>
  <c r="L42" i="12"/>
  <c r="K42" i="19"/>
  <c r="M50" i="12"/>
  <c r="M50" i="19"/>
  <c r="L50" i="19"/>
  <c r="K56" i="12"/>
  <c r="J56" i="19"/>
  <c r="L11" i="12"/>
  <c r="K11" i="19"/>
  <c r="J21" i="12"/>
  <c r="I21" i="19"/>
  <c r="J44" i="12"/>
  <c r="J44" i="19"/>
  <c r="I44" i="19"/>
  <c r="J13" i="12"/>
  <c r="I13" i="19"/>
  <c r="J53" i="12"/>
  <c r="I53" i="19"/>
  <c r="L58" i="12"/>
  <c r="K58" i="19"/>
  <c r="K59" i="12"/>
  <c r="J52" i="12"/>
  <c r="I52" i="19"/>
  <c r="L32" i="12"/>
  <c r="L32" i="19"/>
  <c r="K33" i="12"/>
  <c r="K33" i="19"/>
  <c r="A12" i="14"/>
  <c r="A6" i="13"/>
  <c r="A36" i="14"/>
  <c r="A37" i="14"/>
  <c r="A19" i="14"/>
  <c r="A4" i="14"/>
  <c r="A5" i="14"/>
  <c r="A6" i="10"/>
  <c r="A6" i="14"/>
  <c r="A7" i="14"/>
  <c r="A22" i="14"/>
  <c r="A23" i="14"/>
  <c r="A35" i="14"/>
  <c r="A21" i="14"/>
  <c r="A17" i="14"/>
  <c r="A9" i="14"/>
  <c r="A10" i="14"/>
  <c r="A28" i="14"/>
  <c r="A14" i="14"/>
  <c r="A11" i="14"/>
  <c r="A5" i="13"/>
  <c r="A13" i="14"/>
  <c r="A34" i="14"/>
  <c r="A12" i="13"/>
  <c r="A30" i="14"/>
  <c r="A10" i="13"/>
  <c r="A20" i="14"/>
  <c r="A15" i="14"/>
  <c r="A16" i="14"/>
  <c r="A8" i="13"/>
  <c r="A8" i="14"/>
  <c r="A4" i="13"/>
  <c r="A14" i="13"/>
  <c r="A32" i="14"/>
  <c r="A33" i="14"/>
  <c r="A27" i="14"/>
  <c r="A26" i="14"/>
  <c r="A18" i="14"/>
  <c r="K5" i="12"/>
  <c r="K5" i="19"/>
  <c r="A5" i="10"/>
  <c r="A4" i="10"/>
  <c r="D4" i="9"/>
  <c r="I45" i="11"/>
  <c r="H45" i="20"/>
  <c r="J59" i="11"/>
  <c r="I59" i="20"/>
  <c r="J55" i="11"/>
  <c r="I55" i="20"/>
  <c r="K48" i="11"/>
  <c r="K48" i="20"/>
  <c r="J48" i="20"/>
  <c r="K42" i="11"/>
  <c r="K42" i="20"/>
  <c r="J42" i="20"/>
  <c r="J28" i="11"/>
  <c r="I28" i="20"/>
  <c r="H33" i="11"/>
  <c r="H33" i="20"/>
  <c r="H5" i="20"/>
  <c r="I26" i="11"/>
  <c r="H26" i="20"/>
  <c r="I47" i="11"/>
  <c r="H47" i="20"/>
  <c r="J57" i="11"/>
  <c r="I57" i="20"/>
  <c r="J52" i="11"/>
  <c r="I52" i="20"/>
  <c r="J50" i="11"/>
  <c r="I50" i="20"/>
  <c r="J44" i="11"/>
  <c r="I44" i="20"/>
  <c r="J36" i="11"/>
  <c r="I36" i="20"/>
  <c r="J30" i="11"/>
  <c r="I30" i="20"/>
  <c r="J21" i="11"/>
  <c r="I21" i="20"/>
  <c r="K19" i="11"/>
  <c r="K19" i="20"/>
  <c r="J19" i="20"/>
  <c r="K17" i="11"/>
  <c r="K17" i="20"/>
  <c r="J17" i="20"/>
  <c r="K15" i="11"/>
  <c r="K15" i="20"/>
  <c r="J15" i="20"/>
  <c r="K13" i="11"/>
  <c r="K13" i="20"/>
  <c r="J13" i="20"/>
  <c r="K11" i="11"/>
  <c r="K11" i="20"/>
  <c r="J11" i="20"/>
  <c r="K7" i="11"/>
  <c r="K7" i="20"/>
  <c r="J7" i="20"/>
  <c r="J4" i="11"/>
  <c r="I4" i="20"/>
  <c r="I5" i="11"/>
  <c r="I32" i="11"/>
  <c r="I32" i="20"/>
  <c r="J8" i="11"/>
  <c r="I8" i="20"/>
  <c r="K56" i="11"/>
  <c r="K56" i="20"/>
  <c r="J56" i="20"/>
  <c r="J53" i="11"/>
  <c r="I53" i="20"/>
  <c r="J51" i="11"/>
  <c r="I51" i="20"/>
  <c r="K49" i="11"/>
  <c r="K49" i="20"/>
  <c r="J49" i="20"/>
  <c r="K39" i="11"/>
  <c r="K39" i="20"/>
  <c r="J39" i="20"/>
  <c r="K35" i="11"/>
  <c r="K35" i="20"/>
  <c r="J35" i="20"/>
  <c r="J27" i="11"/>
  <c r="I27" i="20"/>
  <c r="J22" i="11"/>
  <c r="I22" i="20"/>
  <c r="K20" i="11"/>
  <c r="K20" i="20"/>
  <c r="J20" i="20"/>
  <c r="K18" i="11"/>
  <c r="K18" i="20"/>
  <c r="J18" i="20"/>
  <c r="K52" i="12"/>
  <c r="J52" i="19"/>
  <c r="L59" i="12"/>
  <c r="M58" i="12"/>
  <c r="M58" i="19"/>
  <c r="L58" i="19"/>
  <c r="K53" i="12"/>
  <c r="J53" i="19"/>
  <c r="K13" i="12"/>
  <c r="J13" i="19"/>
  <c r="K21" i="12"/>
  <c r="J21" i="19"/>
  <c r="M11" i="12"/>
  <c r="M11" i="19"/>
  <c r="L11" i="19"/>
  <c r="L56" i="12"/>
  <c r="K56" i="19"/>
  <c r="M42" i="12"/>
  <c r="M42" i="19"/>
  <c r="L42" i="19"/>
  <c r="M41" i="12"/>
  <c r="M38" i="12"/>
  <c r="M26" i="12"/>
  <c r="M26" i="19"/>
  <c r="L26" i="19"/>
  <c r="M20" i="12"/>
  <c r="M20" i="19"/>
  <c r="L20" i="19"/>
  <c r="M18" i="12"/>
  <c r="M18" i="19"/>
  <c r="L18" i="19"/>
  <c r="M57" i="12"/>
  <c r="K49" i="12"/>
  <c r="J49" i="19"/>
  <c r="L30" i="12"/>
  <c r="K35" i="12"/>
  <c r="J35" i="19"/>
  <c r="K43" i="12"/>
  <c r="L60" i="12"/>
  <c r="K60" i="19"/>
  <c r="M55" i="12"/>
  <c r="L48" i="12"/>
  <c r="M37" i="12"/>
  <c r="L4" i="12"/>
  <c r="L5" i="12"/>
  <c r="L5" i="19"/>
  <c r="K4" i="19"/>
  <c r="M15" i="12"/>
  <c r="M15" i="19"/>
  <c r="L15" i="19"/>
  <c r="M54" i="12"/>
  <c r="M39" i="12"/>
  <c r="M39" i="19"/>
  <c r="L39" i="19"/>
  <c r="M34" i="12"/>
  <c r="K22" i="12"/>
  <c r="J22" i="19"/>
  <c r="M19" i="12"/>
  <c r="M19" i="19"/>
  <c r="L19" i="19"/>
  <c r="M7" i="12"/>
  <c r="M7" i="19"/>
  <c r="L7" i="19"/>
  <c r="M32" i="12"/>
  <c r="L33" i="12"/>
  <c r="L33" i="19"/>
  <c r="A24" i="14"/>
  <c r="A7" i="10"/>
  <c r="A29" i="14"/>
  <c r="A11" i="13"/>
  <c r="A25" i="14"/>
  <c r="A9" i="13"/>
  <c r="A31" i="14"/>
  <c r="A13" i="13"/>
  <c r="B4" i="9"/>
  <c r="B5" i="9"/>
  <c r="C4" i="9"/>
  <c r="C5" i="9"/>
  <c r="D5" i="9"/>
  <c r="E5" i="9"/>
  <c r="F5" i="9"/>
  <c r="G5" i="9"/>
  <c r="H5" i="9"/>
  <c r="I5" i="9"/>
  <c r="J5" i="9"/>
  <c r="E4" i="9"/>
  <c r="F4" i="9"/>
  <c r="G4" i="9"/>
  <c r="H4" i="9"/>
  <c r="I4" i="9"/>
  <c r="J4" i="9"/>
  <c r="K22" i="11"/>
  <c r="K22" i="20"/>
  <c r="J22" i="20"/>
  <c r="K53" i="11"/>
  <c r="K53" i="20"/>
  <c r="J53" i="20"/>
  <c r="K8" i="11"/>
  <c r="K8" i="20"/>
  <c r="J8" i="20"/>
  <c r="K4" i="11"/>
  <c r="J4" i="20"/>
  <c r="J32" i="11"/>
  <c r="J32" i="20"/>
  <c r="J5" i="11"/>
  <c r="K27" i="11"/>
  <c r="K27" i="20"/>
  <c r="J27" i="20"/>
  <c r="K51" i="11"/>
  <c r="K51" i="20"/>
  <c r="J51" i="20"/>
  <c r="I33" i="11"/>
  <c r="I33" i="20"/>
  <c r="I5" i="20"/>
  <c r="K21" i="11"/>
  <c r="K21" i="20"/>
  <c r="J21" i="20"/>
  <c r="K30" i="11"/>
  <c r="K30" i="20"/>
  <c r="J30" i="20"/>
  <c r="K36" i="11"/>
  <c r="K36" i="20"/>
  <c r="J36" i="20"/>
  <c r="K44" i="11"/>
  <c r="K44" i="20"/>
  <c r="J44" i="20"/>
  <c r="K50" i="11"/>
  <c r="K50" i="20"/>
  <c r="J50" i="20"/>
  <c r="K52" i="11"/>
  <c r="K52" i="20"/>
  <c r="J52" i="20"/>
  <c r="K57" i="11"/>
  <c r="K57" i="20"/>
  <c r="J57" i="20"/>
  <c r="J47" i="11"/>
  <c r="I47" i="20"/>
  <c r="J26" i="11"/>
  <c r="I26" i="20"/>
  <c r="K28" i="11"/>
  <c r="K28" i="20"/>
  <c r="J28" i="20"/>
  <c r="K55" i="11"/>
  <c r="K55" i="20"/>
  <c r="J55" i="20"/>
  <c r="K59" i="11"/>
  <c r="K59" i="20"/>
  <c r="J59" i="20"/>
  <c r="J45" i="11"/>
  <c r="I45" i="20"/>
  <c r="L22" i="12"/>
  <c r="K22" i="19"/>
  <c r="M33" i="12"/>
  <c r="M33" i="19"/>
  <c r="M32" i="19"/>
  <c r="M4" i="12"/>
  <c r="L4" i="19"/>
  <c r="M48" i="12"/>
  <c r="M60" i="12"/>
  <c r="M60" i="19"/>
  <c r="L60" i="19"/>
  <c r="L43" i="12"/>
  <c r="L35" i="12"/>
  <c r="K35" i="19"/>
  <c r="M30" i="12"/>
  <c r="L49" i="12"/>
  <c r="K49" i="19"/>
  <c r="M56" i="12"/>
  <c r="M56" i="19"/>
  <c r="L56" i="19"/>
  <c r="L21" i="12"/>
  <c r="K21" i="19"/>
  <c r="L13" i="12"/>
  <c r="K13" i="19"/>
  <c r="L53" i="12"/>
  <c r="K53" i="19"/>
  <c r="M59" i="12"/>
  <c r="L52" i="12"/>
  <c r="K52" i="19"/>
  <c r="K47" i="11"/>
  <c r="K47" i="20"/>
  <c r="J47" i="20"/>
  <c r="J33" i="11"/>
  <c r="J33" i="20"/>
  <c r="J5" i="20"/>
  <c r="K45" i="11"/>
  <c r="K45" i="20"/>
  <c r="J45" i="20"/>
  <c r="K26" i="11"/>
  <c r="K26" i="20"/>
  <c r="J26" i="20"/>
  <c r="K32" i="11"/>
  <c r="K32" i="20"/>
  <c r="K4" i="20"/>
  <c r="K5" i="11"/>
  <c r="M52" i="12"/>
  <c r="M52" i="19"/>
  <c r="L52" i="19"/>
  <c r="M53" i="12"/>
  <c r="M53" i="19"/>
  <c r="L53" i="19"/>
  <c r="M13" i="12"/>
  <c r="M13" i="19"/>
  <c r="L13" i="19"/>
  <c r="M21" i="12"/>
  <c r="M21" i="19"/>
  <c r="L21" i="19"/>
  <c r="M49" i="12"/>
  <c r="M49" i="19"/>
  <c r="L49" i="19"/>
  <c r="M35" i="12"/>
  <c r="M35" i="19"/>
  <c r="L35" i="19"/>
  <c r="M43" i="12"/>
  <c r="M4" i="19"/>
  <c r="M5" i="12"/>
  <c r="M5" i="19"/>
  <c r="M22" i="12"/>
  <c r="M22" i="19"/>
  <c r="L22" i="19"/>
  <c r="K33" i="11"/>
  <c r="K33" i="20"/>
  <c r="K5" i="20"/>
</calcChain>
</file>

<file path=xl/comments1.xml><?xml version="1.0" encoding="utf-8"?>
<comments xmlns="http://schemas.openxmlformats.org/spreadsheetml/2006/main">
  <authors>
    <author>D3p747</author>
  </authors>
  <commentList>
    <comment ref="G34" authorId="0">
      <text>
        <r>
          <rPr>
            <b/>
            <sz val="8"/>
            <color indexed="81"/>
            <rFont val="Tahoma"/>
            <family val="2"/>
          </rPr>
          <t>D3p747:</t>
        </r>
        <r>
          <rPr>
            <sz val="8"/>
            <color indexed="81"/>
            <rFont val="Tahoma"/>
            <family val="2"/>
          </rPr>
          <t xml:space="preserve">
stock avg &lt; low-point of cost curve</t>
        </r>
      </text>
    </comment>
    <comment ref="G38" authorId="0">
      <text>
        <r>
          <rPr>
            <b/>
            <sz val="8"/>
            <color indexed="81"/>
            <rFont val="Tahoma"/>
            <family val="2"/>
          </rPr>
          <t>D3p747:</t>
        </r>
        <r>
          <rPr>
            <sz val="8"/>
            <color indexed="81"/>
            <rFont val="Tahoma"/>
            <family val="2"/>
          </rPr>
          <t xml:space="preserve">
stock avg &lt; low-point of cost curve</t>
        </r>
      </text>
    </comment>
    <comment ref="G41" authorId="0">
      <text>
        <r>
          <rPr>
            <b/>
            <sz val="8"/>
            <color indexed="81"/>
            <rFont val="Tahoma"/>
            <family val="2"/>
          </rPr>
          <t>D3p747:</t>
        </r>
        <r>
          <rPr>
            <sz val="8"/>
            <color indexed="81"/>
            <rFont val="Tahoma"/>
            <family val="2"/>
          </rPr>
          <t xml:space="preserve">
stock avg &lt; low-point of cost curve</t>
        </r>
      </text>
    </comment>
  </commentList>
</comments>
</file>

<file path=xl/sharedStrings.xml><?xml version="1.0" encoding="utf-8"?>
<sst xmlns="http://schemas.openxmlformats.org/spreadsheetml/2006/main" count="403" uniqueCount="150">
  <si>
    <t>region</t>
  </si>
  <si>
    <t>gcam-consumer</t>
  </si>
  <si>
    <t>supplysector</t>
  </si>
  <si>
    <t>renewresource</t>
  </si>
  <si>
    <t>USA</t>
  </si>
  <si>
    <t>resid</t>
  </si>
  <si>
    <t>comm</t>
  </si>
  <si>
    <t>resid heating</t>
  </si>
  <si>
    <t>resid cooling</t>
  </si>
  <si>
    <t>resid others</t>
  </si>
  <si>
    <t>comm heating</t>
  </si>
  <si>
    <t>comm cooling</t>
  </si>
  <si>
    <t>comm others</t>
  </si>
  <si>
    <t>traditional biomass</t>
  </si>
  <si>
    <t>gcam_consumer</t>
  </si>
  <si>
    <t>nodeInput</t>
  </si>
  <si>
    <t>building_node_input</t>
  </si>
  <si>
    <t>internal_gains_market_name</t>
  </si>
  <si>
    <t>resid_building</t>
  </si>
  <si>
    <t>resid-internal-gains-trial-market</t>
  </si>
  <si>
    <t>comm_building</t>
  </si>
  <si>
    <t>comm-internal-gains-trial-market</t>
  </si>
  <si>
    <t># Names for the demand portion of the buildings sector</t>
  </si>
  <si>
    <t>This workbook compiles data on US buildings and builds the input files to MiniCAM</t>
  </si>
  <si>
    <t>building-final-demand</t>
  </si>
  <si>
    <t>building-node-input</t>
  </si>
  <si>
    <t>internal-gains-market-name</t>
  </si>
  <si>
    <t>subsector</t>
  </si>
  <si>
    <t>building-demand-technology</t>
  </si>
  <si>
    <t>building-demand-input</t>
  </si>
  <si>
    <t>biomass</t>
  </si>
  <si>
    <t>coal</t>
  </si>
  <si>
    <t>gas</t>
  </si>
  <si>
    <t>electricity</t>
  </si>
  <si>
    <t>refined liquids</t>
  </si>
  <si>
    <t>technology</t>
  </si>
  <si>
    <t>minicam-energy-input</t>
  </si>
  <si>
    <t>wood furnace</t>
  </si>
  <si>
    <t>delivered biomass</t>
  </si>
  <si>
    <t>coal furnace</t>
  </si>
  <si>
    <t>delivered coal</t>
  </si>
  <si>
    <t>gas furnace</t>
  </si>
  <si>
    <t>delivered gas</t>
  </si>
  <si>
    <t>electric furnace</t>
  </si>
  <si>
    <t>elect_td_bld</t>
  </si>
  <si>
    <t>electric heat pump</t>
  </si>
  <si>
    <t>fuel furnace</t>
  </si>
  <si>
    <t>refined liquids enduse</t>
  </si>
  <si>
    <t>air conditioning</t>
  </si>
  <si>
    <t>gas water heater</t>
  </si>
  <si>
    <t>electric resistance water heater</t>
  </si>
  <si>
    <t>electric heat pump water heater</t>
  </si>
  <si>
    <t>fuel water heater</t>
  </si>
  <si>
    <t>incandescent</t>
  </si>
  <si>
    <t>fluorescent</t>
  </si>
  <si>
    <t>solid state</t>
  </si>
  <si>
    <t>gas appliances</t>
  </si>
  <si>
    <t>electric appliances</t>
  </si>
  <si>
    <t>fuel appliances</t>
  </si>
  <si>
    <t>biomass boiler</t>
  </si>
  <si>
    <t>fuel boiler</t>
  </si>
  <si>
    <t>gas cooling</t>
  </si>
  <si>
    <t>ventilation</t>
  </si>
  <si>
    <t>gas stove</t>
  </si>
  <si>
    <t>electric stove</t>
  </si>
  <si>
    <t>refrigeration</t>
  </si>
  <si>
    <t>office equipment</t>
  </si>
  <si>
    <t>lifetime</t>
  </si>
  <si>
    <t>resid hot water</t>
  </si>
  <si>
    <t>resid appliances</t>
  </si>
  <si>
    <t>comm hot water</t>
  </si>
  <si>
    <t>comm refrigeration</t>
  </si>
  <si>
    <t># Retirement function parameters</t>
  </si>
  <si>
    <t>resid lighting</t>
  </si>
  <si>
    <t>resid other appliances</t>
  </si>
  <si>
    <t>resid other</t>
  </si>
  <si>
    <t>comm ventilation</t>
  </si>
  <si>
    <t>comm cooking</t>
  </si>
  <si>
    <t>comm lighting</t>
  </si>
  <si>
    <t>comm office</t>
  </si>
  <si>
    <t>comm other</t>
  </si>
  <si>
    <t>subs_logit</t>
  </si>
  <si>
    <t>tech_logit</t>
  </si>
  <si>
    <t># Source: Tables_Bld_Data.xlsx</t>
  </si>
  <si>
    <t>building_service_input</t>
  </si>
  <si>
    <t>satiation_base_year_increase</t>
  </si>
  <si>
    <t>satiation_adder</t>
  </si>
  <si>
    <t>internal_gains_scaler</t>
  </si>
  <si>
    <t># Assumed satiation levels and internal gains scalers</t>
  </si>
  <si>
    <t>fraction of year active</t>
  </si>
  <si>
    <t>heating</t>
  </si>
  <si>
    <t>cooling</t>
  </si>
  <si>
    <t>inversion</t>
  </si>
  <si>
    <t>unit conversion</t>
  </si>
  <si>
    <t># Assumed shell efficiency trajectories</t>
  </si>
  <si>
    <t># Base-year energy shares of different technologies within a service / fuel (i.e. not efficiency-partitioned technologies)</t>
  </si>
  <si>
    <t>gas furnace hi-eff</t>
  </si>
  <si>
    <t>fuel furnace hi-eff</t>
  </si>
  <si>
    <t>air conditioning hi-eff</t>
  </si>
  <si>
    <t>gas water heater hi-eff</t>
  </si>
  <si>
    <t>electric resistance water heater hi-eff</t>
  </si>
  <si>
    <t>fuel water heater hi-eff</t>
  </si>
  <si>
    <t>fuel boiler hi-eff</t>
  </si>
  <si>
    <t>ventilation hi-eff</t>
  </si>
  <si>
    <t># Non-fuel costs (1975$/GJ-service output) of all buildings sector technologies</t>
  </si>
  <si>
    <t>slow</t>
  </si>
  <si>
    <t>medium</t>
  </si>
  <si>
    <t>minicam_energy_input</t>
  </si>
  <si>
    <t># Efficiencies of all buildings sector technologies</t>
  </si>
  <si>
    <t>conv_hspf_eff</t>
  </si>
  <si>
    <t>Efficiency parameters</t>
  </si>
  <si>
    <t>conv_lumens_W</t>
  </si>
  <si>
    <t>Improvement rates in NE costs and efficiencies</t>
  </si>
  <si>
    <t>from_year</t>
  </si>
  <si>
    <t>to_year</t>
  </si>
  <si>
    <t>interpolation_function</t>
  </si>
  <si>
    <t>share-weight</t>
  </si>
  <si>
    <t>s-curve</t>
  </si>
  <si>
    <t># Interpolation rule over-writes for selected technologies</t>
  </si>
  <si>
    <t>input_ratio</t>
  </si>
  <si>
    <t># Internal gain ratios (heat released per unit of energy input)</t>
  </si>
  <si>
    <t>technology2</t>
  </si>
  <si>
    <t>GCAM_sector</t>
  </si>
  <si>
    <t>GCAM_fuel</t>
  </si>
  <si>
    <t>service</t>
  </si>
  <si>
    <t>technology1</t>
  </si>
  <si>
    <t>eff_tech1</t>
  </si>
  <si>
    <t>eff_tech2</t>
  </si>
  <si>
    <t>stockavg</t>
  </si>
  <si>
    <t>share_tech1</t>
  </si>
  <si>
    <t>share_tech2</t>
  </si>
  <si>
    <t># Assumed subsector logit exponents</t>
  </si>
  <si>
    <t># Assumed technology logit exponents</t>
  </si>
  <si>
    <t>fuel lookup table</t>
  </si>
  <si>
    <t>Indicates an assumption made within this workbook. Values in these cells can be changed</t>
  </si>
  <si>
    <t>Deflator</t>
  </si>
  <si>
    <t>infl_conversion</t>
  </si>
  <si>
    <t># This table lists the various elements to be deleted from the existing buildings sector for the USA</t>
  </si>
  <si>
    <t># Mapping between the sectors / services / fuels in Level1 processing to the technology names in GCAM</t>
  </si>
  <si>
    <t>steepness_new</t>
  </si>
  <si>
    <t>half_life_new</t>
  </si>
  <si>
    <t>half_life_stock</t>
  </si>
  <si>
    <t>steepness_stock</t>
  </si>
  <si>
    <t># Assumed shell efficiency trajectories - ADVANCED</t>
  </si>
  <si>
    <t># Efficiencies of buildings sector technologies - ADVANCED</t>
  </si>
  <si>
    <t>fast</t>
  </si>
  <si>
    <t>fastest</t>
  </si>
  <si>
    <t># Non-fuel costs (1975$/GJ-service output) of all buildings sector technologies - ADVANCED</t>
  </si>
  <si>
    <t># Overall stock average and efficiency of each option for efficiency-partitioned technologies operating in the base year</t>
  </si>
  <si>
    <t>comm non-building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</si>
</sst>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2" fillId="2" borderId="0" xfId="1" applyFill="1"/>
    <xf numFmtId="164" fontId="0" fillId="0" borderId="0" xfId="0" applyNumberFormat="1" applyFill="1"/>
    <xf numFmtId="165" fontId="0" fillId="0" borderId="0" xfId="0" applyNumberFormat="1" applyFill="1"/>
    <xf numFmtId="1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2" borderId="0" xfId="0" applyNumberFormat="1" applyFill="1"/>
    <xf numFmtId="165" fontId="0" fillId="0" borderId="0" xfId="0" applyNumberFormat="1" applyFont="1" applyFill="1"/>
    <xf numFmtId="165" fontId="2" fillId="0" borderId="0" xfId="2" applyNumberFormat="1" applyFont="1" applyFill="1" applyBorder="1" applyAlignment="1">
      <alignment horizontal="right"/>
    </xf>
    <xf numFmtId="0" fontId="0" fillId="0" borderId="0" xfId="0" applyFont="1" applyFill="1"/>
    <xf numFmtId="165" fontId="3" fillId="0" borderId="0" xfId="2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5" fontId="2" fillId="0" borderId="0" xfId="0" applyNumberFormat="1" applyFont="1" applyFill="1"/>
    <xf numFmtId="165" fontId="0" fillId="2" borderId="0" xfId="0" applyNumberFormat="1" applyFont="1" applyFill="1" applyAlignment="1">
      <alignment horizontal="right"/>
    </xf>
    <xf numFmtId="165" fontId="0" fillId="2" borderId="0" xfId="0" applyNumberFormat="1" applyFont="1" applyFill="1"/>
    <xf numFmtId="165" fontId="0" fillId="2" borderId="0" xfId="0" applyNumberFormat="1" applyFont="1" applyFill="1" applyBorder="1" applyAlignment="1">
      <alignment horizontal="right"/>
    </xf>
    <xf numFmtId="165" fontId="2" fillId="2" borderId="0" xfId="2" applyNumberFormat="1" applyFont="1" applyFill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5" fontId="3" fillId="2" borderId="0" xfId="2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6" fillId="2" borderId="0" xfId="0" applyNumberFormat="1" applyFont="1" applyFill="1"/>
  </cellXfs>
  <cellStyles count="3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1.xml"/><Relationship Id="rId21" Type="http://schemas.openxmlformats.org/officeDocument/2006/relationships/externalLink" Target="externalLinks/externalLink2.xml"/><Relationship Id="rId22" Type="http://schemas.openxmlformats.org/officeDocument/2006/relationships/externalLink" Target="externalLinks/externalLink3.xml"/><Relationship Id="rId23" Type="http://schemas.openxmlformats.org/officeDocument/2006/relationships/externalLink" Target="externalLinks/externalLink4.xml"/><Relationship Id="rId24" Type="http://schemas.openxmlformats.org/officeDocument/2006/relationships/externalLink" Target="externalLinks/externalLink5.xml"/><Relationship Id="rId25" Type="http://schemas.openxmlformats.org/officeDocument/2006/relationships/externalLink" Target="externalLinks/externalLink6.xml"/><Relationship Id="rId26" Type="http://schemas.openxmlformats.org/officeDocument/2006/relationships/externalLink" Target="externalLinks/externalLink7.xml"/><Relationship Id="rId27" Type="http://schemas.openxmlformats.org/officeDocument/2006/relationships/externalLink" Target="externalLinks/externalLink8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Analysis_Shell_Gai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Main%20User%20Workspace/input/energy/buildings/US%20Input%20Data/Shell_efficiency_stock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Main%20User%20Workspace/input/energy/buildings/US%20Input%20Data/Analysis_Shell_Gai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Calibrati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NEcos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3p747/My%20Documents/ObjECTS/Workspaces/new-dtl-bld/input/energy/buildings/US%20Input%20Data/Res_comm_ef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Other_Energy_Bld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Main%20User%20Workspace/input/energy/buildings/US%20Input%20Data/US_Bld_Equip_Retiremen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mmercial Gains"/>
      <sheetName val="Residential Gains"/>
      <sheetName val="Comm_intgains"/>
      <sheetName val="Res_intgains"/>
      <sheetName val="Comm_insulation"/>
      <sheetName val="FractionActive"/>
    </sheetNames>
    <sheetDataSet>
      <sheetData sheetId="0" refreshError="1"/>
      <sheetData sheetId="1">
        <row r="17">
          <cell r="E17">
            <v>0.23404614828705189</v>
          </cell>
        </row>
        <row r="36">
          <cell r="E36">
            <v>0.21945895682097574</v>
          </cell>
        </row>
      </sheetData>
      <sheetData sheetId="2">
        <row r="5">
          <cell r="C5">
            <v>1.6768932342528964E-2</v>
          </cell>
        </row>
        <row r="14">
          <cell r="B14">
            <v>0.8</v>
          </cell>
        </row>
        <row r="15">
          <cell r="B15">
            <v>4.8398835516739458E-2</v>
          </cell>
        </row>
        <row r="17">
          <cell r="B17">
            <v>1</v>
          </cell>
        </row>
        <row r="19">
          <cell r="B19">
            <v>0.5</v>
          </cell>
        </row>
        <row r="20">
          <cell r="B20">
            <v>0.7</v>
          </cell>
        </row>
      </sheetData>
      <sheetData sheetId="3">
        <row r="3">
          <cell r="E3">
            <v>0.81963001027749227</v>
          </cell>
        </row>
        <row r="28">
          <cell r="G28">
            <v>0.63233646658863207</v>
          </cell>
        </row>
        <row r="34">
          <cell r="G34">
            <v>0.86574101189596653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Calibration"/>
      <sheetName val="Single-family"/>
      <sheetName val="Multi-family"/>
      <sheetName val="Mobile"/>
      <sheetName val="Floorspace"/>
    </sheetNames>
    <sheetDataSet>
      <sheetData sheetId="0">
        <row r="42">
          <cell r="B42">
            <v>5.6738581666828658E-3</v>
          </cell>
          <cell r="C42">
            <v>6.4677419257772595E-3</v>
          </cell>
        </row>
        <row r="43">
          <cell r="B43">
            <v>6.0830432039977733E-3</v>
          </cell>
          <cell r="C43">
            <v>7.76970623223594E-3</v>
          </cell>
        </row>
        <row r="44">
          <cell r="B44">
            <v>5.2132525457315726E-3</v>
          </cell>
          <cell r="C44">
            <v>7.1866341178801196E-3</v>
          </cell>
        </row>
        <row r="45">
          <cell r="B45">
            <v>4.1797428983942897E-3</v>
          </cell>
          <cell r="C45">
            <v>5.9995024803649599E-3</v>
          </cell>
        </row>
        <row r="46">
          <cell r="B46">
            <v>3.5478562998274565E-3</v>
          </cell>
          <cell r="C46">
            <v>5.1944556544556431E-3</v>
          </cell>
        </row>
        <row r="47">
          <cell r="B47">
            <v>3.1139675025311231E-3</v>
          </cell>
          <cell r="C47">
            <v>4.626203798491435E-3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mmercial Gains"/>
      <sheetName val="Residential Gains"/>
      <sheetName val="Comm_intgains"/>
      <sheetName val="Res_intgains"/>
      <sheetName val="Comm_insulation"/>
      <sheetName val="FractionActive"/>
    </sheetNames>
    <sheetDataSet>
      <sheetData sheetId="0"/>
      <sheetData sheetId="1"/>
      <sheetData sheetId="2"/>
      <sheetData sheetId="3">
        <row r="39">
          <cell r="B39">
            <v>0.11180001497268699</v>
          </cell>
        </row>
      </sheetData>
      <sheetData sheetId="4">
        <row r="51">
          <cell r="F51">
            <v>5.9751274074064664E-3</v>
          </cell>
          <cell r="G51">
            <v>5.9751274074064664E-3</v>
          </cell>
        </row>
        <row r="52">
          <cell r="F52">
            <v>6.0000000000000001E-3</v>
          </cell>
          <cell r="G52">
            <v>5.9751274074064664E-3</v>
          </cell>
        </row>
        <row r="53">
          <cell r="F53">
            <v>5.0000000000000001E-3</v>
          </cell>
          <cell r="G53">
            <v>5.9751274074064664E-3</v>
          </cell>
        </row>
        <row r="54">
          <cell r="F54">
            <v>2.5000000000000001E-3</v>
          </cell>
          <cell r="G54">
            <v>5.9751274074064664E-3</v>
          </cell>
        </row>
        <row r="55">
          <cell r="F55">
            <v>2.5000000000000001E-3</v>
          </cell>
          <cell r="G55">
            <v>5.9751274074064664E-3</v>
          </cell>
        </row>
        <row r="56">
          <cell r="F56">
            <v>2.5000000000000001E-3</v>
          </cell>
          <cell r="G56">
            <v>5.9751274074064664E-3</v>
          </cell>
        </row>
      </sheetData>
      <sheetData sheetId="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egend"/>
      <sheetName val="AEO_Tab4"/>
      <sheetName val="AEO_Tab5"/>
      <sheetName val="IEA_fuel"/>
      <sheetName val="GCAM_service_fuel"/>
      <sheetName val="GCAM_service_fuel_scaled"/>
    </sheetNames>
    <sheetDataSet>
      <sheetData sheetId="0"/>
      <sheetData sheetId="1">
        <row r="35">
          <cell r="N35">
            <v>0.382184237241745</v>
          </cell>
        </row>
      </sheetData>
      <sheetData sheetId="2">
        <row r="33">
          <cell r="N33">
            <v>0.159999445080757</v>
          </cell>
        </row>
      </sheetData>
      <sheetData sheetId="3"/>
      <sheetData sheetId="4"/>
      <sheetData sheetId="5">
        <row r="4">
          <cell r="R4">
            <v>0.39256095402354424</v>
          </cell>
        </row>
        <row r="70">
          <cell r="R70">
            <v>0.54098665045093652</v>
          </cell>
        </row>
        <row r="71">
          <cell r="R71">
            <v>0.86101123359365528</v>
          </cell>
        </row>
        <row r="74">
          <cell r="R74">
            <v>0.9</v>
          </cell>
        </row>
        <row r="75">
          <cell r="R75">
            <v>0.1</v>
          </cell>
        </row>
        <row r="92">
          <cell r="R92">
            <v>0.53953914177987128</v>
          </cell>
        </row>
        <row r="93">
          <cell r="R93">
            <v>0.46046085822012878</v>
          </cell>
        </row>
        <row r="96">
          <cell r="R96">
            <v>0.32</v>
          </cell>
        </row>
        <row r="97">
          <cell r="R97">
            <v>0.68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CI_res"/>
      <sheetName val="NCI_res_adv"/>
      <sheetName val="NCI_comm"/>
      <sheetName val="NCI_comm_adv"/>
      <sheetName val="LBNL_res_2005"/>
      <sheetName val="LBNL_res_2020"/>
      <sheetName val="LBNL_res_7d"/>
      <sheetName val="LBNL_comm_2005"/>
      <sheetName val="LBNL_comm_2020"/>
      <sheetName val="LBNL_comm_sub"/>
      <sheetName val="LBNL_comm_7d"/>
      <sheetName val="Cost_others"/>
      <sheetName val="Cost_lighting"/>
      <sheetName val="EMF25_res"/>
      <sheetName val="EMF25_comm"/>
    </sheetNames>
    <sheetDataSet>
      <sheetData sheetId="0">
        <row r="29">
          <cell r="J29">
            <v>5.6425109401161242</v>
          </cell>
        </row>
        <row r="35">
          <cell r="J35">
            <v>16.655625659484659</v>
          </cell>
        </row>
        <row r="100">
          <cell r="K100">
            <v>2.2000000000000002</v>
          </cell>
        </row>
        <row r="106">
          <cell r="K106">
            <v>2.4</v>
          </cell>
        </row>
        <row r="146">
          <cell r="J146">
            <v>3.9023112261143873</v>
          </cell>
        </row>
      </sheetData>
      <sheetData sheetId="1"/>
      <sheetData sheetId="2">
        <row r="21">
          <cell r="J21">
            <v>5.051741081648375</v>
          </cell>
        </row>
        <row r="31">
          <cell r="J31">
            <v>9.6955512059204523</v>
          </cell>
          <cell r="M31">
            <v>3.1</v>
          </cell>
        </row>
        <row r="36">
          <cell r="M36">
            <v>3.3</v>
          </cell>
        </row>
        <row r="80">
          <cell r="J80">
            <v>1.4142841755155939</v>
          </cell>
        </row>
      </sheetData>
      <sheetData sheetId="3"/>
      <sheetData sheetId="4">
        <row r="6">
          <cell r="F6">
            <v>0.78</v>
          </cell>
          <cell r="K6">
            <v>6.1280722167743642</v>
          </cell>
        </row>
        <row r="11">
          <cell r="F11">
            <v>0.9</v>
          </cell>
          <cell r="K11">
            <v>8.378698649410131</v>
          </cell>
        </row>
        <row r="12">
          <cell r="F12">
            <v>2.6371308016877637</v>
          </cell>
          <cell r="K12">
            <v>25.276811738278404</v>
          </cell>
        </row>
        <row r="17">
          <cell r="F17">
            <v>3.9556962025316458</v>
          </cell>
          <cell r="K17">
            <v>31.404938630673406</v>
          </cell>
        </row>
        <row r="22">
          <cell r="F22">
            <v>0.84222291443776642</v>
          </cell>
          <cell r="K22">
            <v>11.325687393977669</v>
          </cell>
        </row>
        <row r="29">
          <cell r="F29">
            <v>0.90100536419924382</v>
          </cell>
          <cell r="K29">
            <v>15.10131172513395</v>
          </cell>
        </row>
        <row r="31">
          <cell r="F31">
            <v>0.53694526941073228</v>
          </cell>
          <cell r="K31">
            <v>11.450292873535005</v>
          </cell>
        </row>
        <row r="40">
          <cell r="F40">
            <v>0.74663475319625516</v>
          </cell>
          <cell r="K40">
            <v>21.177065710785879</v>
          </cell>
        </row>
        <row r="68">
          <cell r="F68">
            <v>1.5797027888441841</v>
          </cell>
        </row>
      </sheetData>
      <sheetData sheetId="5">
        <row r="6">
          <cell r="F6">
            <v>0.78</v>
          </cell>
          <cell r="K6">
            <v>7.1240663455303155</v>
          </cell>
        </row>
        <row r="11">
          <cell r="K11">
            <v>9.0663638818094512</v>
          </cell>
        </row>
        <row r="12">
          <cell r="F12">
            <v>0.92</v>
          </cell>
          <cell r="K12">
            <v>9.5774983345739049</v>
          </cell>
        </row>
        <row r="16">
          <cell r="F16">
            <v>0.78</v>
          </cell>
          <cell r="K16">
            <v>8.1783726917129229</v>
          </cell>
        </row>
        <row r="31">
          <cell r="K31">
            <v>9.233740201225821</v>
          </cell>
        </row>
        <row r="32">
          <cell r="F32">
            <v>0.85</v>
          </cell>
          <cell r="K32">
            <v>9.6861209813745983</v>
          </cell>
        </row>
        <row r="33">
          <cell r="K33">
            <v>25.276811738278404</v>
          </cell>
        </row>
        <row r="38">
          <cell r="K38">
            <v>31.404938630673406</v>
          </cell>
        </row>
        <row r="43">
          <cell r="F43">
            <v>0.9</v>
          </cell>
          <cell r="K43">
            <v>16.514402421465793</v>
          </cell>
        </row>
        <row r="48">
          <cell r="F48">
            <v>0.95</v>
          </cell>
          <cell r="K48">
            <v>19.01362528999752</v>
          </cell>
        </row>
        <row r="49">
          <cell r="F49">
            <v>2.2000000000000002</v>
          </cell>
          <cell r="K49">
            <v>23.990857895368269</v>
          </cell>
        </row>
        <row r="50">
          <cell r="F50">
            <v>0.59</v>
          </cell>
          <cell r="K50">
            <v>20.907442922023453</v>
          </cell>
        </row>
        <row r="53">
          <cell r="K53">
            <v>30.495509185081836</v>
          </cell>
        </row>
        <row r="56">
          <cell r="F56">
            <v>0.77</v>
          </cell>
          <cell r="K56">
            <v>35.556383488625677</v>
          </cell>
        </row>
        <row r="57">
          <cell r="F57">
            <v>0.53</v>
          </cell>
          <cell r="K57">
            <v>35.291062065823191</v>
          </cell>
        </row>
        <row r="64">
          <cell r="F64">
            <v>0.68</v>
          </cell>
          <cell r="K64">
            <v>46.101573582106894</v>
          </cell>
        </row>
        <row r="93">
          <cell r="K93">
            <v>30.741153720447851</v>
          </cell>
        </row>
        <row r="94">
          <cell r="F94">
            <v>1.6750603497396541</v>
          </cell>
          <cell r="K94">
            <v>52.8084957194732</v>
          </cell>
        </row>
        <row r="96">
          <cell r="F96">
            <v>2.4729729729729732</v>
          </cell>
          <cell r="K96">
            <v>39.288644358156745</v>
          </cell>
        </row>
      </sheetData>
      <sheetData sheetId="6"/>
      <sheetData sheetId="7">
        <row r="6">
          <cell r="E6">
            <v>0.77500000000000002</v>
          </cell>
        </row>
        <row r="10">
          <cell r="K10">
            <v>8.4457419959553999</v>
          </cell>
        </row>
        <row r="12">
          <cell r="K12">
            <v>8.759501975398214</v>
          </cell>
        </row>
        <row r="13">
          <cell r="F13">
            <v>0.85499999999999998</v>
          </cell>
          <cell r="K13">
            <v>11.928598910619854</v>
          </cell>
        </row>
        <row r="33">
          <cell r="K33">
            <v>5.4823306275414048</v>
          </cell>
        </row>
        <row r="37">
          <cell r="F37">
            <v>3.6603221083455342</v>
          </cell>
          <cell r="K37">
            <v>5.851946947522169</v>
          </cell>
        </row>
        <row r="50">
          <cell r="F50">
            <v>0.78</v>
          </cell>
          <cell r="K50">
            <v>1.2274579547348079</v>
          </cell>
        </row>
        <row r="53">
          <cell r="K53">
            <v>1.8126898010407706</v>
          </cell>
        </row>
        <row r="54">
          <cell r="F54">
            <v>0.94</v>
          </cell>
          <cell r="K54">
            <v>2.223993520424087</v>
          </cell>
        </row>
        <row r="96">
          <cell r="E96">
            <v>3.0940044290229776</v>
          </cell>
        </row>
      </sheetData>
      <sheetData sheetId="8">
        <row r="16">
          <cell r="E16">
            <v>0.81</v>
          </cell>
          <cell r="K16">
            <v>2.7604308302768334</v>
          </cell>
        </row>
        <row r="18">
          <cell r="K18">
            <v>3.5227566611196321</v>
          </cell>
        </row>
        <row r="19">
          <cell r="E19">
            <v>0.85</v>
          </cell>
          <cell r="K19">
            <v>4.0632030205640639</v>
          </cell>
        </row>
        <row r="29">
          <cell r="F29">
            <v>2.7818448023426061</v>
          </cell>
          <cell r="K29">
            <v>6.4331442426449463</v>
          </cell>
        </row>
        <row r="33">
          <cell r="K33">
            <v>7.0592543122669031</v>
          </cell>
        </row>
        <row r="34">
          <cell r="F34">
            <v>3.5139092240117131</v>
          </cell>
          <cell r="K34">
            <v>7.4483395477301828</v>
          </cell>
        </row>
        <row r="62">
          <cell r="K62">
            <v>15.380666250136111</v>
          </cell>
        </row>
        <row r="63">
          <cell r="K63">
            <v>22.77030729039998</v>
          </cell>
        </row>
        <row r="68">
          <cell r="F68">
            <v>0.71</v>
          </cell>
          <cell r="K68">
            <v>29.37909670210723</v>
          </cell>
        </row>
        <row r="69">
          <cell r="F69">
            <v>0.74299999999999999</v>
          </cell>
        </row>
        <row r="72">
          <cell r="F72">
            <v>0.81599999999999995</v>
          </cell>
        </row>
        <row r="75">
          <cell r="F75">
            <v>0.85400000000000009</v>
          </cell>
          <cell r="K75">
            <v>38.17625226261984</v>
          </cell>
        </row>
        <row r="76">
          <cell r="F76">
            <v>0.873</v>
          </cell>
        </row>
      </sheetData>
      <sheetData sheetId="9"/>
      <sheetData sheetId="10"/>
      <sheetData sheetId="11">
        <row r="13">
          <cell r="H13">
            <v>37.863871614426714</v>
          </cell>
        </row>
        <row r="14">
          <cell r="J14">
            <v>32.075565143686717</v>
          </cell>
        </row>
        <row r="19">
          <cell r="J19">
            <v>579.75423868805262</v>
          </cell>
        </row>
        <row r="29">
          <cell r="J29">
            <v>192.34201883905962</v>
          </cell>
        </row>
        <row r="31">
          <cell r="H31">
            <v>122.7197747614415</v>
          </cell>
        </row>
        <row r="32">
          <cell r="H32">
            <v>74.24288551848376</v>
          </cell>
        </row>
        <row r="39">
          <cell r="J39">
            <v>127.28264315305474</v>
          </cell>
        </row>
        <row r="52">
          <cell r="J52">
            <v>115.40521130343576</v>
          </cell>
        </row>
      </sheetData>
      <sheetData sheetId="12">
        <row r="6">
          <cell r="M6">
            <v>95.192206326397951</v>
          </cell>
        </row>
        <row r="7">
          <cell r="M7">
            <v>161.7658080588985</v>
          </cell>
        </row>
        <row r="8">
          <cell r="J8">
            <v>105</v>
          </cell>
          <cell r="M8">
            <v>1133.286324114561</v>
          </cell>
        </row>
        <row r="9">
          <cell r="J9">
            <v>160</v>
          </cell>
          <cell r="M9">
            <v>494.06763570544547</v>
          </cell>
        </row>
        <row r="11">
          <cell r="M11">
            <v>75.43633096998866</v>
          </cell>
        </row>
        <row r="12">
          <cell r="M12">
            <v>55.184607392136499</v>
          </cell>
        </row>
        <row r="13">
          <cell r="M13">
            <v>329.98770222150699</v>
          </cell>
        </row>
        <row r="14">
          <cell r="M14">
            <v>102.98372688686497</v>
          </cell>
        </row>
      </sheetData>
      <sheetData sheetId="13">
        <row r="4">
          <cell r="G4">
            <v>9.75</v>
          </cell>
        </row>
        <row r="23">
          <cell r="J23">
            <v>22.543541632086974</v>
          </cell>
          <cell r="K23">
            <v>4.2194092827004219</v>
          </cell>
        </row>
        <row r="24">
          <cell r="K24">
            <v>0.9</v>
          </cell>
        </row>
        <row r="25">
          <cell r="K25">
            <v>0.85</v>
          </cell>
        </row>
        <row r="57">
          <cell r="J57">
            <v>0.64</v>
          </cell>
        </row>
        <row r="58">
          <cell r="J58">
            <v>0.95</v>
          </cell>
        </row>
        <row r="69">
          <cell r="K69">
            <v>1.387754127768847</v>
          </cell>
        </row>
      </sheetData>
      <sheetData sheetId="14">
        <row r="27">
          <cell r="J27">
            <v>0.82</v>
          </cell>
        </row>
        <row r="28">
          <cell r="J28">
            <v>3.4</v>
          </cell>
        </row>
        <row r="29">
          <cell r="J29">
            <v>0.83</v>
          </cell>
        </row>
        <row r="35">
          <cell r="J35">
            <v>3.4270650263620381</v>
          </cell>
        </row>
        <row r="46">
          <cell r="G46">
            <v>2.7831346560846559</v>
          </cell>
        </row>
        <row r="48">
          <cell r="B48">
            <v>0.85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istorical"/>
      <sheetName val="supple2"/>
      <sheetName val="AEO_res_stock"/>
    </sheetNames>
    <sheetDataSet>
      <sheetData sheetId="0">
        <row r="3">
          <cell r="R3">
            <v>1.0578094921635639E-2</v>
          </cell>
        </row>
        <row r="5">
          <cell r="R5">
            <v>1.8459382160086912E-2</v>
          </cell>
        </row>
        <row r="6">
          <cell r="R6">
            <v>4.8354078133729939E-3</v>
          </cell>
        </row>
        <row r="7">
          <cell r="R7">
            <v>1.6901925072309698E-2</v>
          </cell>
        </row>
        <row r="9">
          <cell r="R9">
            <v>4.8649532779443394E-3</v>
          </cell>
        </row>
        <row r="10">
          <cell r="R10">
            <v>3.1692910350484826E-3</v>
          </cell>
        </row>
        <row r="11">
          <cell r="R11">
            <v>4.0958877084558143E-3</v>
          </cell>
        </row>
      </sheetData>
      <sheetData sheetId="1">
        <row r="14">
          <cell r="E14">
            <v>9.4426002502441406</v>
          </cell>
        </row>
        <row r="58">
          <cell r="E58">
            <v>7.1492266654968297</v>
          </cell>
          <cell r="S58">
            <v>8.2047529220581108</v>
          </cell>
          <cell r="AH58">
            <v>8.2808692745900263</v>
          </cell>
        </row>
        <row r="160">
          <cell r="D160">
            <v>0.83342820405960105</v>
          </cell>
          <cell r="S160">
            <v>0.91892158985137895</v>
          </cell>
          <cell r="AF160">
            <v>0.96745472824375389</v>
          </cell>
        </row>
        <row r="163">
          <cell r="D163">
            <v>0.98323106765747104</v>
          </cell>
        </row>
        <row r="165">
          <cell r="D165">
            <v>0.76834022998809803</v>
          </cell>
          <cell r="S165">
            <v>0.80076533555984497</v>
          </cell>
          <cell r="AF165">
            <v>0.80476508058562823</v>
          </cell>
        </row>
        <row r="171">
          <cell r="B171">
            <v>0.72165423631668102</v>
          </cell>
          <cell r="D171">
            <v>0.71283680200576804</v>
          </cell>
          <cell r="S171">
            <v>0.74781167507171598</v>
          </cell>
          <cell r="AF171">
            <v>0.75458996181648841</v>
          </cell>
        </row>
        <row r="172">
          <cell r="B172">
            <v>0.51413375139236495</v>
          </cell>
          <cell r="D172">
            <v>0.51361691951751698</v>
          </cell>
          <cell r="S172">
            <v>0.52700930833816495</v>
          </cell>
          <cell r="AF172">
            <v>0.53340770314057684</v>
          </cell>
        </row>
        <row r="179">
          <cell r="B179">
            <v>1.3963426351547199</v>
          </cell>
          <cell r="E179">
            <v>1.96362924575806</v>
          </cell>
          <cell r="S179">
            <v>2.4819567203521702</v>
          </cell>
          <cell r="AF179">
            <v>2.6681767042050186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_appliance"/>
      <sheetName val="Res_other_elec"/>
      <sheetName val="Lighting_efficiency"/>
      <sheetName val="Comm_office"/>
      <sheetName val="Comm_other_elec"/>
    </sheetNames>
    <sheetDataSet>
      <sheetData sheetId="0">
        <row r="34">
          <cell r="D34">
            <v>2.2676465418957049E-2</v>
          </cell>
          <cell r="E34">
            <v>6.8672506272716592E-3</v>
          </cell>
          <cell r="F34">
            <v>1.2415173656859131E-3</v>
          </cell>
        </row>
        <row r="38">
          <cell r="D38">
            <v>6.752302794933129E-4</v>
          </cell>
          <cell r="E38">
            <v>4.8000000000000001E-4</v>
          </cell>
          <cell r="F38">
            <v>4.8000000000000001E-4</v>
          </cell>
        </row>
      </sheetData>
      <sheetData sheetId="1">
        <row r="7">
          <cell r="L7">
            <v>-6.032378839830951E-3</v>
          </cell>
        </row>
        <row r="14">
          <cell r="I14">
            <v>5.8028740600180768E-3</v>
          </cell>
        </row>
      </sheetData>
      <sheetData sheetId="2">
        <row r="4">
          <cell r="E4">
            <v>14.355010660980811</v>
          </cell>
        </row>
        <row r="5">
          <cell r="E5">
            <v>14.273092369477911</v>
          </cell>
        </row>
        <row r="48">
          <cell r="E48">
            <v>82</v>
          </cell>
        </row>
      </sheetData>
      <sheetData sheetId="3">
        <row r="10">
          <cell r="D10">
            <v>1.4496821505922908E-2</v>
          </cell>
        </row>
      </sheetData>
      <sheetData sheetId="4">
        <row r="25">
          <cell r="H25">
            <v>-1.7766597058874595E-3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heating"/>
      <sheetName val="cooling"/>
      <sheetName val="refrigerators"/>
      <sheetName val="water heating"/>
    </sheetNames>
    <sheetDataSet>
      <sheetData sheetId="0">
        <row r="3">
          <cell r="B3">
            <v>40</v>
          </cell>
        </row>
        <row r="6">
          <cell r="B6">
            <v>20</v>
          </cell>
          <cell r="F6">
            <v>20</v>
          </cell>
        </row>
        <row r="7">
          <cell r="B7">
            <v>0.18862285566800252</v>
          </cell>
          <cell r="F7">
            <v>0.12188495737667311</v>
          </cell>
        </row>
      </sheetData>
      <sheetData sheetId="1">
        <row r="3">
          <cell r="B3">
            <v>30</v>
          </cell>
        </row>
        <row r="6">
          <cell r="B6">
            <v>18</v>
          </cell>
          <cell r="F6">
            <v>15</v>
          </cell>
        </row>
        <row r="7">
          <cell r="B7">
            <v>0.2598120032545384</v>
          </cell>
          <cell r="F7">
            <v>0.16196715595789796</v>
          </cell>
        </row>
      </sheetData>
      <sheetData sheetId="2">
        <row r="3">
          <cell r="B3">
            <v>25</v>
          </cell>
        </row>
        <row r="6">
          <cell r="B6">
            <v>14</v>
          </cell>
          <cell r="F6">
            <v>13</v>
          </cell>
        </row>
        <row r="7">
          <cell r="B7">
            <v>0.27523097072055208</v>
          </cell>
          <cell r="F7">
            <v>0.19316689297704734</v>
          </cell>
        </row>
      </sheetData>
      <sheetData sheetId="3">
        <row r="3">
          <cell r="B3">
            <v>30</v>
          </cell>
        </row>
        <row r="6">
          <cell r="B6">
            <v>17</v>
          </cell>
          <cell r="F6">
            <v>15</v>
          </cell>
        </row>
        <row r="7">
          <cell r="B7">
            <v>0.22661159596529681</v>
          </cell>
          <cell r="F7">
            <v>0.16196715595789796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abSelected="1" zoomScale="85" zoomScaleNormal="85" zoomScalePageLayoutView="85" workbookViewId="0">
      <selection activeCell="A11" sqref="A11"/>
    </sheetView>
  </sheetViews>
  <sheetFormatPr baseColWidth="10" defaultColWidth="8.83203125" defaultRowHeight="14" x14ac:dyDescent="0"/>
  <cols>
    <col min="1" max="1" width="76.1640625" bestFit="1" customWidth="1"/>
    <col min="2" max="2" width="14.1640625" bestFit="1" customWidth="1"/>
    <col min="3" max="3" width="30.1640625" bestFit="1" customWidth="1"/>
    <col min="4" max="4" width="33.1640625" bestFit="1" customWidth="1"/>
    <col min="5" max="5" width="39.5" bestFit="1" customWidth="1"/>
  </cols>
  <sheetData>
    <row r="1" spans="1:4">
      <c r="A1" t="s">
        <v>23</v>
      </c>
    </row>
    <row r="2" spans="1:4">
      <c r="A2" s="1" t="s">
        <v>134</v>
      </c>
      <c r="B2" s="1"/>
      <c r="C2" s="1"/>
    </row>
    <row r="4" spans="1:4">
      <c r="A4" s="2" t="s">
        <v>24</v>
      </c>
      <c r="B4" t="s">
        <v>15</v>
      </c>
      <c r="C4" t="s">
        <v>25</v>
      </c>
      <c r="D4" t="s">
        <v>26</v>
      </c>
    </row>
    <row r="5" spans="1:4">
      <c r="A5" s="3" t="s">
        <v>5</v>
      </c>
      <c r="B5" s="3" t="s">
        <v>5</v>
      </c>
      <c r="C5" s="3" t="s">
        <v>18</v>
      </c>
      <c r="D5" s="6" t="s">
        <v>19</v>
      </c>
    </row>
    <row r="6" spans="1:4">
      <c r="A6" s="3" t="s">
        <v>6</v>
      </c>
      <c r="B6" s="3" t="s">
        <v>6</v>
      </c>
      <c r="C6" s="3" t="s">
        <v>20</v>
      </c>
      <c r="D6" s="6" t="s">
        <v>21</v>
      </c>
    </row>
    <row r="8" spans="1:4">
      <c r="A8" s="2" t="s">
        <v>2</v>
      </c>
      <c r="B8" s="2" t="s">
        <v>27</v>
      </c>
      <c r="C8" s="2" t="s">
        <v>28</v>
      </c>
    </row>
    <row r="9" spans="1:4">
      <c r="A9" t="str">
        <f>A5</f>
        <v>resid</v>
      </c>
      <c r="B9" s="3" t="str">
        <f>$A9</f>
        <v>resid</v>
      </c>
      <c r="C9" s="3" t="str">
        <f>$A9</f>
        <v>resid</v>
      </c>
    </row>
    <row r="10" spans="1:4">
      <c r="A10" t="str">
        <f>A6</f>
        <v>comm</v>
      </c>
      <c r="B10" s="3" t="str">
        <f>$A10</f>
        <v>comm</v>
      </c>
      <c r="C10" s="3" t="str">
        <f>$A10</f>
        <v>comm</v>
      </c>
    </row>
    <row r="12" spans="1:4">
      <c r="A12" s="4" t="s">
        <v>2</v>
      </c>
      <c r="B12" s="4" t="s">
        <v>27</v>
      </c>
      <c r="C12" s="4" t="s">
        <v>28</v>
      </c>
      <c r="D12" s="2" t="s">
        <v>29</v>
      </c>
    </row>
    <row r="13" spans="1:4">
      <c r="A13" t="str">
        <f t="shared" ref="A13:C19" si="0">A$5</f>
        <v>resid</v>
      </c>
      <c r="B13" t="str">
        <f t="shared" si="0"/>
        <v>resid</v>
      </c>
      <c r="C13" t="str">
        <f t="shared" si="0"/>
        <v>resid_building</v>
      </c>
      <c r="D13" s="3" t="s">
        <v>7</v>
      </c>
    </row>
    <row r="14" spans="1:4">
      <c r="A14" t="str">
        <f t="shared" si="0"/>
        <v>resid</v>
      </c>
      <c r="B14" t="str">
        <f t="shared" si="0"/>
        <v>resid</v>
      </c>
      <c r="C14" t="str">
        <f t="shared" si="0"/>
        <v>resid_building</v>
      </c>
      <c r="D14" s="3" t="s">
        <v>8</v>
      </c>
    </row>
    <row r="15" spans="1:4">
      <c r="A15" t="str">
        <f t="shared" si="0"/>
        <v>resid</v>
      </c>
      <c r="B15" t="str">
        <f t="shared" si="0"/>
        <v>resid</v>
      </c>
      <c r="C15" t="str">
        <f t="shared" si="0"/>
        <v>resid_building</v>
      </c>
      <c r="D15" s="3" t="s">
        <v>68</v>
      </c>
    </row>
    <row r="16" spans="1:4">
      <c r="A16" t="str">
        <f t="shared" si="0"/>
        <v>resid</v>
      </c>
      <c r="B16" t="str">
        <f t="shared" si="0"/>
        <v>resid</v>
      </c>
      <c r="C16" t="str">
        <f t="shared" si="0"/>
        <v>resid_building</v>
      </c>
      <c r="D16" s="3" t="s">
        <v>73</v>
      </c>
    </row>
    <row r="17" spans="1:4">
      <c r="A17" t="str">
        <f t="shared" si="0"/>
        <v>resid</v>
      </c>
      <c r="B17" t="str">
        <f t="shared" si="0"/>
        <v>resid</v>
      </c>
      <c r="C17" t="str">
        <f t="shared" si="0"/>
        <v>resid_building</v>
      </c>
      <c r="D17" s="3" t="s">
        <v>69</v>
      </c>
    </row>
    <row r="18" spans="1:4">
      <c r="A18" t="str">
        <f t="shared" si="0"/>
        <v>resid</v>
      </c>
      <c r="B18" t="str">
        <f t="shared" si="0"/>
        <v>resid</v>
      </c>
      <c r="C18" t="str">
        <f t="shared" si="0"/>
        <v>resid_building</v>
      </c>
      <c r="D18" s="3" t="s">
        <v>74</v>
      </c>
    </row>
    <row r="19" spans="1:4">
      <c r="A19" t="str">
        <f t="shared" si="0"/>
        <v>resid</v>
      </c>
      <c r="B19" t="str">
        <f t="shared" si="0"/>
        <v>resid</v>
      </c>
      <c r="C19" t="str">
        <f t="shared" si="0"/>
        <v>resid_building</v>
      </c>
      <c r="D19" s="3" t="s">
        <v>75</v>
      </c>
    </row>
    <row r="20" spans="1:4">
      <c r="A20" t="str">
        <f t="shared" ref="A20:C29" si="1">A$6</f>
        <v>comm</v>
      </c>
      <c r="B20" t="str">
        <f t="shared" si="1"/>
        <v>comm</v>
      </c>
      <c r="C20" t="str">
        <f t="shared" si="1"/>
        <v>comm_building</v>
      </c>
      <c r="D20" s="3" t="s">
        <v>10</v>
      </c>
    </row>
    <row r="21" spans="1:4">
      <c r="A21" t="str">
        <f t="shared" si="1"/>
        <v>comm</v>
      </c>
      <c r="B21" t="str">
        <f t="shared" si="1"/>
        <v>comm</v>
      </c>
      <c r="C21" t="str">
        <f t="shared" si="1"/>
        <v>comm_building</v>
      </c>
      <c r="D21" s="3" t="s">
        <v>11</v>
      </c>
    </row>
    <row r="22" spans="1:4">
      <c r="A22" t="str">
        <f t="shared" si="1"/>
        <v>comm</v>
      </c>
      <c r="B22" t="str">
        <f t="shared" si="1"/>
        <v>comm</v>
      </c>
      <c r="C22" t="str">
        <f t="shared" si="1"/>
        <v>comm_building</v>
      </c>
      <c r="D22" s="3" t="s">
        <v>70</v>
      </c>
    </row>
    <row r="23" spans="1:4">
      <c r="A23" t="str">
        <f t="shared" si="1"/>
        <v>comm</v>
      </c>
      <c r="B23" t="str">
        <f t="shared" si="1"/>
        <v>comm</v>
      </c>
      <c r="C23" t="str">
        <f t="shared" si="1"/>
        <v>comm_building</v>
      </c>
      <c r="D23" s="3" t="s">
        <v>76</v>
      </c>
    </row>
    <row r="24" spans="1:4">
      <c r="A24" t="str">
        <f t="shared" si="1"/>
        <v>comm</v>
      </c>
      <c r="B24" t="str">
        <f t="shared" si="1"/>
        <v>comm</v>
      </c>
      <c r="C24" t="str">
        <f t="shared" si="1"/>
        <v>comm_building</v>
      </c>
      <c r="D24" s="3" t="s">
        <v>77</v>
      </c>
    </row>
    <row r="25" spans="1:4">
      <c r="A25" t="str">
        <f t="shared" si="1"/>
        <v>comm</v>
      </c>
      <c r="B25" t="str">
        <f t="shared" si="1"/>
        <v>comm</v>
      </c>
      <c r="C25" t="str">
        <f t="shared" si="1"/>
        <v>comm_building</v>
      </c>
      <c r="D25" s="3" t="s">
        <v>78</v>
      </c>
    </row>
    <row r="26" spans="1:4">
      <c r="A26" t="str">
        <f t="shared" si="1"/>
        <v>comm</v>
      </c>
      <c r="B26" t="str">
        <f t="shared" si="1"/>
        <v>comm</v>
      </c>
      <c r="C26" t="str">
        <f t="shared" si="1"/>
        <v>comm_building</v>
      </c>
      <c r="D26" s="3" t="s">
        <v>71</v>
      </c>
    </row>
    <row r="27" spans="1:4">
      <c r="A27" t="str">
        <f t="shared" si="1"/>
        <v>comm</v>
      </c>
      <c r="B27" t="str">
        <f t="shared" si="1"/>
        <v>comm</v>
      </c>
      <c r="C27" t="str">
        <f t="shared" si="1"/>
        <v>comm_building</v>
      </c>
      <c r="D27" s="3" t="s">
        <v>79</v>
      </c>
    </row>
    <row r="28" spans="1:4">
      <c r="A28" t="str">
        <f t="shared" si="1"/>
        <v>comm</v>
      </c>
      <c r="B28" t="str">
        <f t="shared" si="1"/>
        <v>comm</v>
      </c>
      <c r="C28" t="str">
        <f t="shared" si="1"/>
        <v>comm_building</v>
      </c>
      <c r="D28" s="3" t="s">
        <v>80</v>
      </c>
    </row>
    <row r="29" spans="1:4">
      <c r="A29" t="str">
        <f t="shared" si="1"/>
        <v>comm</v>
      </c>
      <c r="B29" t="str">
        <f t="shared" si="1"/>
        <v>comm</v>
      </c>
      <c r="C29" t="str">
        <f t="shared" si="1"/>
        <v>comm_building</v>
      </c>
      <c r="D29" s="3" t="s">
        <v>149</v>
      </c>
    </row>
    <row r="31" spans="1:4">
      <c r="A31" s="2" t="s">
        <v>2</v>
      </c>
    </row>
    <row r="32" spans="1:4">
      <c r="A32" t="str">
        <f>D13</f>
        <v>resid heating</v>
      </c>
    </row>
    <row r="33" spans="1:1">
      <c r="A33" t="str">
        <f>D14</f>
        <v>resid cooling</v>
      </c>
    </row>
    <row r="34" spans="1:1">
      <c r="A34" t="str">
        <f>D15</f>
        <v>resid hot water</v>
      </c>
    </row>
    <row r="35" spans="1:1">
      <c r="A35" t="str">
        <f>D16</f>
        <v>resid lighting</v>
      </c>
    </row>
    <row r="36" spans="1:1">
      <c r="A36" t="str">
        <f>D17</f>
        <v>resid appliances</v>
      </c>
    </row>
    <row r="37" spans="1:1">
      <c r="A37" t="str">
        <f>D18</f>
        <v>resid other appliances</v>
      </c>
    </row>
    <row r="38" spans="1:1">
      <c r="A38" t="str">
        <f>D19</f>
        <v>resid other</v>
      </c>
    </row>
    <row r="39" spans="1:1">
      <c r="A39" t="str">
        <f>D20</f>
        <v>comm heating</v>
      </c>
    </row>
    <row r="40" spans="1:1">
      <c r="A40" t="str">
        <f>D21</f>
        <v>comm cooling</v>
      </c>
    </row>
    <row r="41" spans="1:1">
      <c r="A41" t="str">
        <f>D22</f>
        <v>comm hot water</v>
      </c>
    </row>
    <row r="42" spans="1:1">
      <c r="A42" t="str">
        <f>D23</f>
        <v>comm ventilation</v>
      </c>
    </row>
    <row r="43" spans="1:1">
      <c r="A43" t="str">
        <f>D24</f>
        <v>comm cooking</v>
      </c>
    </row>
    <row r="44" spans="1:1">
      <c r="A44" t="str">
        <f>D25</f>
        <v>comm lighting</v>
      </c>
    </row>
    <row r="45" spans="1:1">
      <c r="A45" t="str">
        <f>D26</f>
        <v>comm refrigeration</v>
      </c>
    </row>
    <row r="46" spans="1:1">
      <c r="A46" t="str">
        <f>D27</f>
        <v>comm office</v>
      </c>
    </row>
    <row r="47" spans="1:1">
      <c r="A47" t="str">
        <f t="shared" ref="A47:A48" si="2">D28</f>
        <v>comm other</v>
      </c>
    </row>
    <row r="48" spans="1:1">
      <c r="A48" t="str">
        <f t="shared" si="2"/>
        <v>comm non-building</v>
      </c>
    </row>
    <row r="50" spans="1:2">
      <c r="A50" t="s">
        <v>2</v>
      </c>
      <c r="B50" s="2" t="s">
        <v>27</v>
      </c>
    </row>
    <row r="51" spans="1:2">
      <c r="A51" t="str">
        <f>A$32</f>
        <v>resid heating</v>
      </c>
      <c r="B51" s="3" t="s">
        <v>30</v>
      </c>
    </row>
    <row r="52" spans="1:2">
      <c r="A52" t="str">
        <f>A$32</f>
        <v>resid heating</v>
      </c>
      <c r="B52" s="3" t="s">
        <v>31</v>
      </c>
    </row>
    <row r="53" spans="1:2">
      <c r="A53" t="str">
        <f>A$32</f>
        <v>resid heating</v>
      </c>
      <c r="B53" s="3" t="s">
        <v>32</v>
      </c>
    </row>
    <row r="54" spans="1:2">
      <c r="A54" t="str">
        <f>A$32</f>
        <v>resid heating</v>
      </c>
      <c r="B54" s="3" t="s">
        <v>33</v>
      </c>
    </row>
    <row r="55" spans="1:2">
      <c r="A55" t="str">
        <f>A$32</f>
        <v>resid heating</v>
      </c>
      <c r="B55" s="3" t="s">
        <v>34</v>
      </c>
    </row>
    <row r="56" spans="1:2">
      <c r="A56" t="str">
        <f>A$33</f>
        <v>resid cooling</v>
      </c>
      <c r="B56" s="3" t="s">
        <v>33</v>
      </c>
    </row>
    <row r="57" spans="1:2">
      <c r="A57" t="str">
        <f>A$34</f>
        <v>resid hot water</v>
      </c>
      <c r="B57" s="3" t="s">
        <v>32</v>
      </c>
    </row>
    <row r="58" spans="1:2">
      <c r="A58" t="str">
        <f>A$34</f>
        <v>resid hot water</v>
      </c>
      <c r="B58" s="3" t="s">
        <v>33</v>
      </c>
    </row>
    <row r="59" spans="1:2">
      <c r="A59" t="str">
        <f>A$34</f>
        <v>resid hot water</v>
      </c>
      <c r="B59" s="3" t="s">
        <v>34</v>
      </c>
    </row>
    <row r="60" spans="1:2">
      <c r="A60" t="str">
        <f>A$35</f>
        <v>resid lighting</v>
      </c>
      <c r="B60" s="3" t="s">
        <v>33</v>
      </c>
    </row>
    <row r="61" spans="1:2">
      <c r="A61" t="str">
        <f>A$36</f>
        <v>resid appliances</v>
      </c>
      <c r="B61" s="3" t="s">
        <v>32</v>
      </c>
    </row>
    <row r="62" spans="1:2">
      <c r="A62" t="str">
        <f>A$36</f>
        <v>resid appliances</v>
      </c>
      <c r="B62" s="3" t="s">
        <v>33</v>
      </c>
    </row>
    <row r="63" spans="1:2">
      <c r="A63" t="str">
        <f>A$36</f>
        <v>resid appliances</v>
      </c>
      <c r="B63" s="3" t="s">
        <v>34</v>
      </c>
    </row>
    <row r="64" spans="1:2">
      <c r="A64" t="str">
        <f>A$37</f>
        <v>resid other appliances</v>
      </c>
      <c r="B64" s="3" t="s">
        <v>33</v>
      </c>
    </row>
    <row r="65" spans="1:5">
      <c r="A65" t="str">
        <f>A$38</f>
        <v>resid other</v>
      </c>
      <c r="B65" s="3" t="s">
        <v>32</v>
      </c>
    </row>
    <row r="66" spans="1:5">
      <c r="A66" t="str">
        <f>A$38</f>
        <v>resid other</v>
      </c>
      <c r="B66" s="3" t="s">
        <v>33</v>
      </c>
    </row>
    <row r="67" spans="1:5">
      <c r="A67" t="str">
        <f>A$38</f>
        <v>resid other</v>
      </c>
      <c r="B67" s="3" t="s">
        <v>34</v>
      </c>
    </row>
    <row r="68" spans="1:5">
      <c r="A68" t="str">
        <f>A$39</f>
        <v>comm heating</v>
      </c>
      <c r="B68" s="3" t="s">
        <v>30</v>
      </c>
    </row>
    <row r="69" spans="1:5">
      <c r="A69" t="str">
        <f>A$39</f>
        <v>comm heating</v>
      </c>
      <c r="B69" s="3" t="s">
        <v>31</v>
      </c>
    </row>
    <row r="70" spans="1:5">
      <c r="A70" t="str">
        <f>A$39</f>
        <v>comm heating</v>
      </c>
      <c r="B70" s="3" t="s">
        <v>32</v>
      </c>
    </row>
    <row r="71" spans="1:5">
      <c r="A71" t="str">
        <f>A$39</f>
        <v>comm heating</v>
      </c>
      <c r="B71" s="3" t="s">
        <v>33</v>
      </c>
    </row>
    <row r="72" spans="1:5">
      <c r="A72" t="str">
        <f>A$39</f>
        <v>comm heating</v>
      </c>
      <c r="B72" s="3" t="s">
        <v>34</v>
      </c>
    </row>
    <row r="73" spans="1:5">
      <c r="A73" t="str">
        <f>A$40</f>
        <v>comm cooling</v>
      </c>
      <c r="B73" s="3" t="s">
        <v>32</v>
      </c>
    </row>
    <row r="74" spans="1:5">
      <c r="A74" t="str">
        <f>A$40</f>
        <v>comm cooling</v>
      </c>
      <c r="B74" s="3" t="s">
        <v>33</v>
      </c>
    </row>
    <row r="75" spans="1:5">
      <c r="A75" t="str">
        <f>A$41</f>
        <v>comm hot water</v>
      </c>
      <c r="B75" s="3" t="s">
        <v>32</v>
      </c>
    </row>
    <row r="76" spans="1:5">
      <c r="A76" t="str">
        <f>A$41</f>
        <v>comm hot water</v>
      </c>
      <c r="B76" s="3" t="s">
        <v>33</v>
      </c>
      <c r="D76" t="s">
        <v>133</v>
      </c>
    </row>
    <row r="77" spans="1:5">
      <c r="A77" t="str">
        <f>A$41</f>
        <v>comm hot water</v>
      </c>
      <c r="B77" s="3" t="s">
        <v>34</v>
      </c>
      <c r="D77" t="s">
        <v>27</v>
      </c>
      <c r="E77" t="s">
        <v>36</v>
      </c>
    </row>
    <row r="78" spans="1:5">
      <c r="A78" t="str">
        <f>A$42</f>
        <v>comm ventilation</v>
      </c>
      <c r="B78" s="3" t="s">
        <v>33</v>
      </c>
      <c r="D78" t="s">
        <v>30</v>
      </c>
      <c r="E78" t="s">
        <v>38</v>
      </c>
    </row>
    <row r="79" spans="1:5">
      <c r="A79" t="str">
        <f>A$43</f>
        <v>comm cooking</v>
      </c>
      <c r="B79" s="3" t="s">
        <v>32</v>
      </c>
      <c r="D79" t="s">
        <v>31</v>
      </c>
      <c r="E79" t="s">
        <v>40</v>
      </c>
    </row>
    <row r="80" spans="1:5">
      <c r="A80" t="str">
        <f>A$43</f>
        <v>comm cooking</v>
      </c>
      <c r="B80" s="3" t="s">
        <v>33</v>
      </c>
      <c r="D80" t="s">
        <v>32</v>
      </c>
      <c r="E80" t="s">
        <v>42</v>
      </c>
    </row>
    <row r="81" spans="1:5">
      <c r="A81" t="str">
        <f>A$44</f>
        <v>comm lighting</v>
      </c>
      <c r="B81" s="3" t="s">
        <v>33</v>
      </c>
      <c r="D81" t="s">
        <v>33</v>
      </c>
      <c r="E81" t="s">
        <v>44</v>
      </c>
    </row>
    <row r="82" spans="1:5">
      <c r="A82" t="str">
        <f>A$45</f>
        <v>comm refrigeration</v>
      </c>
      <c r="B82" s="3" t="s">
        <v>33</v>
      </c>
      <c r="D82" t="s">
        <v>34</v>
      </c>
      <c r="E82" t="s">
        <v>47</v>
      </c>
    </row>
    <row r="83" spans="1:5">
      <c r="A83" t="str">
        <f>A$46</f>
        <v>comm office</v>
      </c>
      <c r="B83" s="3" t="s">
        <v>33</v>
      </c>
    </row>
    <row r="84" spans="1:5">
      <c r="A84" t="str">
        <f>A$47</f>
        <v>comm other</v>
      </c>
      <c r="B84" s="3" t="s">
        <v>32</v>
      </c>
    </row>
    <row r="85" spans="1:5">
      <c r="A85" t="str">
        <f>A$47</f>
        <v>comm other</v>
      </c>
      <c r="B85" s="3" t="s">
        <v>33</v>
      </c>
    </row>
    <row r="86" spans="1:5">
      <c r="A86" t="str">
        <f>A$47</f>
        <v>comm other</v>
      </c>
      <c r="B86" s="3" t="s">
        <v>34</v>
      </c>
    </row>
    <row r="87" spans="1:5">
      <c r="A87" t="str">
        <f>A$48</f>
        <v>comm non-building</v>
      </c>
      <c r="B87" s="3" t="s">
        <v>33</v>
      </c>
    </row>
    <row r="89" spans="1:5">
      <c r="A89" t="s">
        <v>2</v>
      </c>
      <c r="B89" s="5" t="s">
        <v>27</v>
      </c>
      <c r="C89" s="2" t="s">
        <v>35</v>
      </c>
      <c r="D89" s="2" t="s">
        <v>36</v>
      </c>
    </row>
    <row r="90" spans="1:5">
      <c r="A90" t="str">
        <f>A51</f>
        <v>resid heating</v>
      </c>
      <c r="B90" t="str">
        <f>B51</f>
        <v>biomass</v>
      </c>
      <c r="C90" s="3" t="s">
        <v>37</v>
      </c>
      <c r="D90" t="str">
        <f>VLOOKUP(B90,$D$78:$E$82,2,FALSE)</f>
        <v>delivered biomass</v>
      </c>
    </row>
    <row r="91" spans="1:5">
      <c r="A91" t="str">
        <f>A52</f>
        <v>resid heating</v>
      </c>
      <c r="B91" t="str">
        <f>B52</f>
        <v>coal</v>
      </c>
      <c r="C91" s="3" t="s">
        <v>39</v>
      </c>
      <c r="D91" t="str">
        <f t="shared" ref="D91:D147" si="3">VLOOKUP(B91,$D$78:$E$82,2,FALSE)</f>
        <v>delivered coal</v>
      </c>
    </row>
    <row r="92" spans="1:5">
      <c r="A92" t="str">
        <f>A53</f>
        <v>resid heating</v>
      </c>
      <c r="B92" t="str">
        <f>B53</f>
        <v>gas</v>
      </c>
      <c r="C92" s="3" t="s">
        <v>41</v>
      </c>
      <c r="D92" t="str">
        <f t="shared" si="3"/>
        <v>delivered gas</v>
      </c>
    </row>
    <row r="93" spans="1:5">
      <c r="A93" t="str">
        <f>A92</f>
        <v>resid heating</v>
      </c>
      <c r="B93" t="str">
        <f>B92</f>
        <v>gas</v>
      </c>
      <c r="C93" s="3" t="str">
        <f>C92&amp;" hi-eff"</f>
        <v>gas furnace hi-eff</v>
      </c>
      <c r="D93" t="str">
        <f t="shared" si="3"/>
        <v>delivered gas</v>
      </c>
    </row>
    <row r="94" spans="1:5">
      <c r="A94" t="str">
        <f>A54</f>
        <v>resid heating</v>
      </c>
      <c r="B94" t="str">
        <f>B54</f>
        <v>electricity</v>
      </c>
      <c r="C94" s="3" t="s">
        <v>43</v>
      </c>
      <c r="D94" t="str">
        <f t="shared" si="3"/>
        <v>elect_td_bld</v>
      </c>
    </row>
    <row r="95" spans="1:5">
      <c r="A95" t="str">
        <f>A54</f>
        <v>resid heating</v>
      </c>
      <c r="B95" t="str">
        <f>B54</f>
        <v>electricity</v>
      </c>
      <c r="C95" s="3" t="s">
        <v>45</v>
      </c>
      <c r="D95" t="str">
        <f t="shared" si="3"/>
        <v>elect_td_bld</v>
      </c>
    </row>
    <row r="96" spans="1:5">
      <c r="A96" t="str">
        <f>A55</f>
        <v>resid heating</v>
      </c>
      <c r="B96" t="str">
        <f>B55</f>
        <v>refined liquids</v>
      </c>
      <c r="C96" s="3" t="s">
        <v>46</v>
      </c>
      <c r="D96" t="str">
        <f t="shared" si="3"/>
        <v>refined liquids enduse</v>
      </c>
    </row>
    <row r="97" spans="1:4">
      <c r="A97" t="str">
        <f t="shared" ref="A97:B97" si="4">A96</f>
        <v>resid heating</v>
      </c>
      <c r="B97" t="str">
        <f t="shared" si="4"/>
        <v>refined liquids</v>
      </c>
      <c r="C97" s="3" t="str">
        <f>C96&amp;" hi-eff"</f>
        <v>fuel furnace hi-eff</v>
      </c>
      <c r="D97" t="str">
        <f t="shared" si="3"/>
        <v>refined liquids enduse</v>
      </c>
    </row>
    <row r="98" spans="1:4">
      <c r="A98" t="str">
        <f>A56</f>
        <v>resid cooling</v>
      </c>
      <c r="B98" t="str">
        <f>B56</f>
        <v>electricity</v>
      </c>
      <c r="C98" s="3" t="s">
        <v>48</v>
      </c>
      <c r="D98" t="str">
        <f t="shared" si="3"/>
        <v>elect_td_bld</v>
      </c>
    </row>
    <row r="99" spans="1:4">
      <c r="A99" t="str">
        <f t="shared" ref="A99:B99" si="5">A98</f>
        <v>resid cooling</v>
      </c>
      <c r="B99" t="str">
        <f t="shared" si="5"/>
        <v>electricity</v>
      </c>
      <c r="C99" s="3" t="str">
        <f>C98&amp;" hi-eff"</f>
        <v>air conditioning hi-eff</v>
      </c>
      <c r="D99" t="str">
        <f t="shared" si="3"/>
        <v>elect_td_bld</v>
      </c>
    </row>
    <row r="100" spans="1:4">
      <c r="A100" t="str">
        <f>A57</f>
        <v>resid hot water</v>
      </c>
      <c r="B100" t="str">
        <f>B57</f>
        <v>gas</v>
      </c>
      <c r="C100" s="3" t="s">
        <v>49</v>
      </c>
      <c r="D100" t="str">
        <f t="shared" si="3"/>
        <v>delivered gas</v>
      </c>
    </row>
    <row r="101" spans="1:4">
      <c r="A101" t="str">
        <f t="shared" ref="A101:B101" si="6">A100</f>
        <v>resid hot water</v>
      </c>
      <c r="B101" t="str">
        <f t="shared" si="6"/>
        <v>gas</v>
      </c>
      <c r="C101" s="3" t="str">
        <f>C100&amp;" hi-eff"</f>
        <v>gas water heater hi-eff</v>
      </c>
      <c r="D101" t="str">
        <f t="shared" si="3"/>
        <v>delivered gas</v>
      </c>
    </row>
    <row r="102" spans="1:4">
      <c r="A102" t="str">
        <f>A58</f>
        <v>resid hot water</v>
      </c>
      <c r="B102" t="str">
        <f>B58</f>
        <v>electricity</v>
      </c>
      <c r="C102" s="3" t="s">
        <v>50</v>
      </c>
      <c r="D102" t="str">
        <f t="shared" si="3"/>
        <v>elect_td_bld</v>
      </c>
    </row>
    <row r="103" spans="1:4">
      <c r="A103" t="str">
        <f t="shared" ref="A103:B103" si="7">A102</f>
        <v>resid hot water</v>
      </c>
      <c r="B103" t="str">
        <f t="shared" si="7"/>
        <v>electricity</v>
      </c>
      <c r="C103" s="3" t="str">
        <f>C102&amp;" hi-eff"</f>
        <v>electric resistance water heater hi-eff</v>
      </c>
      <c r="D103" t="str">
        <f t="shared" si="3"/>
        <v>elect_td_bld</v>
      </c>
    </row>
    <row r="104" spans="1:4">
      <c r="A104" t="str">
        <f t="shared" ref="A104:B105" si="8">A58</f>
        <v>resid hot water</v>
      </c>
      <c r="B104" t="str">
        <f t="shared" si="8"/>
        <v>electricity</v>
      </c>
      <c r="C104" s="3" t="s">
        <v>51</v>
      </c>
      <c r="D104" t="str">
        <f t="shared" si="3"/>
        <v>elect_td_bld</v>
      </c>
    </row>
    <row r="105" spans="1:4">
      <c r="A105" t="str">
        <f t="shared" si="8"/>
        <v>resid hot water</v>
      </c>
      <c r="B105" t="str">
        <f t="shared" si="8"/>
        <v>refined liquids</v>
      </c>
      <c r="C105" s="3" t="s">
        <v>52</v>
      </c>
      <c r="D105" t="str">
        <f t="shared" si="3"/>
        <v>refined liquids enduse</v>
      </c>
    </row>
    <row r="106" spans="1:4">
      <c r="A106" t="str">
        <f>A105</f>
        <v>resid hot water</v>
      </c>
      <c r="B106" t="str">
        <f>B105</f>
        <v>refined liquids</v>
      </c>
      <c r="C106" s="3" t="str">
        <f>C105&amp;" hi-eff"</f>
        <v>fuel water heater hi-eff</v>
      </c>
      <c r="D106" t="str">
        <f t="shared" si="3"/>
        <v>refined liquids enduse</v>
      </c>
    </row>
    <row r="107" spans="1:4">
      <c r="A107" t="str">
        <f>A60</f>
        <v>resid lighting</v>
      </c>
      <c r="B107" t="str">
        <f>B60</f>
        <v>electricity</v>
      </c>
      <c r="C107" s="3" t="s">
        <v>53</v>
      </c>
      <c r="D107" t="str">
        <f t="shared" si="3"/>
        <v>elect_td_bld</v>
      </c>
    </row>
    <row r="108" spans="1:4">
      <c r="A108" t="str">
        <f>A60</f>
        <v>resid lighting</v>
      </c>
      <c r="B108" t="str">
        <f>B60</f>
        <v>electricity</v>
      </c>
      <c r="C108" s="3" t="s">
        <v>54</v>
      </c>
      <c r="D108" t="str">
        <f t="shared" si="3"/>
        <v>elect_td_bld</v>
      </c>
    </row>
    <row r="109" spans="1:4">
      <c r="A109" t="str">
        <f t="shared" ref="A109:B111" si="9">A60</f>
        <v>resid lighting</v>
      </c>
      <c r="B109" t="str">
        <f t="shared" si="9"/>
        <v>electricity</v>
      </c>
      <c r="C109" s="3" t="s">
        <v>55</v>
      </c>
      <c r="D109" t="str">
        <f t="shared" si="3"/>
        <v>elect_td_bld</v>
      </c>
    </row>
    <row r="110" spans="1:4">
      <c r="A110" t="str">
        <f t="shared" si="9"/>
        <v>resid appliances</v>
      </c>
      <c r="B110" t="str">
        <f t="shared" si="9"/>
        <v>gas</v>
      </c>
      <c r="C110" s="3" t="s">
        <v>56</v>
      </c>
      <c r="D110" t="str">
        <f t="shared" si="3"/>
        <v>delivered gas</v>
      </c>
    </row>
    <row r="111" spans="1:4">
      <c r="A111" t="str">
        <f t="shared" si="9"/>
        <v>resid appliances</v>
      </c>
      <c r="B111" t="str">
        <f t="shared" si="9"/>
        <v>electricity</v>
      </c>
      <c r="C111" s="3" t="s">
        <v>57</v>
      </c>
      <c r="D111" t="str">
        <f t="shared" si="3"/>
        <v>elect_td_bld</v>
      </c>
    </row>
    <row r="112" spans="1:4">
      <c r="A112" t="str">
        <f>A111</f>
        <v>resid appliances</v>
      </c>
      <c r="B112" t="str">
        <f>B111</f>
        <v>electricity</v>
      </c>
      <c r="C112" s="3" t="str">
        <f>C111&amp;" hi-eff"</f>
        <v>electric appliances hi-eff</v>
      </c>
      <c r="D112" t="str">
        <f t="shared" si="3"/>
        <v>elect_td_bld</v>
      </c>
    </row>
    <row r="113" spans="1:4">
      <c r="A113" t="str">
        <f t="shared" ref="A113:B120" si="10">A63</f>
        <v>resid appliances</v>
      </c>
      <c r="B113" t="str">
        <f t="shared" si="10"/>
        <v>refined liquids</v>
      </c>
      <c r="C113" s="3" t="s">
        <v>58</v>
      </c>
      <c r="D113" t="str">
        <f t="shared" si="3"/>
        <v>refined liquids enduse</v>
      </c>
    </row>
    <row r="114" spans="1:4">
      <c r="A114" t="str">
        <f t="shared" si="10"/>
        <v>resid other appliances</v>
      </c>
      <c r="B114" t="str">
        <f t="shared" si="10"/>
        <v>electricity</v>
      </c>
      <c r="C114" s="3" t="s">
        <v>33</v>
      </c>
      <c r="D114" t="str">
        <f t="shared" si="3"/>
        <v>elect_td_bld</v>
      </c>
    </row>
    <row r="115" spans="1:4">
      <c r="A115" t="str">
        <f t="shared" si="10"/>
        <v>resid other</v>
      </c>
      <c r="B115" t="str">
        <f t="shared" si="10"/>
        <v>gas</v>
      </c>
      <c r="C115" s="3" t="s">
        <v>32</v>
      </c>
      <c r="D115" t="str">
        <f t="shared" si="3"/>
        <v>delivered gas</v>
      </c>
    </row>
    <row r="116" spans="1:4">
      <c r="A116" t="str">
        <f t="shared" si="10"/>
        <v>resid other</v>
      </c>
      <c r="B116" t="str">
        <f t="shared" si="10"/>
        <v>electricity</v>
      </c>
      <c r="C116" s="3" t="s">
        <v>33</v>
      </c>
      <c r="D116" t="str">
        <f t="shared" si="3"/>
        <v>elect_td_bld</v>
      </c>
    </row>
    <row r="117" spans="1:4">
      <c r="A117" t="str">
        <f t="shared" si="10"/>
        <v>resid other</v>
      </c>
      <c r="B117" t="str">
        <f t="shared" si="10"/>
        <v>refined liquids</v>
      </c>
      <c r="C117" s="3" t="s">
        <v>34</v>
      </c>
      <c r="D117" t="str">
        <f t="shared" si="3"/>
        <v>refined liquids enduse</v>
      </c>
    </row>
    <row r="118" spans="1:4">
      <c r="A118" t="str">
        <f t="shared" si="10"/>
        <v>comm heating</v>
      </c>
      <c r="B118" t="str">
        <f t="shared" si="10"/>
        <v>biomass</v>
      </c>
      <c r="C118" s="3" t="s">
        <v>59</v>
      </c>
      <c r="D118" t="str">
        <f t="shared" si="3"/>
        <v>delivered biomass</v>
      </c>
    </row>
    <row r="119" spans="1:4">
      <c r="A119" t="str">
        <f t="shared" si="10"/>
        <v>comm heating</v>
      </c>
      <c r="B119" t="str">
        <f t="shared" si="10"/>
        <v>coal</v>
      </c>
      <c r="C119" s="3" t="s">
        <v>31</v>
      </c>
      <c r="D119" t="str">
        <f t="shared" si="3"/>
        <v>delivered coal</v>
      </c>
    </row>
    <row r="120" spans="1:4">
      <c r="A120" t="str">
        <f t="shared" si="10"/>
        <v>comm heating</v>
      </c>
      <c r="B120" t="str">
        <f t="shared" si="10"/>
        <v>gas</v>
      </c>
      <c r="C120" s="3" t="s">
        <v>41</v>
      </c>
      <c r="D120" t="str">
        <f t="shared" si="3"/>
        <v>delivered gas</v>
      </c>
    </row>
    <row r="121" spans="1:4">
      <c r="A121" t="str">
        <f>A120</f>
        <v>comm heating</v>
      </c>
      <c r="B121" t="str">
        <f>B120</f>
        <v>gas</v>
      </c>
      <c r="C121" s="3" t="str">
        <f>C120&amp;" hi-eff"</f>
        <v>gas furnace hi-eff</v>
      </c>
      <c r="D121" t="str">
        <f t="shared" si="3"/>
        <v>delivered gas</v>
      </c>
    </row>
    <row r="122" spans="1:4">
      <c r="A122" t="str">
        <f>A71</f>
        <v>comm heating</v>
      </c>
      <c r="B122" t="str">
        <f>B71</f>
        <v>electricity</v>
      </c>
      <c r="C122" s="3" t="s">
        <v>43</v>
      </c>
      <c r="D122" t="str">
        <f t="shared" si="3"/>
        <v>elect_td_bld</v>
      </c>
    </row>
    <row r="123" spans="1:4">
      <c r="A123" t="str">
        <f t="shared" ref="A123:B124" si="11">A71</f>
        <v>comm heating</v>
      </c>
      <c r="B123" t="str">
        <f t="shared" si="11"/>
        <v>electricity</v>
      </c>
      <c r="C123" s="3" t="s">
        <v>45</v>
      </c>
      <c r="D123" t="str">
        <f t="shared" si="3"/>
        <v>elect_td_bld</v>
      </c>
    </row>
    <row r="124" spans="1:4">
      <c r="A124" t="str">
        <f t="shared" si="11"/>
        <v>comm heating</v>
      </c>
      <c r="B124" t="str">
        <f t="shared" si="11"/>
        <v>refined liquids</v>
      </c>
      <c r="C124" s="3" t="s">
        <v>60</v>
      </c>
      <c r="D124" t="str">
        <f t="shared" si="3"/>
        <v>refined liquids enduse</v>
      </c>
    </row>
    <row r="125" spans="1:4">
      <c r="A125" t="str">
        <f>A124</f>
        <v>comm heating</v>
      </c>
      <c r="B125" t="str">
        <f>B124</f>
        <v>refined liquids</v>
      </c>
      <c r="C125" s="3" t="str">
        <f>C124&amp;" hi-eff"</f>
        <v>fuel boiler hi-eff</v>
      </c>
      <c r="D125" t="str">
        <f t="shared" si="3"/>
        <v>refined liquids enduse</v>
      </c>
    </row>
    <row r="126" spans="1:4">
      <c r="A126" t="str">
        <f>A73</f>
        <v>comm cooling</v>
      </c>
      <c r="B126" t="str">
        <f>B73</f>
        <v>gas</v>
      </c>
      <c r="C126" s="3" t="s">
        <v>61</v>
      </c>
      <c r="D126" t="str">
        <f t="shared" si="3"/>
        <v>delivered gas</v>
      </c>
    </row>
    <row r="127" spans="1:4">
      <c r="A127" t="str">
        <f>A74</f>
        <v>comm cooling</v>
      </c>
      <c r="B127" t="str">
        <f>B74</f>
        <v>electricity</v>
      </c>
      <c r="C127" s="3" t="s">
        <v>48</v>
      </c>
      <c r="D127" t="str">
        <f t="shared" si="3"/>
        <v>elect_td_bld</v>
      </c>
    </row>
    <row r="128" spans="1:4">
      <c r="A128" t="str">
        <f>A127</f>
        <v>comm cooling</v>
      </c>
      <c r="B128" t="str">
        <f>B127</f>
        <v>electricity</v>
      </c>
      <c r="C128" s="3" t="str">
        <f>C127&amp;" hi-eff"</f>
        <v>air conditioning hi-eff</v>
      </c>
      <c r="D128" t="str">
        <f t="shared" si="3"/>
        <v>elect_td_bld</v>
      </c>
    </row>
    <row r="129" spans="1:4">
      <c r="A129" t="str">
        <f>A75</f>
        <v>comm hot water</v>
      </c>
      <c r="B129" t="str">
        <f>B75</f>
        <v>gas</v>
      </c>
      <c r="C129" s="3" t="s">
        <v>49</v>
      </c>
      <c r="D129" t="str">
        <f t="shared" si="3"/>
        <v>delivered gas</v>
      </c>
    </row>
    <row r="130" spans="1:4">
      <c r="A130" t="str">
        <f>A129</f>
        <v>comm hot water</v>
      </c>
      <c r="B130" t="str">
        <f>B129</f>
        <v>gas</v>
      </c>
      <c r="C130" s="3" t="str">
        <f>C129&amp;" hi-eff"</f>
        <v>gas water heater hi-eff</v>
      </c>
      <c r="D130" t="str">
        <f t="shared" si="3"/>
        <v>delivered gas</v>
      </c>
    </row>
    <row r="131" spans="1:4">
      <c r="A131" t="str">
        <f>A76</f>
        <v>comm hot water</v>
      </c>
      <c r="B131" t="str">
        <f>B76</f>
        <v>electricity</v>
      </c>
      <c r="C131" s="3" t="s">
        <v>50</v>
      </c>
      <c r="D131" t="str">
        <f t="shared" si="3"/>
        <v>elect_td_bld</v>
      </c>
    </row>
    <row r="132" spans="1:4">
      <c r="A132" t="str">
        <f t="shared" ref="A132:B134" si="12">A76</f>
        <v>comm hot water</v>
      </c>
      <c r="B132" t="str">
        <f t="shared" si="12"/>
        <v>electricity</v>
      </c>
      <c r="C132" s="3" t="s">
        <v>51</v>
      </c>
      <c r="D132" t="str">
        <f t="shared" si="3"/>
        <v>elect_td_bld</v>
      </c>
    </row>
    <row r="133" spans="1:4">
      <c r="A133" t="str">
        <f t="shared" si="12"/>
        <v>comm hot water</v>
      </c>
      <c r="B133" t="str">
        <f t="shared" si="12"/>
        <v>refined liquids</v>
      </c>
      <c r="C133" s="3" t="s">
        <v>52</v>
      </c>
      <c r="D133" t="str">
        <f t="shared" si="3"/>
        <v>refined liquids enduse</v>
      </c>
    </row>
    <row r="134" spans="1:4">
      <c r="A134" t="str">
        <f t="shared" si="12"/>
        <v>comm ventilation</v>
      </c>
      <c r="B134" t="str">
        <f t="shared" si="12"/>
        <v>electricity</v>
      </c>
      <c r="C134" s="3" t="s">
        <v>62</v>
      </c>
      <c r="D134" t="str">
        <f t="shared" si="3"/>
        <v>elect_td_bld</v>
      </c>
    </row>
    <row r="135" spans="1:4">
      <c r="A135" t="str">
        <f>A134</f>
        <v>comm ventilation</v>
      </c>
      <c r="B135" t="str">
        <f>B134</f>
        <v>electricity</v>
      </c>
      <c r="C135" s="3" t="str">
        <f>C134&amp;" hi-eff"</f>
        <v>ventilation hi-eff</v>
      </c>
      <c r="D135" t="str">
        <f t="shared" si="3"/>
        <v>elect_td_bld</v>
      </c>
    </row>
    <row r="136" spans="1:4">
      <c r="A136" t="str">
        <f t="shared" ref="A136:B138" si="13">A79</f>
        <v>comm cooking</v>
      </c>
      <c r="B136" t="str">
        <f t="shared" si="13"/>
        <v>gas</v>
      </c>
      <c r="C136" s="3" t="s">
        <v>63</v>
      </c>
      <c r="D136" t="str">
        <f t="shared" si="3"/>
        <v>delivered gas</v>
      </c>
    </row>
    <row r="137" spans="1:4">
      <c r="A137" t="str">
        <f t="shared" si="13"/>
        <v>comm cooking</v>
      </c>
      <c r="B137" t="str">
        <f t="shared" si="13"/>
        <v>electricity</v>
      </c>
      <c r="C137" s="3" t="s">
        <v>64</v>
      </c>
      <c r="D137" t="str">
        <f t="shared" si="3"/>
        <v>elect_td_bld</v>
      </c>
    </row>
    <row r="138" spans="1:4">
      <c r="A138" t="str">
        <f t="shared" si="13"/>
        <v>comm lighting</v>
      </c>
      <c r="B138" t="str">
        <f t="shared" si="13"/>
        <v>electricity</v>
      </c>
      <c r="C138" s="3" t="s">
        <v>53</v>
      </c>
      <c r="D138" t="str">
        <f t="shared" si="3"/>
        <v>elect_td_bld</v>
      </c>
    </row>
    <row r="139" spans="1:4">
      <c r="A139" t="str">
        <f>A81</f>
        <v>comm lighting</v>
      </c>
      <c r="B139" t="str">
        <f>B81</f>
        <v>electricity</v>
      </c>
      <c r="C139" s="3" t="s">
        <v>54</v>
      </c>
      <c r="D139" t="str">
        <f t="shared" si="3"/>
        <v>elect_td_bld</v>
      </c>
    </row>
    <row r="140" spans="1:4">
      <c r="A140" t="str">
        <f t="shared" ref="A140:B141" si="14">A81</f>
        <v>comm lighting</v>
      </c>
      <c r="B140" t="str">
        <f t="shared" si="14"/>
        <v>electricity</v>
      </c>
      <c r="C140" s="3" t="s">
        <v>55</v>
      </c>
      <c r="D140" t="str">
        <f t="shared" si="3"/>
        <v>elect_td_bld</v>
      </c>
    </row>
    <row r="141" spans="1:4">
      <c r="A141" t="str">
        <f t="shared" si="14"/>
        <v>comm refrigeration</v>
      </c>
      <c r="B141" t="str">
        <f t="shared" si="14"/>
        <v>electricity</v>
      </c>
      <c r="C141" s="3" t="s">
        <v>65</v>
      </c>
      <c r="D141" t="str">
        <f t="shared" si="3"/>
        <v>elect_td_bld</v>
      </c>
    </row>
    <row r="142" spans="1:4">
      <c r="A142" t="str">
        <f>A141</f>
        <v>comm refrigeration</v>
      </c>
      <c r="B142" t="str">
        <f>B141</f>
        <v>electricity</v>
      </c>
      <c r="C142" s="3" t="str">
        <f>C141&amp;" hi-eff"</f>
        <v>refrigeration hi-eff</v>
      </c>
      <c r="D142" t="str">
        <f t="shared" si="3"/>
        <v>elect_td_bld</v>
      </c>
    </row>
    <row r="143" spans="1:4">
      <c r="A143" t="str">
        <f t="shared" ref="A143:B147" si="15">A83</f>
        <v>comm office</v>
      </c>
      <c r="B143" t="str">
        <f t="shared" si="15"/>
        <v>electricity</v>
      </c>
      <c r="C143" s="3" t="s">
        <v>66</v>
      </c>
      <c r="D143" t="str">
        <f t="shared" si="3"/>
        <v>elect_td_bld</v>
      </c>
    </row>
    <row r="144" spans="1:4">
      <c r="A144" t="str">
        <f t="shared" si="15"/>
        <v>comm other</v>
      </c>
      <c r="B144" t="str">
        <f t="shared" si="15"/>
        <v>gas</v>
      </c>
      <c r="C144" s="3" t="s">
        <v>32</v>
      </c>
      <c r="D144" t="str">
        <f t="shared" si="3"/>
        <v>delivered gas</v>
      </c>
    </row>
    <row r="145" spans="1:4">
      <c r="A145" t="str">
        <f t="shared" si="15"/>
        <v>comm other</v>
      </c>
      <c r="B145" t="str">
        <f t="shared" si="15"/>
        <v>electricity</v>
      </c>
      <c r="C145" s="3" t="s">
        <v>33</v>
      </c>
      <c r="D145" t="str">
        <f t="shared" si="3"/>
        <v>elect_td_bld</v>
      </c>
    </row>
    <row r="146" spans="1:4">
      <c r="A146" t="str">
        <f t="shared" si="15"/>
        <v>comm other</v>
      </c>
      <c r="B146" t="str">
        <f t="shared" si="15"/>
        <v>refined liquids</v>
      </c>
      <c r="C146" s="3" t="s">
        <v>34</v>
      </c>
      <c r="D146" t="str">
        <f t="shared" si="3"/>
        <v>refined liquids enduse</v>
      </c>
    </row>
    <row r="147" spans="1:4">
      <c r="A147" t="str">
        <f t="shared" si="15"/>
        <v>comm non-building</v>
      </c>
      <c r="B147" t="str">
        <f t="shared" si="15"/>
        <v>electricity</v>
      </c>
      <c r="C147" s="3" t="s">
        <v>33</v>
      </c>
      <c r="D147" t="str">
        <f t="shared" si="3"/>
        <v>elect_td_bld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0" sqref="A10"/>
    </sheetView>
  </sheetViews>
  <sheetFormatPr baseColWidth="10" defaultColWidth="8.83203125" defaultRowHeight="14" x14ac:dyDescent="0"/>
  <cols>
    <col min="1" max="1" width="18.5" bestFit="1" customWidth="1"/>
    <col min="2" max="2" width="9.83203125" bestFit="1" customWidth="1"/>
    <col min="3" max="3" width="30.1640625" bestFit="1" customWidth="1"/>
    <col min="4" max="4" width="10.1640625" bestFit="1" customWidth="1"/>
    <col min="5" max="5" width="7.6640625" bestFit="1" customWidth="1"/>
    <col min="6" max="6" width="21.5" bestFit="1" customWidth="1"/>
    <col min="7" max="7" width="12.6640625" bestFit="1" customWidth="1"/>
  </cols>
  <sheetData>
    <row r="1" spans="1:7">
      <c r="A1" t="s">
        <v>118</v>
      </c>
    </row>
    <row r="2" spans="1:7">
      <c r="A2" t="s">
        <v>83</v>
      </c>
    </row>
    <row r="3" spans="1:7">
      <c r="A3" t="s">
        <v>2</v>
      </c>
      <c r="B3" t="s">
        <v>27</v>
      </c>
      <c r="C3" t="s">
        <v>35</v>
      </c>
      <c r="D3" t="s">
        <v>113</v>
      </c>
      <c r="E3" t="s">
        <v>114</v>
      </c>
      <c r="F3" t="s">
        <v>115</v>
      </c>
      <c r="G3" t="s">
        <v>116</v>
      </c>
    </row>
    <row r="4" spans="1:7">
      <c r="A4" t="str">
        <f>Legend!A104</f>
        <v>resid hot water</v>
      </c>
      <c r="B4" t="str">
        <f>Legend!B104</f>
        <v>electricity</v>
      </c>
      <c r="C4" t="str">
        <f>Legend!C104</f>
        <v>electric heat pump water heater</v>
      </c>
      <c r="D4">
        <v>2005</v>
      </c>
      <c r="E4" s="3">
        <v>2050</v>
      </c>
      <c r="F4" t="s">
        <v>117</v>
      </c>
      <c r="G4">
        <v>1</v>
      </c>
    </row>
    <row r="5" spans="1:7">
      <c r="A5" t="str">
        <f>Legend!A107</f>
        <v>resid lighting</v>
      </c>
      <c r="B5" t="str">
        <f>Legend!B107</f>
        <v>electricity</v>
      </c>
      <c r="C5" t="str">
        <f>Legend!C107</f>
        <v>incandescent</v>
      </c>
      <c r="D5">
        <v>2005</v>
      </c>
      <c r="E5" s="3">
        <v>2050</v>
      </c>
      <c r="F5" t="s">
        <v>117</v>
      </c>
      <c r="G5">
        <v>1</v>
      </c>
    </row>
    <row r="6" spans="1:7">
      <c r="A6" t="str">
        <f>Legend!A108</f>
        <v>resid lighting</v>
      </c>
      <c r="B6" t="str">
        <f>Legend!B108</f>
        <v>electricity</v>
      </c>
      <c r="C6" t="str">
        <f>Legend!C108</f>
        <v>fluorescent</v>
      </c>
      <c r="D6">
        <v>2005</v>
      </c>
      <c r="E6" s="3">
        <v>2050</v>
      </c>
      <c r="F6" t="s">
        <v>117</v>
      </c>
      <c r="G6">
        <v>1</v>
      </c>
    </row>
    <row r="7" spans="1:7">
      <c r="A7" t="str">
        <f>Legend!A109</f>
        <v>resid lighting</v>
      </c>
      <c r="B7" t="str">
        <f>Legend!B109</f>
        <v>electricity</v>
      </c>
      <c r="C7" t="str">
        <f>Legend!C109</f>
        <v>solid state</v>
      </c>
      <c r="D7">
        <v>2005</v>
      </c>
      <c r="E7" s="3">
        <v>2050</v>
      </c>
      <c r="F7" t="s">
        <v>117</v>
      </c>
      <c r="G7">
        <v>1</v>
      </c>
    </row>
    <row r="8" spans="1:7">
      <c r="A8" t="str">
        <f>Legend!A111</f>
        <v>resid appliances</v>
      </c>
      <c r="B8" t="str">
        <f>Legend!B111</f>
        <v>electricity</v>
      </c>
      <c r="C8" t="str">
        <f>Legend!C112</f>
        <v>electric appliances hi-eff</v>
      </c>
      <c r="D8">
        <v>2005</v>
      </c>
      <c r="E8" s="3">
        <v>2020</v>
      </c>
      <c r="F8" t="s">
        <v>117</v>
      </c>
      <c r="G8">
        <v>1</v>
      </c>
    </row>
    <row r="9" spans="1:7">
      <c r="A9" t="str">
        <f>Legend!A132</f>
        <v>comm hot water</v>
      </c>
      <c r="B9" t="str">
        <f>Legend!B132</f>
        <v>electricity</v>
      </c>
      <c r="C9" t="str">
        <f>Legend!C132</f>
        <v>electric heat pump water heater</v>
      </c>
      <c r="D9">
        <v>2005</v>
      </c>
      <c r="E9" s="3">
        <v>2050</v>
      </c>
      <c r="F9" t="s">
        <v>117</v>
      </c>
      <c r="G9">
        <v>1</v>
      </c>
    </row>
    <row r="10" spans="1:7">
      <c r="A10" t="str">
        <f>Legend!A134</f>
        <v>comm ventilation</v>
      </c>
      <c r="B10" t="str">
        <f>Legend!B134</f>
        <v>electricity</v>
      </c>
      <c r="C10" t="str">
        <f>Legend!C135</f>
        <v>ventilation hi-eff</v>
      </c>
      <c r="D10">
        <v>2005</v>
      </c>
      <c r="E10" s="3">
        <v>2020</v>
      </c>
      <c r="F10" t="s">
        <v>117</v>
      </c>
      <c r="G10">
        <v>1</v>
      </c>
    </row>
    <row r="11" spans="1:7">
      <c r="A11" t="str">
        <f>Legend!A138</f>
        <v>comm lighting</v>
      </c>
      <c r="B11" t="str">
        <f>Legend!B138</f>
        <v>electricity</v>
      </c>
      <c r="C11" t="str">
        <f>Legend!C138</f>
        <v>incandescent</v>
      </c>
      <c r="D11">
        <v>2005</v>
      </c>
      <c r="E11" s="3">
        <v>2050</v>
      </c>
      <c r="F11" t="s">
        <v>117</v>
      </c>
      <c r="G11">
        <v>1</v>
      </c>
    </row>
    <row r="12" spans="1:7">
      <c r="A12" t="str">
        <f>Legend!A139</f>
        <v>comm lighting</v>
      </c>
      <c r="B12" t="str">
        <f>Legend!B139</f>
        <v>electricity</v>
      </c>
      <c r="C12" t="str">
        <f>Legend!C139</f>
        <v>fluorescent</v>
      </c>
      <c r="D12">
        <v>2005</v>
      </c>
      <c r="E12" s="3">
        <v>2050</v>
      </c>
      <c r="F12" t="s">
        <v>117</v>
      </c>
      <c r="G12">
        <v>1</v>
      </c>
    </row>
    <row r="13" spans="1:7">
      <c r="A13" t="str">
        <f>Legend!A140</f>
        <v>comm lighting</v>
      </c>
      <c r="B13" t="str">
        <f>Legend!B140</f>
        <v>electricity</v>
      </c>
      <c r="C13" t="str">
        <f>Legend!C140</f>
        <v>solid state</v>
      </c>
      <c r="D13">
        <v>2005</v>
      </c>
      <c r="E13" s="3">
        <v>2050</v>
      </c>
      <c r="F13" t="s">
        <v>117</v>
      </c>
      <c r="G13">
        <v>1</v>
      </c>
    </row>
    <row r="14" spans="1:7">
      <c r="A14" t="str">
        <f>Legend!A141</f>
        <v>comm refrigeration</v>
      </c>
      <c r="B14" t="str">
        <f>Legend!B141</f>
        <v>electricity</v>
      </c>
      <c r="C14" t="str">
        <f>Legend!C142</f>
        <v>refrigeration hi-eff</v>
      </c>
      <c r="D14">
        <v>2005</v>
      </c>
      <c r="E14" s="3">
        <v>2020</v>
      </c>
      <c r="F14" t="s">
        <v>117</v>
      </c>
      <c r="G14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8.83203125" defaultRowHeight="14" x14ac:dyDescent="0"/>
  <cols>
    <col min="1" max="2" width="15" customWidth="1"/>
    <col min="3" max="3" width="17.83203125" bestFit="1" customWidth="1"/>
    <col min="4" max="4" width="15" customWidth="1"/>
  </cols>
  <sheetData>
    <row r="1" spans="1:6">
      <c r="A1" t="s">
        <v>95</v>
      </c>
    </row>
    <row r="2" spans="1:6">
      <c r="A2" t="s">
        <v>83</v>
      </c>
    </row>
    <row r="3" spans="1:6">
      <c r="A3" t="s">
        <v>2</v>
      </c>
      <c r="B3" t="s">
        <v>27</v>
      </c>
      <c r="C3" t="s">
        <v>125</v>
      </c>
      <c r="D3" t="s">
        <v>121</v>
      </c>
      <c r="E3" t="s">
        <v>129</v>
      </c>
      <c r="F3" t="s">
        <v>130</v>
      </c>
    </row>
    <row r="4" spans="1:6">
      <c r="A4" t="str">
        <f>Legend!A94</f>
        <v>resid heating</v>
      </c>
      <c r="B4" t="str">
        <f>Legend!B94</f>
        <v>electricity</v>
      </c>
      <c r="C4" t="str">
        <f>Legend!C94</f>
        <v>electric furnace</v>
      </c>
      <c r="D4" t="str">
        <f>Legend!C95</f>
        <v>electric heat pump</v>
      </c>
      <c r="E4" s="11">
        <f>[4]GCAM_service_fuel_scaled!$R$71</f>
        <v>0.86101123359365528</v>
      </c>
      <c r="F4" s="11">
        <f>[4]GCAM_service_fuel_scaled!$R$70</f>
        <v>0.54098665045093652</v>
      </c>
    </row>
    <row r="5" spans="1:6">
      <c r="A5" t="str">
        <f>Legend!A107</f>
        <v>resid lighting</v>
      </c>
      <c r="B5" t="str">
        <f>Legend!B107</f>
        <v>electricity</v>
      </c>
      <c r="C5" t="str">
        <f>Legend!C107</f>
        <v>incandescent</v>
      </c>
      <c r="D5" t="str">
        <f>Legend!C108</f>
        <v>fluorescent</v>
      </c>
      <c r="E5" s="11">
        <f>[4]GCAM_service_fuel_scaled!$R$74</f>
        <v>0.9</v>
      </c>
      <c r="F5" s="11">
        <f>[4]GCAM_service_fuel_scaled!$R$75</f>
        <v>0.1</v>
      </c>
    </row>
    <row r="6" spans="1:6">
      <c r="A6" t="str">
        <f>Legend!A122</f>
        <v>comm heating</v>
      </c>
      <c r="B6" t="str">
        <f>Legend!B122</f>
        <v>electricity</v>
      </c>
      <c r="C6" t="str">
        <f>Legend!C122</f>
        <v>electric furnace</v>
      </c>
      <c r="D6" t="str">
        <f>Legend!C123</f>
        <v>electric heat pump</v>
      </c>
      <c r="E6" s="11">
        <f>[4]GCAM_service_fuel_scaled!$R$93</f>
        <v>0.46046085822012878</v>
      </c>
      <c r="F6" s="11">
        <f>[4]GCAM_service_fuel_scaled!$R$92</f>
        <v>0.53953914177987128</v>
      </c>
    </row>
    <row r="7" spans="1:6">
      <c r="A7" t="str">
        <f>Legend!A138</f>
        <v>comm lighting</v>
      </c>
      <c r="B7" t="str">
        <f>Legend!B138</f>
        <v>electricity</v>
      </c>
      <c r="C7" t="str">
        <f>Legend!C138</f>
        <v>incandescent</v>
      </c>
      <c r="D7" t="str">
        <f>Legend!C139</f>
        <v>fluorescent</v>
      </c>
      <c r="E7" s="11">
        <f>[4]GCAM_service_fuel_scaled!$R$96</f>
        <v>0.32</v>
      </c>
      <c r="F7" s="11">
        <f>[4]GCAM_service_fuel_scaled!$R$97</f>
        <v>0.68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18.5" customWidth="1"/>
    <col min="2" max="2" width="14.1640625" bestFit="1" customWidth="1"/>
    <col min="3" max="3" width="29.5" bestFit="1" customWidth="1"/>
    <col min="4" max="4" width="35.1640625" bestFit="1" customWidth="1"/>
    <col min="5" max="5" width="21.5" bestFit="1" customWidth="1"/>
  </cols>
  <sheetData>
    <row r="1" spans="1:8">
      <c r="A1" t="s">
        <v>148</v>
      </c>
    </row>
    <row r="2" spans="1:8">
      <c r="A2" t="s">
        <v>83</v>
      </c>
    </row>
    <row r="3" spans="1:8">
      <c r="A3" t="s">
        <v>2</v>
      </c>
      <c r="B3" t="s">
        <v>27</v>
      </c>
      <c r="C3" t="s">
        <v>125</v>
      </c>
      <c r="D3" t="s">
        <v>121</v>
      </c>
      <c r="E3" t="s">
        <v>36</v>
      </c>
      <c r="F3" t="s">
        <v>126</v>
      </c>
      <c r="G3" t="s">
        <v>127</v>
      </c>
      <c r="H3" t="s">
        <v>128</v>
      </c>
    </row>
    <row r="4" spans="1:8">
      <c r="A4" t="s">
        <v>7</v>
      </c>
      <c r="B4" t="s">
        <v>32</v>
      </c>
      <c r="C4" t="s">
        <v>41</v>
      </c>
      <c r="D4" t="s">
        <v>96</v>
      </c>
      <c r="E4" t="s">
        <v>42</v>
      </c>
      <c r="F4">
        <v>0.78</v>
      </c>
      <c r="G4">
        <v>0.9</v>
      </c>
      <c r="H4">
        <v>0.81399999999999995</v>
      </c>
    </row>
    <row r="5" spans="1:8">
      <c r="A5" t="s">
        <v>7</v>
      </c>
      <c r="B5" t="s">
        <v>34</v>
      </c>
      <c r="C5" t="s">
        <v>46</v>
      </c>
      <c r="D5" t="s">
        <v>97</v>
      </c>
      <c r="E5" t="s">
        <v>47</v>
      </c>
      <c r="F5">
        <v>0.78</v>
      </c>
      <c r="G5">
        <v>0.85</v>
      </c>
      <c r="H5">
        <v>0.81699999999999995</v>
      </c>
    </row>
    <row r="6" spans="1:8">
      <c r="A6" t="s">
        <v>8</v>
      </c>
      <c r="B6" t="s">
        <v>33</v>
      </c>
      <c r="C6" t="s">
        <v>48</v>
      </c>
      <c r="D6" t="s">
        <v>98</v>
      </c>
      <c r="E6" t="s">
        <v>44</v>
      </c>
      <c r="F6">
        <v>2.637</v>
      </c>
      <c r="G6">
        <v>3.956</v>
      </c>
      <c r="H6">
        <v>2.9180000000000001</v>
      </c>
    </row>
    <row r="7" spans="1:8">
      <c r="A7" t="s">
        <v>68</v>
      </c>
      <c r="B7" t="s">
        <v>32</v>
      </c>
      <c r="C7" t="s">
        <v>49</v>
      </c>
      <c r="D7" t="s">
        <v>99</v>
      </c>
      <c r="E7" t="s">
        <v>42</v>
      </c>
      <c r="F7">
        <v>0.53700000000000003</v>
      </c>
      <c r="G7">
        <v>0.747</v>
      </c>
      <c r="H7">
        <v>0.56000000000000005</v>
      </c>
    </row>
    <row r="8" spans="1:8">
      <c r="A8" t="s">
        <v>68</v>
      </c>
      <c r="B8" t="s">
        <v>33</v>
      </c>
      <c r="C8" t="s">
        <v>50</v>
      </c>
      <c r="D8" t="s">
        <v>100</v>
      </c>
      <c r="E8" t="s">
        <v>44</v>
      </c>
      <c r="F8">
        <v>0.84199999999999997</v>
      </c>
      <c r="G8">
        <v>0.90100000000000002</v>
      </c>
      <c r="H8">
        <v>0.88800000000000001</v>
      </c>
    </row>
    <row r="9" spans="1:8">
      <c r="A9" t="s">
        <v>68</v>
      </c>
      <c r="B9" t="s">
        <v>34</v>
      </c>
      <c r="C9" t="s">
        <v>52</v>
      </c>
      <c r="D9" t="s">
        <v>101</v>
      </c>
      <c r="E9" t="s">
        <v>47</v>
      </c>
      <c r="F9">
        <v>0.53</v>
      </c>
      <c r="G9">
        <v>0.68</v>
      </c>
      <c r="H9">
        <v>0.57499999999999996</v>
      </c>
    </row>
    <row r="10" spans="1:8">
      <c r="A10" t="s">
        <v>10</v>
      </c>
      <c r="B10" t="s">
        <v>32</v>
      </c>
      <c r="C10" t="s">
        <v>41</v>
      </c>
      <c r="D10" t="s">
        <v>96</v>
      </c>
      <c r="E10" t="s">
        <v>42</v>
      </c>
      <c r="F10">
        <v>0.7</v>
      </c>
      <c r="G10">
        <v>0.85499999999999998</v>
      </c>
      <c r="H10">
        <v>0.72799999999999998</v>
      </c>
    </row>
    <row r="11" spans="1:8">
      <c r="A11" t="s">
        <v>10</v>
      </c>
      <c r="B11" t="s">
        <v>34</v>
      </c>
      <c r="C11" t="s">
        <v>60</v>
      </c>
      <c r="D11" t="s">
        <v>102</v>
      </c>
      <c r="E11" t="s">
        <v>47</v>
      </c>
      <c r="F11">
        <v>0.7</v>
      </c>
      <c r="G11">
        <v>0.85</v>
      </c>
      <c r="H11">
        <v>0.75700000000000001</v>
      </c>
    </row>
    <row r="12" spans="1:8">
      <c r="A12" t="s">
        <v>11</v>
      </c>
      <c r="B12" t="s">
        <v>33</v>
      </c>
      <c r="C12" t="s">
        <v>48</v>
      </c>
      <c r="D12" t="s">
        <v>98</v>
      </c>
      <c r="E12" t="s">
        <v>44</v>
      </c>
      <c r="F12">
        <v>2.4</v>
      </c>
      <c r="G12">
        <v>3.66</v>
      </c>
      <c r="H12">
        <v>2.73</v>
      </c>
    </row>
    <row r="13" spans="1:8">
      <c r="A13" t="s">
        <v>70</v>
      </c>
      <c r="B13" t="s">
        <v>32</v>
      </c>
      <c r="C13" t="s">
        <v>49</v>
      </c>
      <c r="D13" t="s">
        <v>99</v>
      </c>
      <c r="E13" t="s">
        <v>42</v>
      </c>
      <c r="F13">
        <v>0.78</v>
      </c>
      <c r="G13">
        <v>0.94</v>
      </c>
      <c r="H13">
        <v>0.81599999999999995</v>
      </c>
    </row>
    <row r="14" spans="1:8">
      <c r="A14" t="s">
        <v>76</v>
      </c>
      <c r="B14" t="s">
        <v>33</v>
      </c>
      <c r="C14" t="s">
        <v>62</v>
      </c>
      <c r="D14" t="s">
        <v>103</v>
      </c>
      <c r="E14" t="s">
        <v>44</v>
      </c>
      <c r="F14">
        <v>0.71</v>
      </c>
      <c r="G14">
        <v>0.85399999999999998</v>
      </c>
      <c r="H14">
        <v>0.74299999999999999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A19" workbookViewId="0">
      <selection activeCell="A71" sqref="A71"/>
    </sheetView>
  </sheetViews>
  <sheetFormatPr baseColWidth="10" defaultColWidth="8.83203125" defaultRowHeight="14" x14ac:dyDescent="0"/>
  <cols>
    <col min="1" max="1" width="20.83203125" bestFit="1" customWidth="1"/>
    <col min="2" max="2" width="14.1640625" bestFit="1" customWidth="1"/>
    <col min="3" max="3" width="35.1640625" bestFit="1" customWidth="1"/>
    <col min="4" max="11" width="12" bestFit="1" customWidth="1"/>
  </cols>
  <sheetData>
    <row r="1" spans="1:11">
      <c r="A1" t="s">
        <v>104</v>
      </c>
    </row>
    <row r="2" spans="1:11">
      <c r="A2" t="s">
        <v>83</v>
      </c>
    </row>
    <row r="3" spans="1:11">
      <c r="A3" t="s">
        <v>2</v>
      </c>
      <c r="B3" t="s">
        <v>27</v>
      </c>
      <c r="C3" t="s">
        <v>35</v>
      </c>
      <c r="D3">
        <v>1990</v>
      </c>
      <c r="E3">
        <v>2005</v>
      </c>
      <c r="F3">
        <v>2020</v>
      </c>
      <c r="G3">
        <v>2035</v>
      </c>
      <c r="H3">
        <v>2050</v>
      </c>
      <c r="I3">
        <v>2065</v>
      </c>
      <c r="J3">
        <v>2080</v>
      </c>
      <c r="K3">
        <v>2095</v>
      </c>
    </row>
    <row r="4" spans="1:11">
      <c r="A4" t="str">
        <f>Legend!A90</f>
        <v>resid heating</v>
      </c>
      <c r="B4" t="str">
        <f>Legend!B90</f>
        <v>biomass</v>
      </c>
      <c r="C4" t="str">
        <f>Legend!C90</f>
        <v>wood furnace</v>
      </c>
      <c r="D4" s="8">
        <f>E4</f>
        <v>1.3547263652578707</v>
      </c>
      <c r="E4" s="13">
        <f>[5]NCI_res!$J$146*infl_conversion</f>
        <v>1.3547263652578707</v>
      </c>
      <c r="F4" s="13">
        <f t="shared" ref="F4:K4" si="0">E4*(1-slow)^15</f>
        <v>1.3345471014919987</v>
      </c>
      <c r="G4" s="13">
        <f t="shared" si="0"/>
        <v>1.3146684170140002</v>
      </c>
      <c r="H4" s="13">
        <f t="shared" si="0"/>
        <v>1.2950858345590279</v>
      </c>
      <c r="I4" s="13">
        <f t="shared" si="0"/>
        <v>1.2757949435531262</v>
      </c>
      <c r="J4" s="13">
        <f t="shared" si="0"/>
        <v>1.2567913991198383</v>
      </c>
      <c r="K4" s="13">
        <f t="shared" si="0"/>
        <v>1.2380709211016141</v>
      </c>
    </row>
    <row r="5" spans="1:11">
      <c r="A5" t="str">
        <f>Legend!A91</f>
        <v>resid heating</v>
      </c>
      <c r="B5" t="str">
        <f>Legend!B91</f>
        <v>coal</v>
      </c>
      <c r="C5" t="str">
        <f>Legend!C91</f>
        <v>coal furnace</v>
      </c>
      <c r="D5" s="8">
        <f t="shared" ref="D5:D60" si="1">E5</f>
        <v>1.3547263652578707</v>
      </c>
      <c r="E5" s="13">
        <f t="shared" ref="E5:K5" si="2">E4</f>
        <v>1.3547263652578707</v>
      </c>
      <c r="F5" s="13">
        <f t="shared" si="2"/>
        <v>1.3345471014919987</v>
      </c>
      <c r="G5" s="13">
        <f t="shared" si="2"/>
        <v>1.3146684170140002</v>
      </c>
      <c r="H5" s="13">
        <f t="shared" si="2"/>
        <v>1.2950858345590279</v>
      </c>
      <c r="I5" s="13">
        <f t="shared" si="2"/>
        <v>1.2757949435531262</v>
      </c>
      <c r="J5" s="13">
        <f t="shared" si="2"/>
        <v>1.2567913991198383</v>
      </c>
      <c r="K5" s="13">
        <f t="shared" si="2"/>
        <v>1.2380709211016141</v>
      </c>
    </row>
    <row r="6" spans="1:11">
      <c r="A6" t="str">
        <f>Legend!A92</f>
        <v>resid heating</v>
      </c>
      <c r="B6" t="str">
        <f>Legend!B92</f>
        <v>gas</v>
      </c>
      <c r="C6" t="str">
        <f>Legend!C92</f>
        <v>gas furnace</v>
      </c>
      <c r="D6" s="8">
        <f t="shared" si="1"/>
        <v>2.1274215507753884</v>
      </c>
      <c r="E6" s="8">
        <f>[5]LBNL_res_2005!$K$6*infl_conversion</f>
        <v>2.1274215507753884</v>
      </c>
      <c r="F6" s="8">
        <f>[5]LBNL_res_2020!$K$6*infl_conversion</f>
        <v>2.4731908725143046</v>
      </c>
      <c r="G6" s="13">
        <f t="shared" ref="G6:K6" si="3">F6*(1-slow)^15</f>
        <v>2.4363515725348481</v>
      </c>
      <c r="H6" s="13">
        <f t="shared" si="3"/>
        <v>2.4000610106402918</v>
      </c>
      <c r="I6" s="13">
        <f t="shared" si="3"/>
        <v>2.3643110131279328</v>
      </c>
      <c r="J6" s="13">
        <f t="shared" si="3"/>
        <v>2.3290935280460778</v>
      </c>
      <c r="K6" s="13">
        <f t="shared" si="3"/>
        <v>2.2944006233805063</v>
      </c>
    </row>
    <row r="7" spans="1:11">
      <c r="A7" t="str">
        <f>A6</f>
        <v>resid heating</v>
      </c>
      <c r="B7" t="str">
        <f>B6</f>
        <v>gas</v>
      </c>
      <c r="C7" t="str">
        <f>Legend!C93</f>
        <v>gas furnace hi-eff</v>
      </c>
      <c r="D7" s="8">
        <f t="shared" si="1"/>
        <v>2.9087490231292215</v>
      </c>
      <c r="E7" s="8">
        <f>[5]LBNL_res_2005!$K$11*infl_conversion</f>
        <v>2.9087490231292215</v>
      </c>
      <c r="F7" s="8">
        <f>[5]LBNL_res_2020!$K$12*infl_conversion</f>
        <v>3.324924321830677</v>
      </c>
      <c r="G7" s="13">
        <f t="shared" ref="G7:K7" si="4">F7*(1-slow)^15</f>
        <v>3.2753980657449966</v>
      </c>
      <c r="H7" s="13">
        <f t="shared" si="4"/>
        <v>3.2266095257107037</v>
      </c>
      <c r="I7" s="13">
        <f t="shared" si="4"/>
        <v>3.1785477131125575</v>
      </c>
      <c r="J7" s="13">
        <f t="shared" si="4"/>
        <v>3.1312018030157249</v>
      </c>
      <c r="K7" s="13">
        <f t="shared" si="4"/>
        <v>3.0845611317276886</v>
      </c>
    </row>
    <row r="8" spans="1:11">
      <c r="A8" t="str">
        <f>Legend!A94</f>
        <v>resid heating</v>
      </c>
      <c r="B8" t="str">
        <f>Legend!B94</f>
        <v>electricity</v>
      </c>
      <c r="C8" t="str">
        <f>Legend!C94</f>
        <v>electric furnace</v>
      </c>
      <c r="D8" s="8">
        <f t="shared" si="1"/>
        <v>1.9588540979707139</v>
      </c>
      <c r="E8" s="10">
        <f>[5]NCI_res!$J$29*infl_conversion</f>
        <v>1.9588540979707139</v>
      </c>
      <c r="F8" s="13">
        <f t="shared" ref="F8:K9" si="5">E8*(1-slow)^15</f>
        <v>1.9296760775707889</v>
      </c>
      <c r="G8" s="13">
        <f t="shared" si="5"/>
        <v>1.9009326770209796</v>
      </c>
      <c r="H8" s="13">
        <f t="shared" si="5"/>
        <v>1.8726174224614582</v>
      </c>
      <c r="I8" s="13">
        <f t="shared" si="5"/>
        <v>1.8447239364634764</v>
      </c>
      <c r="J8" s="13">
        <f t="shared" si="5"/>
        <v>1.8172459365929796</v>
      </c>
      <c r="K8" s="13">
        <f t="shared" si="5"/>
        <v>1.7901772339956188</v>
      </c>
    </row>
    <row r="9" spans="1:11">
      <c r="A9" t="str">
        <f>Legend!A95</f>
        <v>resid heating</v>
      </c>
      <c r="B9" t="str">
        <f>Legend!B95</f>
        <v>electricity</v>
      </c>
      <c r="C9" t="str">
        <f>Legend!C95</f>
        <v>electric heat pump</v>
      </c>
      <c r="D9" s="8">
        <f t="shared" si="1"/>
        <v>5.7821670039466948</v>
      </c>
      <c r="E9" s="10">
        <f>[5]NCI_res!$J$35*infl_conversion</f>
        <v>5.7821670039466948</v>
      </c>
      <c r="F9" s="13">
        <f t="shared" si="5"/>
        <v>5.6960390034122454</v>
      </c>
      <c r="G9" s="13">
        <f t="shared" si="5"/>
        <v>5.6111939185166904</v>
      </c>
      <c r="H9" s="13">
        <f t="shared" si="5"/>
        <v>5.5276126396496092</v>
      </c>
      <c r="I9" s="13">
        <f t="shared" si="5"/>
        <v>5.4452763418468972</v>
      </c>
      <c r="J9" s="13">
        <f t="shared" si="5"/>
        <v>5.3641664805508293</v>
      </c>
      <c r="K9" s="13">
        <f t="shared" si="5"/>
        <v>5.2842647874332815</v>
      </c>
    </row>
    <row r="10" spans="1:11">
      <c r="A10" t="str">
        <f>Legend!A96</f>
        <v>resid heating</v>
      </c>
      <c r="B10" t="str">
        <f>Legend!B96</f>
        <v>refined liquids</v>
      </c>
      <c r="C10" t="str">
        <f>Legend!C96</f>
        <v>fuel furnace</v>
      </c>
      <c r="D10" s="8">
        <f t="shared" si="1"/>
        <v>2.8392038636550585</v>
      </c>
      <c r="E10" s="8">
        <f>[5]LBNL_res_2020!$K$16*infl_conversion</f>
        <v>2.8392038636550585</v>
      </c>
      <c r="F10" s="8">
        <f>[5]LBNL_res_2020!$K$16*infl_conversion</f>
        <v>2.8392038636550585</v>
      </c>
      <c r="G10" s="13">
        <f t="shared" ref="G10:K11" si="6">F10*(1-slow)^15</f>
        <v>2.7969126341351598</v>
      </c>
      <c r="H10" s="13">
        <f t="shared" si="6"/>
        <v>2.755251351663869</v>
      </c>
      <c r="I10" s="13">
        <f t="shared" si="6"/>
        <v>2.7142106328941287</v>
      </c>
      <c r="J10" s="13">
        <f t="shared" si="6"/>
        <v>2.6737812342480933</v>
      </c>
      <c r="K10" s="13">
        <f t="shared" si="6"/>
        <v>2.6339540498352019</v>
      </c>
    </row>
    <row r="11" spans="1:11">
      <c r="A11" t="str">
        <f>A10</f>
        <v>resid heating</v>
      </c>
      <c r="B11" t="str">
        <f>B10</f>
        <v>refined liquids</v>
      </c>
      <c r="C11" t="str">
        <f>Legend!C97</f>
        <v>fuel furnace hi-eff</v>
      </c>
      <c r="D11" s="8">
        <f t="shared" si="1"/>
        <v>3.3626337598940057</v>
      </c>
      <c r="E11" s="8">
        <f>[5]LBNL_res_2020!$K$32*infl_conversion</f>
        <v>3.3626337598940057</v>
      </c>
      <c r="F11" s="8">
        <f>[5]LBNL_res_2020!$K$32*infl_conversion</f>
        <v>3.3626337598940057</v>
      </c>
      <c r="G11" s="13">
        <f t="shared" si="6"/>
        <v>3.312545804621938</v>
      </c>
      <c r="H11" s="13">
        <f t="shared" si="6"/>
        <v>3.2632039321654474</v>
      </c>
      <c r="I11" s="13">
        <f t="shared" si="6"/>
        <v>3.2145970292825443</v>
      </c>
      <c r="J11" s="13">
        <f t="shared" si="6"/>
        <v>3.1667141482680203</v>
      </c>
      <c r="K11" s="13">
        <f t="shared" si="6"/>
        <v>3.1195445044877017</v>
      </c>
    </row>
    <row r="12" spans="1:11">
      <c r="A12" t="str">
        <f>Legend!A98</f>
        <v>resid cooling</v>
      </c>
      <c r="B12" t="str">
        <f>Legend!B98</f>
        <v>electricity</v>
      </c>
      <c r="C12" t="str">
        <f>Legend!C98</f>
        <v>air conditioning</v>
      </c>
      <c r="D12" s="8">
        <f t="shared" si="1"/>
        <v>8.7750979630607322</v>
      </c>
      <c r="E12" s="8">
        <f>[5]LBNL_res_2005!$K$12*infl_conversion</f>
        <v>8.7750979630607322</v>
      </c>
      <c r="F12" s="8">
        <f>[5]LBNL_res_2020!$K$33*infl_conversion</f>
        <v>8.7750979630607322</v>
      </c>
      <c r="G12" s="13">
        <f t="shared" ref="G12:K15" si="7">F12*(1-slow)^15</f>
        <v>8.6443888981830703</v>
      </c>
      <c r="H12" s="13">
        <f t="shared" si="7"/>
        <v>8.5156268041213607</v>
      </c>
      <c r="I12" s="13">
        <f t="shared" si="7"/>
        <v>8.3887826798620786</v>
      </c>
      <c r="J12" s="13">
        <f t="shared" si="7"/>
        <v>8.2638279563749535</v>
      </c>
      <c r="K12" s="13">
        <f t="shared" si="7"/>
        <v>8.1407344901783798</v>
      </c>
    </row>
    <row r="13" spans="1:11">
      <c r="A13" t="str">
        <f>A12</f>
        <v>resid cooling</v>
      </c>
      <c r="B13" t="str">
        <f>B12</f>
        <v>electricity</v>
      </c>
      <c r="C13" t="str">
        <f>Legend!C99</f>
        <v>air conditioning hi-eff</v>
      </c>
      <c r="D13" s="8">
        <f t="shared" si="1"/>
        <v>10.902538495024581</v>
      </c>
      <c r="E13" s="8">
        <f>[5]LBNL_res_2005!$K$17*infl_conversion</f>
        <v>10.902538495024581</v>
      </c>
      <c r="F13" s="8">
        <f>[5]LBNL_res_2020!$K$38*infl_conversion</f>
        <v>10.902538495024581</v>
      </c>
      <c r="G13" s="13">
        <f t="shared" si="7"/>
        <v>10.740140238335455</v>
      </c>
      <c r="H13" s="13">
        <f t="shared" si="7"/>
        <v>10.580160977349733</v>
      </c>
      <c r="I13" s="13">
        <f t="shared" si="7"/>
        <v>10.422564680029065</v>
      </c>
      <c r="J13" s="13">
        <f t="shared" si="7"/>
        <v>10.267315851048657</v>
      </c>
      <c r="K13" s="13">
        <f t="shared" si="7"/>
        <v>10.114379523802681</v>
      </c>
    </row>
    <row r="14" spans="1:11">
      <c r="A14" t="str">
        <f>Legend!A100</f>
        <v>resid hot water</v>
      </c>
      <c r="B14" t="str">
        <f>Legend!B100</f>
        <v>gas</v>
      </c>
      <c r="C14" t="str">
        <f>Legend!C100</f>
        <v>gas water heater</v>
      </c>
      <c r="D14" s="8">
        <f t="shared" si="1"/>
        <v>3.9750836739764126</v>
      </c>
      <c r="E14" s="10">
        <f>[5]LBNL_res_2005!$K$31*infl_conversion</f>
        <v>3.9750836739764126</v>
      </c>
      <c r="F14" s="8">
        <f>[5]LBNL_res_2020!$K$50*infl_conversion</f>
        <v>7.2582278848096626</v>
      </c>
      <c r="G14" s="13">
        <f t="shared" si="7"/>
        <v>7.1501132878574563</v>
      </c>
      <c r="H14" s="13">
        <f t="shared" si="7"/>
        <v>7.0436091068717426</v>
      </c>
      <c r="I14" s="13">
        <f t="shared" si="7"/>
        <v>6.9386913539761546</v>
      </c>
      <c r="J14" s="13">
        <f t="shared" si="7"/>
        <v>6.8353363986046256</v>
      </c>
      <c r="K14" s="13">
        <f t="shared" si="7"/>
        <v>6.7335209621790906</v>
      </c>
    </row>
    <row r="15" spans="1:11">
      <c r="A15" t="str">
        <f>A14</f>
        <v>resid hot water</v>
      </c>
      <c r="B15" t="str">
        <f>B14</f>
        <v>gas</v>
      </c>
      <c r="C15" t="str">
        <f>Legend!C101</f>
        <v>gas water heater hi-eff</v>
      </c>
      <c r="D15" s="8">
        <f t="shared" si="1"/>
        <v>7.3518301321564259</v>
      </c>
      <c r="E15" s="10">
        <f>[5]LBNL_res_2005!$K$40*infl_conversion</f>
        <v>7.3518301321564259</v>
      </c>
      <c r="F15" s="8">
        <f>[5]LBNL_res_2020!$K$56*infl_conversion</f>
        <v>12.343754091911292</v>
      </c>
      <c r="G15" s="13">
        <f t="shared" si="7"/>
        <v>12.15988827511638</v>
      </c>
      <c r="H15" s="13">
        <f t="shared" si="7"/>
        <v>11.97876122307115</v>
      </c>
      <c r="I15" s="13">
        <f t="shared" si="7"/>
        <v>11.800332140632246</v>
      </c>
      <c r="J15" s="13">
        <f t="shared" si="7"/>
        <v>11.624560840318482</v>
      </c>
      <c r="K15" s="13">
        <f t="shared" si="7"/>
        <v>11.451407733259432</v>
      </c>
    </row>
    <row r="16" spans="1:11">
      <c r="A16" t="str">
        <f>Legend!A102</f>
        <v>resid hot water</v>
      </c>
      <c r="B16" t="str">
        <f>Legend!B102</f>
        <v>electricity</v>
      </c>
      <c r="C16" t="str">
        <f>Legend!C102</f>
        <v>electric resistance water heater</v>
      </c>
      <c r="D16" s="8">
        <f t="shared" si="1"/>
        <v>3.9318256356932877</v>
      </c>
      <c r="E16" s="8">
        <f>[5]LBNL_res_2005!$K$22*infl_conversion</f>
        <v>3.9318256356932877</v>
      </c>
      <c r="F16" s="8">
        <f>[5]LBNL_res_2020!$K$43*infl_conversion</f>
        <v>5.7331399446360649</v>
      </c>
      <c r="G16" s="13">
        <f t="shared" ref="G16:K17" si="8">F16*(1-slow)^15</f>
        <v>5.6477422243905844</v>
      </c>
      <c r="H16" s="13">
        <f t="shared" si="8"/>
        <v>5.5636165419278107</v>
      </c>
      <c r="I16" s="13">
        <f t="shared" si="8"/>
        <v>5.4807439496679269</v>
      </c>
      <c r="J16" s="13">
        <f t="shared" si="8"/>
        <v>5.399105782263911</v>
      </c>
      <c r="K16" s="13">
        <f t="shared" si="8"/>
        <v>5.318683652397552</v>
      </c>
    </row>
    <row r="17" spans="1:11">
      <c r="A17" t="str">
        <f>A16</f>
        <v>resid hot water</v>
      </c>
      <c r="B17" t="str">
        <f>B16</f>
        <v>electricity</v>
      </c>
      <c r="C17" t="str">
        <f>Legend!C103</f>
        <v>electric resistance water heater hi-eff</v>
      </c>
      <c r="D17" s="8">
        <f t="shared" si="1"/>
        <v>5.2425713784975025</v>
      </c>
      <c r="E17" s="8">
        <f>[5]LBNL_res_2005!$K$29*infl_conversion</f>
        <v>5.2425713784975025</v>
      </c>
      <c r="F17" s="8">
        <f>[5]LBNL_res_2020!$K$48*infl_conversion</f>
        <v>6.6007701556755398</v>
      </c>
      <c r="G17" s="13">
        <f t="shared" si="8"/>
        <v>6.5024486898465943</v>
      </c>
      <c r="H17" s="13">
        <f t="shared" si="8"/>
        <v>6.405591766853524</v>
      </c>
      <c r="I17" s="13">
        <f t="shared" si="8"/>
        <v>6.3101775716664159</v>
      </c>
      <c r="J17" s="13">
        <f t="shared" si="8"/>
        <v>6.2161846142001247</v>
      </c>
      <c r="K17" s="13">
        <f t="shared" si="8"/>
        <v>6.1235917244740703</v>
      </c>
    </row>
    <row r="18" spans="1:11">
      <c r="A18" t="str">
        <f>Legend!A104</f>
        <v>resid hot water</v>
      </c>
      <c r="B18" t="str">
        <f>Legend!B104</f>
        <v>electricity</v>
      </c>
      <c r="C18" t="str">
        <f>Legend!C104</f>
        <v>electric heat pump water heater</v>
      </c>
      <c r="D18" s="8">
        <f t="shared" si="1"/>
        <v>8.3286662269560487</v>
      </c>
      <c r="E18" s="10">
        <f>[5]LBNL_res_2020!$K$49*infl_conversion</f>
        <v>8.3286662269560487</v>
      </c>
      <c r="F18" s="10">
        <f>[5]LBNL_res_2020!$K$49*infl_conversion</f>
        <v>8.3286662269560487</v>
      </c>
      <c r="G18" s="13">
        <f>F18*(1-medium)^15</f>
        <v>8.0217481606999357</v>
      </c>
      <c r="H18" s="13">
        <f>G18*(1-medium)^15</f>
        <v>7.7261402726677408</v>
      </c>
      <c r="I18" s="13">
        <f>H18*(1-medium)^15</f>
        <v>7.4414257736719858</v>
      </c>
      <c r="J18" s="13">
        <f>I18*(1-medium)^15</f>
        <v>7.1672032335428302</v>
      </c>
      <c r="K18" s="13">
        <f>J18*(1-medium)^15</f>
        <v>6.9030860151358819</v>
      </c>
    </row>
    <row r="19" spans="1:11">
      <c r="A19" t="str">
        <f>Legend!A105</f>
        <v>resid hot water</v>
      </c>
      <c r="B19" t="str">
        <f>Legend!B105</f>
        <v>refined liquids</v>
      </c>
      <c r="C19" t="str">
        <f>Legend!C105</f>
        <v>fuel water heater</v>
      </c>
      <c r="D19" s="8">
        <f t="shared" si="1"/>
        <v>12.25164510677118</v>
      </c>
      <c r="E19" s="8">
        <f>[5]LBNL_res_2020!$K$57*infl_conversion</f>
        <v>12.25164510677118</v>
      </c>
      <c r="F19" s="8">
        <f>[5]LBNL_res_2020!$K$57*infl_conversion</f>
        <v>12.25164510677118</v>
      </c>
      <c r="G19" s="13">
        <f t="shared" ref="G19:K20" si="9">F19*(1-slow)^15</f>
        <v>12.069151295094066</v>
      </c>
      <c r="H19" s="13">
        <f t="shared" si="9"/>
        <v>11.88937581152801</v>
      </c>
      <c r="I19" s="13">
        <f t="shared" si="9"/>
        <v>11.71227816534266</v>
      </c>
      <c r="J19" s="13">
        <f t="shared" si="9"/>
        <v>11.537818468935463</v>
      </c>
      <c r="K19" s="13">
        <f t="shared" si="9"/>
        <v>11.365957428847798</v>
      </c>
    </row>
    <row r="20" spans="1:11">
      <c r="A20" t="str">
        <f>A19</f>
        <v>resid hot water</v>
      </c>
      <c r="B20" t="str">
        <f>B19</f>
        <v>refined liquids</v>
      </c>
      <c r="C20" t="str">
        <f>Legend!C106</f>
        <v>fuel water heater hi-eff</v>
      </c>
      <c r="D20" s="8">
        <f t="shared" si="1"/>
        <v>16.004622284764231</v>
      </c>
      <c r="E20" s="8">
        <f>[5]LBNL_res_2020!$K$64*infl_conversion</f>
        <v>16.004622284764231</v>
      </c>
      <c r="F20" s="8">
        <f>[5]LBNL_res_2020!$K$64*infl_conversion</f>
        <v>16.004622284764231</v>
      </c>
      <c r="G20" s="13">
        <f t="shared" si="9"/>
        <v>15.766226175527857</v>
      </c>
      <c r="H20" s="13">
        <f t="shared" si="9"/>
        <v>15.531381084484092</v>
      </c>
      <c r="I20" s="13">
        <f t="shared" si="9"/>
        <v>15.300034117606081</v>
      </c>
      <c r="J20" s="13">
        <f t="shared" si="9"/>
        <v>15.072133168747493</v>
      </c>
      <c r="K20" s="13">
        <f t="shared" si="9"/>
        <v>14.847626907906685</v>
      </c>
    </row>
    <row r="21" spans="1:11">
      <c r="A21" t="str">
        <f>Legend!A107</f>
        <v>resid lighting</v>
      </c>
      <c r="B21" t="str">
        <f>Legend!B107</f>
        <v>electricity</v>
      </c>
      <c r="C21" t="str">
        <f>Legend!C107</f>
        <v>incandescent</v>
      </c>
      <c r="D21" s="8">
        <f t="shared" si="1"/>
        <v>33.046926348272315</v>
      </c>
      <c r="E21" s="10">
        <f>[5]Cost_lighting!$M$6*infl_conversion</f>
        <v>33.046926348272315</v>
      </c>
      <c r="F21" s="13">
        <f t="shared" ref="F21:K25" si="10">E21*(1-slow)^15</f>
        <v>32.554677388973289</v>
      </c>
      <c r="G21" s="13">
        <f t="shared" si="10"/>
        <v>32.06976070122586</v>
      </c>
      <c r="H21" s="13">
        <f t="shared" si="10"/>
        <v>31.592067067519061</v>
      </c>
      <c r="I21" s="13">
        <f t="shared" si="10"/>
        <v>31.12148889718631</v>
      </c>
      <c r="J21" s="13">
        <f t="shared" si="10"/>
        <v>30.657920202172804</v>
      </c>
      <c r="K21" s="13">
        <f t="shared" si="10"/>
        <v>30.201256573163899</v>
      </c>
    </row>
    <row r="22" spans="1:11">
      <c r="A22" t="str">
        <f>Legend!A108</f>
        <v>resid lighting</v>
      </c>
      <c r="B22" t="str">
        <f>Legend!B108</f>
        <v>electricity</v>
      </c>
      <c r="C22" t="str">
        <f>Legend!C108</f>
        <v>fluorescent</v>
      </c>
      <c r="D22" s="8">
        <f t="shared" si="1"/>
        <v>56.158617925727206</v>
      </c>
      <c r="E22" s="10">
        <f>[5]Cost_lighting!$M$7*infl_conversion</f>
        <v>56.158617925727206</v>
      </c>
      <c r="F22" s="13">
        <f t="shared" si="10"/>
        <v>55.322109836040497</v>
      </c>
      <c r="G22" s="13">
        <f t="shared" si="10"/>
        <v>54.498061913821523</v>
      </c>
      <c r="H22" s="13">
        <f t="shared" si="10"/>
        <v>53.686288559223456</v>
      </c>
      <c r="I22" s="13">
        <f t="shared" si="10"/>
        <v>52.886606936993367</v>
      </c>
      <c r="J22" s="13">
        <f t="shared" si="10"/>
        <v>52.098836935292361</v>
      </c>
      <c r="K22" s="13">
        <f t="shared" si="10"/>
        <v>51.322801125129097</v>
      </c>
    </row>
    <row r="23" spans="1:11">
      <c r="A23" t="str">
        <f>Legend!A109</f>
        <v>resid lighting</v>
      </c>
      <c r="B23" t="str">
        <f>Legend!B109</f>
        <v>electricity</v>
      </c>
      <c r="C23" t="str">
        <f>Legend!C109</f>
        <v>solid state</v>
      </c>
      <c r="D23" s="8">
        <f t="shared" si="1"/>
        <v>393.43168027961104</v>
      </c>
      <c r="E23" s="10">
        <f>[5]Cost_lighting!$M$8*infl_conversion</f>
        <v>393.43168027961104</v>
      </c>
      <c r="F23" s="13">
        <f t="shared" si="10"/>
        <v>387.57133692628645</v>
      </c>
      <c r="G23" s="13">
        <f t="shared" si="10"/>
        <v>381.79828604568405</v>
      </c>
      <c r="H23" s="13">
        <f t="shared" si="10"/>
        <v>376.11122737682348</v>
      </c>
      <c r="I23" s="13">
        <f t="shared" si="10"/>
        <v>370.50888002670149</v>
      </c>
      <c r="J23" s="13">
        <f t="shared" si="10"/>
        <v>364.98998218179725</v>
      </c>
      <c r="K23" s="13">
        <f t="shared" si="10"/>
        <v>359.55329082387459</v>
      </c>
    </row>
    <row r="24" spans="1:11">
      <c r="A24" t="str">
        <f>Legend!A110</f>
        <v>resid appliances</v>
      </c>
      <c r="B24" t="str">
        <f>Legend!B110</f>
        <v>gas</v>
      </c>
      <c r="C24" t="str">
        <f>Legend!C110</f>
        <v>gas appliances</v>
      </c>
      <c r="D24" s="8">
        <f t="shared" si="1"/>
        <v>11.135353195282281</v>
      </c>
      <c r="E24" s="10">
        <f>[5]Cost_others!$J$14*infl_conversion</f>
        <v>11.135353195282281</v>
      </c>
      <c r="F24" s="13">
        <f t="shared" si="10"/>
        <v>10.969487058019222</v>
      </c>
      <c r="G24" s="13">
        <f t="shared" si="10"/>
        <v>10.806091572113878</v>
      </c>
      <c r="H24" s="13">
        <f t="shared" si="10"/>
        <v>10.645129936093495</v>
      </c>
      <c r="I24" s="13">
        <f t="shared" si="10"/>
        <v>10.48656589665995</v>
      </c>
      <c r="J24" s="13">
        <f t="shared" si="10"/>
        <v>10.330363740524442</v>
      </c>
      <c r="K24" s="13">
        <f t="shared" si="10"/>
        <v>10.176488286363805</v>
      </c>
    </row>
    <row r="25" spans="1:11">
      <c r="A25" t="str">
        <f>Legend!A111</f>
        <v>resid appliances</v>
      </c>
      <c r="B25" t="str">
        <f>Legend!B111</f>
        <v>electricity</v>
      </c>
      <c r="C25" t="str">
        <f>Legend!C111</f>
        <v>electric appliances</v>
      </c>
      <c r="D25" s="8">
        <f t="shared" si="1"/>
        <v>10.672098925590676</v>
      </c>
      <c r="E25" s="10">
        <f>[5]LBNL_res_2020!$K$93*infl_conversion</f>
        <v>10.672098925590676</v>
      </c>
      <c r="F25" s="10">
        <f>[5]LBNL_res_2020!$K$93*infl_conversion</f>
        <v>10.672098925590676</v>
      </c>
      <c r="G25" s="13">
        <f t="shared" si="10"/>
        <v>10.513133170824412</v>
      </c>
      <c r="H25" s="13">
        <f t="shared" si="10"/>
        <v>10.356535283088299</v>
      </c>
      <c r="I25" s="13">
        <f t="shared" si="10"/>
        <v>10.202269991928768</v>
      </c>
      <c r="J25" s="13">
        <f t="shared" si="10"/>
        <v>10.050302552261655</v>
      </c>
      <c r="K25" s="13">
        <f t="shared" si="10"/>
        <v>9.9005987365465895</v>
      </c>
    </row>
    <row r="26" spans="1:11">
      <c r="A26" t="str">
        <f>A25</f>
        <v>resid appliances</v>
      </c>
      <c r="B26" t="str">
        <f>B25</f>
        <v>electricity</v>
      </c>
      <c r="C26" t="str">
        <f>Legend!C112</f>
        <v>electric appliances hi-eff</v>
      </c>
      <c r="D26" s="8">
        <f t="shared" si="1"/>
        <v>18.332997373972319</v>
      </c>
      <c r="E26" s="8">
        <f>[5]LBNL_res_2020!$K$94*infl_conversion</f>
        <v>18.332997373972319</v>
      </c>
      <c r="F26" s="8">
        <f>[5]LBNL_res_2020!$K$94*infl_conversion</f>
        <v>18.332997373972319</v>
      </c>
      <c r="G26" s="13">
        <f t="shared" ref="G26:K26" si="11">F26*(1-slow)^15</f>
        <v>18.059919061542775</v>
      </c>
      <c r="H26" s="13">
        <f t="shared" si="11"/>
        <v>17.790908374455569</v>
      </c>
      <c r="I26" s="13">
        <f t="shared" si="11"/>
        <v>17.525904723585995</v>
      </c>
      <c r="J26" s="13">
        <f t="shared" si="11"/>
        <v>17.26484842231185</v>
      </c>
      <c r="K26" s="13">
        <f t="shared" si="11"/>
        <v>17.007680673070244</v>
      </c>
    </row>
    <row r="27" spans="1:11">
      <c r="A27" t="str">
        <f>Legend!A113</f>
        <v>resid appliances</v>
      </c>
      <c r="B27" t="str">
        <f>Legend!B113</f>
        <v>refined liquids</v>
      </c>
      <c r="C27" t="str">
        <f>Legend!C113</f>
        <v>fuel appliances</v>
      </c>
      <c r="D27" s="8">
        <f t="shared" si="1"/>
        <v>13.144821669664379</v>
      </c>
      <c r="E27" s="10">
        <f>[5]Cost_others!$H$13*infl_conversion</f>
        <v>13.144821669664379</v>
      </c>
      <c r="F27" s="13">
        <f t="shared" ref="F27:K31" si="12">E27*(1-slow)^15</f>
        <v>12.949023587904144</v>
      </c>
      <c r="G27" s="13">
        <f t="shared" si="12"/>
        <v>12.756142007393176</v>
      </c>
      <c r="H27" s="13">
        <f t="shared" si="12"/>
        <v>12.566133485522334</v>
      </c>
      <c r="I27" s="13">
        <f t="shared" si="12"/>
        <v>12.378955226779842</v>
      </c>
      <c r="J27" s="13">
        <f t="shared" si="12"/>
        <v>12.194565073112491</v>
      </c>
      <c r="K27" s="13">
        <f t="shared" si="12"/>
        <v>12.012921494430396</v>
      </c>
    </row>
    <row r="28" spans="1:11">
      <c r="A28" t="str">
        <f>Legend!A114</f>
        <v>resid other appliances</v>
      </c>
      <c r="B28" t="str">
        <f>Legend!B114</f>
        <v>electricity</v>
      </c>
      <c r="C28" t="str">
        <f>Legend!C114</f>
        <v>electricity</v>
      </c>
      <c r="D28" s="8">
        <f t="shared" si="1"/>
        <v>201.26748150294435</v>
      </c>
      <c r="E28" s="10">
        <f>[5]Cost_others!$J$19*infl_conversion</f>
        <v>201.26748150294435</v>
      </c>
      <c r="F28" s="13">
        <f t="shared" si="12"/>
        <v>198.26951106338063</v>
      </c>
      <c r="G28" s="13">
        <f t="shared" si="12"/>
        <v>195.31619675350754</v>
      </c>
      <c r="H28" s="13">
        <f t="shared" si="12"/>
        <v>192.4068734000156</v>
      </c>
      <c r="I28" s="13">
        <f t="shared" si="12"/>
        <v>189.54088573765353</v>
      </c>
      <c r="J28" s="13">
        <f t="shared" si="12"/>
        <v>186.71758826164324</v>
      </c>
      <c r="K28" s="13">
        <f t="shared" si="12"/>
        <v>183.93634508229314</v>
      </c>
    </row>
    <row r="29" spans="1:11">
      <c r="A29" t="str">
        <f>Legend!A115</f>
        <v>resid other</v>
      </c>
      <c r="B29" t="str">
        <f>Legend!B115</f>
        <v>gas</v>
      </c>
      <c r="C29" t="str">
        <f>Legend!C115</f>
        <v>gas</v>
      </c>
      <c r="D29" s="8">
        <f t="shared" si="1"/>
        <v>20</v>
      </c>
      <c r="E29" s="13">
        <v>20</v>
      </c>
      <c r="F29" s="13">
        <f t="shared" si="12"/>
        <v>19.702090927240043</v>
      </c>
      <c r="G29" s="13">
        <f t="shared" si="12"/>
        <v>19.40861934526172</v>
      </c>
      <c r="H29" s="13">
        <f t="shared" si="12"/>
        <v>19.119519155626822</v>
      </c>
      <c r="I29" s="13">
        <f t="shared" si="12"/>
        <v>18.834725244463371</v>
      </c>
      <c r="J29" s="13">
        <f t="shared" si="12"/>
        <v>18.554173467800037</v>
      </c>
      <c r="K29" s="13">
        <f t="shared" si="12"/>
        <v>18.27780063711905</v>
      </c>
    </row>
    <row r="30" spans="1:11">
      <c r="A30" t="str">
        <f>Legend!A116</f>
        <v>resid other</v>
      </c>
      <c r="B30" t="str">
        <f>Legend!B116</f>
        <v>electricity</v>
      </c>
      <c r="C30" t="str">
        <f>Legend!C116</f>
        <v>electricity</v>
      </c>
      <c r="D30" s="8">
        <f t="shared" si="1"/>
        <v>66.773455260167935</v>
      </c>
      <c r="E30" s="10">
        <f>[5]Cost_others!$J$29*infl_conversion</f>
        <v>66.773455260167935</v>
      </c>
      <c r="F30" s="13">
        <f t="shared" si="12"/>
        <v>65.77883435309117</v>
      </c>
      <c r="G30" s="13">
        <f t="shared" si="12"/>
        <v>64.799028775623157</v>
      </c>
      <c r="H30" s="13">
        <f t="shared" si="12"/>
        <v>63.83381784670857</v>
      </c>
      <c r="I30" s="13">
        <f t="shared" si="12"/>
        <v>62.882984172436515</v>
      </c>
      <c r="J30" s="13">
        <f t="shared" si="12"/>
        <v>61.94631359707703</v>
      </c>
      <c r="K30" s="13">
        <f t="shared" si="12"/>
        <v>61.023595154846888</v>
      </c>
    </row>
    <row r="31" spans="1:11">
      <c r="A31" t="str">
        <f>Legend!A117</f>
        <v>resid other</v>
      </c>
      <c r="B31" t="str">
        <f>Legend!B117</f>
        <v>refined liquids</v>
      </c>
      <c r="C31" t="str">
        <f>Legend!C117</f>
        <v>refined liquids</v>
      </c>
      <c r="D31" s="8">
        <f t="shared" si="1"/>
        <v>20</v>
      </c>
      <c r="E31" s="13">
        <v>20</v>
      </c>
      <c r="F31" s="13">
        <f t="shared" si="12"/>
        <v>19.702090927240043</v>
      </c>
      <c r="G31" s="13">
        <f t="shared" si="12"/>
        <v>19.40861934526172</v>
      </c>
      <c r="H31" s="13">
        <f t="shared" si="12"/>
        <v>19.119519155626822</v>
      </c>
      <c r="I31" s="13">
        <f t="shared" si="12"/>
        <v>18.834725244463371</v>
      </c>
      <c r="J31" s="13">
        <f t="shared" si="12"/>
        <v>18.554173467800037</v>
      </c>
      <c r="K31" s="13">
        <f t="shared" si="12"/>
        <v>18.27780063711905</v>
      </c>
    </row>
    <row r="32" spans="1:11">
      <c r="A32" t="str">
        <f>Legend!A118</f>
        <v>comm heating</v>
      </c>
      <c r="B32" t="str">
        <f>Legend!B118</f>
        <v>biomass</v>
      </c>
      <c r="C32" t="str">
        <f>Legend!C118</f>
        <v>biomass boiler</v>
      </c>
      <c r="D32" s="8">
        <f t="shared" si="1"/>
        <v>1.3547263652578707</v>
      </c>
      <c r="E32" s="13">
        <f t="shared" ref="E32:K32" si="13">E4</f>
        <v>1.3547263652578707</v>
      </c>
      <c r="F32" s="13">
        <f t="shared" si="13"/>
        <v>1.3345471014919987</v>
      </c>
      <c r="G32" s="13">
        <f t="shared" si="13"/>
        <v>1.3146684170140002</v>
      </c>
      <c r="H32" s="13">
        <f t="shared" si="13"/>
        <v>1.2950858345590279</v>
      </c>
      <c r="I32" s="13">
        <f t="shared" si="13"/>
        <v>1.2757949435531262</v>
      </c>
      <c r="J32" s="13">
        <f t="shared" si="13"/>
        <v>1.2567913991198383</v>
      </c>
      <c r="K32" s="13">
        <f t="shared" si="13"/>
        <v>1.2380709211016141</v>
      </c>
    </row>
    <row r="33" spans="1:11">
      <c r="A33" t="str">
        <f>Legend!A119</f>
        <v>comm heating</v>
      </c>
      <c r="B33" t="str">
        <f>Legend!B119</f>
        <v>coal</v>
      </c>
      <c r="C33" t="str">
        <f>Legend!C119</f>
        <v>coal</v>
      </c>
      <c r="D33" s="8">
        <f t="shared" si="1"/>
        <v>1.3547263652578707</v>
      </c>
      <c r="E33" s="13">
        <f t="shared" ref="E33:K33" si="14">E5</f>
        <v>1.3547263652578707</v>
      </c>
      <c r="F33" s="13">
        <f t="shared" si="14"/>
        <v>1.3345471014919987</v>
      </c>
      <c r="G33" s="13">
        <f t="shared" si="14"/>
        <v>1.3146684170140002</v>
      </c>
      <c r="H33" s="13">
        <f t="shared" si="14"/>
        <v>1.2950858345590279</v>
      </c>
      <c r="I33" s="13">
        <f t="shared" si="14"/>
        <v>1.2757949435531262</v>
      </c>
      <c r="J33" s="13">
        <f t="shared" si="14"/>
        <v>1.2567913991198383</v>
      </c>
      <c r="K33" s="13">
        <f t="shared" si="14"/>
        <v>1.2380709211016141</v>
      </c>
    </row>
    <row r="34" spans="1:11">
      <c r="A34" t="str">
        <f>Legend!A120</f>
        <v>comm heating</v>
      </c>
      <c r="B34" t="str">
        <f>Legend!B120</f>
        <v>gas</v>
      </c>
      <c r="C34" t="str">
        <f>Legend!C120</f>
        <v>gas furnace</v>
      </c>
      <c r="D34" s="8">
        <f t="shared" si="1"/>
        <v>2.9320237913158769</v>
      </c>
      <c r="E34" s="10">
        <f>[5]LBNL_comm_2005!$K$10*infl_conversion</f>
        <v>2.9320237913158769</v>
      </c>
      <c r="F34" s="13">
        <f>E34*(1-slow)^15</f>
        <v>2.8883499668668242</v>
      </c>
      <c r="G34" s="13">
        <f t="shared" ref="G34:K35" si="15">F34*(1-slow)^15</f>
        <v>2.8453266838450464</v>
      </c>
      <c r="H34" s="13">
        <f t="shared" si="15"/>
        <v>2.8029442521408741</v>
      </c>
      <c r="I34" s="13">
        <f t="shared" si="15"/>
        <v>2.7611931259832168</v>
      </c>
      <c r="J34" s="13">
        <f t="shared" si="15"/>
        <v>2.7200639017895751</v>
      </c>
      <c r="K34" s="13">
        <f t="shared" si="15"/>
        <v>2.6795473160480769</v>
      </c>
    </row>
    <row r="35" spans="1:11">
      <c r="A35" t="str">
        <f>A34</f>
        <v>comm heating</v>
      </c>
      <c r="B35" t="str">
        <f>B34</f>
        <v>gas</v>
      </c>
      <c r="C35" t="str">
        <f>Legend!C121</f>
        <v>gas furnace hi-eff</v>
      </c>
      <c r="D35" s="8">
        <f t="shared" si="1"/>
        <v>4.1411323978107886</v>
      </c>
      <c r="E35" s="10">
        <f>[5]LBNL_comm_2005!$K$13*infl_conversion</f>
        <v>4.1411323978107886</v>
      </c>
      <c r="F35" s="13">
        <f>E35*(1-slow)^15</f>
        <v>4.0794483521703864</v>
      </c>
      <c r="G35" s="13">
        <f t="shared" si="15"/>
        <v>4.0186831183720253</v>
      </c>
      <c r="H35" s="13">
        <f t="shared" si="15"/>
        <v>3.9588230102965096</v>
      </c>
      <c r="I35" s="13">
        <f t="shared" si="15"/>
        <v>3.8998545456855984</v>
      </c>
      <c r="J35" s="13">
        <f t="shared" si="15"/>
        <v>3.841764443105403</v>
      </c>
      <c r="K35" s="13">
        <f t="shared" si="15"/>
        <v>3.7845396189550176</v>
      </c>
    </row>
    <row r="36" spans="1:11">
      <c r="A36" t="str">
        <f>Legend!A122</f>
        <v>comm heating</v>
      </c>
      <c r="B36" t="str">
        <f>Legend!B122</f>
        <v>electricity</v>
      </c>
      <c r="C36" t="str">
        <f>Legend!C122</f>
        <v>electric furnace</v>
      </c>
      <c r="D36" s="8">
        <f t="shared" si="1"/>
        <v>1.7537624339050499</v>
      </c>
      <c r="E36" s="10">
        <f>[5]NCI_comm!$J$21*infl_conversion</f>
        <v>1.7537624339050499</v>
      </c>
      <c r="F36" s="13">
        <f t="shared" ref="F36:K37" si="16">E36*(1-slow)^15</f>
        <v>1.7276393468787548</v>
      </c>
      <c r="G36" s="13">
        <f t="shared" si="16"/>
        <v>1.7019053750841413</v>
      </c>
      <c r="H36" s="13">
        <f t="shared" si="16"/>
        <v>1.6765547224733159</v>
      </c>
      <c r="I36" s="13">
        <f t="shared" si="16"/>
        <v>1.6515816793331481</v>
      </c>
      <c r="J36" s="13">
        <f t="shared" si="16"/>
        <v>1.6269806209992745</v>
      </c>
      <c r="K36" s="13">
        <f t="shared" si="16"/>
        <v>1.6027460065892587</v>
      </c>
    </row>
    <row r="37" spans="1:11">
      <c r="A37" t="str">
        <f>Legend!A123</f>
        <v>comm heating</v>
      </c>
      <c r="B37" t="str">
        <f>Legend!B123</f>
        <v>electricity</v>
      </c>
      <c r="C37" t="str">
        <f>Legend!C123</f>
        <v>electric heat pump</v>
      </c>
      <c r="D37" s="8">
        <f t="shared" si="1"/>
        <v>3.3659075566473446</v>
      </c>
      <c r="E37" s="10">
        <f>[5]NCI_comm!$J$31*infl_conversion</f>
        <v>3.3659075566473446</v>
      </c>
      <c r="F37" s="13">
        <f t="shared" si="16"/>
        <v>3.3157708366875172</v>
      </c>
      <c r="G37" s="13">
        <f t="shared" si="16"/>
        <v>3.2663809259154126</v>
      </c>
      <c r="H37" s="13">
        <f t="shared" si="16"/>
        <v>3.2177267002693988</v>
      </c>
      <c r="I37" s="13">
        <f t="shared" si="16"/>
        <v>3.169797201385788</v>
      </c>
      <c r="J37" s="13">
        <f t="shared" si="16"/>
        <v>3.1225816341306905</v>
      </c>
      <c r="K37" s="13">
        <f t="shared" si="16"/>
        <v>3.076069364168633</v>
      </c>
    </row>
    <row r="38" spans="1:11">
      <c r="A38" t="str">
        <f>Legend!A124</f>
        <v>comm heating</v>
      </c>
      <c r="B38" t="str">
        <f>Legend!B124</f>
        <v>refined liquids</v>
      </c>
      <c r="C38" t="str">
        <f>Legend!C124</f>
        <v>fuel boiler</v>
      </c>
      <c r="D38" s="8">
        <f t="shared" si="1"/>
        <v>0.95831116703890562</v>
      </c>
      <c r="E38" s="10">
        <f>[5]LBNL_comm_2020!$K$16*infl_conversion</f>
        <v>0.95831116703890562</v>
      </c>
      <c r="F38" s="10">
        <f>[5]LBNL_comm_2020!$K$16*infl_conversion</f>
        <v>0.95831116703890562</v>
      </c>
      <c r="G38" s="13">
        <f t="shared" ref="G38:K39" si="17">F38*(1-slow)^15</f>
        <v>0.94403668747950187</v>
      </c>
      <c r="H38" s="13">
        <f t="shared" si="17"/>
        <v>0.92997483276858184</v>
      </c>
      <c r="I38" s="13">
        <f t="shared" si="17"/>
        <v>0.91612243576257257</v>
      </c>
      <c r="J38" s="13">
        <f t="shared" si="17"/>
        <v>0.90247637649394141</v>
      </c>
      <c r="K38" s="13">
        <f t="shared" si="17"/>
        <v>0.88903358146848754</v>
      </c>
    </row>
    <row r="39" spans="1:11">
      <c r="A39" t="str">
        <f>A38</f>
        <v>comm heating</v>
      </c>
      <c r="B39" t="str">
        <f>B38</f>
        <v>refined liquids</v>
      </c>
      <c r="C39" t="str">
        <f>Legend!C125</f>
        <v>fuel boiler hi-eff</v>
      </c>
      <c r="D39" s="8">
        <f t="shared" si="1"/>
        <v>1.4105815606190206</v>
      </c>
      <c r="E39" s="10">
        <f>[5]LBNL_comm_2020!$K$19*infl_conversion</f>
        <v>1.4105815606190206</v>
      </c>
      <c r="F39" s="10">
        <f>[5]LBNL_comm_2020!$K$19*infl_conversion</f>
        <v>1.4105815606190206</v>
      </c>
      <c r="G39" s="13">
        <f t="shared" si="17"/>
        <v>1.3895703083802051</v>
      </c>
      <c r="H39" s="13">
        <f t="shared" si="17"/>
        <v>1.3688720282749893</v>
      </c>
      <c r="I39" s="13">
        <f t="shared" si="17"/>
        <v>1.348482058441467</v>
      </c>
      <c r="J39" s="13">
        <f t="shared" si="17"/>
        <v>1.3283958064582801</v>
      </c>
      <c r="K39" s="13">
        <f t="shared" si="17"/>
        <v>1.30860874831027</v>
      </c>
    </row>
    <row r="40" spans="1:11">
      <c r="A40" t="str">
        <f>Legend!A126</f>
        <v>comm cooling</v>
      </c>
      <c r="B40" t="str">
        <f>Legend!B126</f>
        <v>gas</v>
      </c>
      <c r="C40" t="str">
        <f>Legend!C126</f>
        <v>gas cooling</v>
      </c>
      <c r="D40" s="8">
        <f t="shared" si="1"/>
        <v>5</v>
      </c>
      <c r="E40" s="13">
        <v>5</v>
      </c>
      <c r="F40" s="13">
        <f t="shared" ref="F40:K40" si="18">E40*(1-slow)^15</f>
        <v>4.9255227318100108</v>
      </c>
      <c r="G40" s="13">
        <f t="shared" si="18"/>
        <v>4.8521548363154299</v>
      </c>
      <c r="H40" s="13">
        <f t="shared" si="18"/>
        <v>4.7798797889067055</v>
      </c>
      <c r="I40" s="13">
        <f t="shared" si="18"/>
        <v>4.7086813111158428</v>
      </c>
      <c r="J40" s="13">
        <f t="shared" si="18"/>
        <v>4.6385433669500094</v>
      </c>
      <c r="K40" s="13">
        <f t="shared" si="18"/>
        <v>4.5694501592797625</v>
      </c>
    </row>
    <row r="41" spans="1:11">
      <c r="A41" t="str">
        <f>Legend!A127</f>
        <v>comm cooling</v>
      </c>
      <c r="B41" t="str">
        <f>Legend!B127</f>
        <v>electricity</v>
      </c>
      <c r="C41" t="str">
        <f>Legend!C127</f>
        <v>air conditioning</v>
      </c>
      <c r="D41" s="8">
        <f t="shared" si="1"/>
        <v>1.9032459006572742</v>
      </c>
      <c r="E41" s="10">
        <f>[5]LBNL_comm_2005!$K$33*infl_conversion</f>
        <v>1.9032459006572742</v>
      </c>
      <c r="F41" s="10">
        <f>[5]LBNL_comm_2020!$K$29*infl_conversion</f>
        <v>2.2333303552766197</v>
      </c>
      <c r="G41" s="13">
        <f t="shared" ref="G41:K42" si="19">F41*(1-slow)^15</f>
        <v>2.2000638865112632</v>
      </c>
      <c r="H41" s="13">
        <f t="shared" si="19"/>
        <v>2.1672929368891012</v>
      </c>
      <c r="I41" s="13">
        <f t="shared" si="19"/>
        <v>2.1350101254277094</v>
      </c>
      <c r="J41" s="13">
        <f t="shared" si="19"/>
        <v>2.1032081810877448</v>
      </c>
      <c r="K41" s="13">
        <f t="shared" si="19"/>
        <v>2.0718799411352942</v>
      </c>
    </row>
    <row r="42" spans="1:11">
      <c r="A42" t="str">
        <f>A41</f>
        <v>comm cooling</v>
      </c>
      <c r="B42" t="str">
        <f>B41</f>
        <v>electricity</v>
      </c>
      <c r="C42" t="str">
        <f>Legend!C128</f>
        <v>air conditioning hi-eff</v>
      </c>
      <c r="D42" s="8">
        <f t="shared" si="1"/>
        <v>2.0315619023017963</v>
      </c>
      <c r="E42" s="10">
        <f>[5]LBNL_comm_2005!$K$37*infl_conversion</f>
        <v>2.0315619023017963</v>
      </c>
      <c r="F42" s="10">
        <f>[5]LBNL_comm_2020!$K$34*infl_conversion</f>
        <v>2.5857655573900105</v>
      </c>
      <c r="G42" s="13">
        <f t="shared" si="19"/>
        <v>2.5472494064111757</v>
      </c>
      <c r="H42" s="13">
        <f t="shared" si="19"/>
        <v>2.5093069709735603</v>
      </c>
      <c r="I42" s="13">
        <f t="shared" si="19"/>
        <v>2.4719297053239186</v>
      </c>
      <c r="J42" s="13">
        <f t="shared" si="19"/>
        <v>2.4351091910018763</v>
      </c>
      <c r="K42" s="13">
        <f t="shared" si="19"/>
        <v>2.3988371349438453</v>
      </c>
    </row>
    <row r="43" spans="1:11">
      <c r="A43" t="str">
        <f>Legend!A129</f>
        <v>comm hot water</v>
      </c>
      <c r="B43" t="str">
        <f>Legend!B129</f>
        <v>gas</v>
      </c>
      <c r="C43" t="str">
        <f>Legend!C129</f>
        <v>gas water heater</v>
      </c>
      <c r="D43" s="8">
        <f t="shared" si="1"/>
        <v>0.42612430356573594</v>
      </c>
      <c r="E43" s="10">
        <f>[5]LBNL_comm_2005!$K$50*infl_conversion</f>
        <v>0.42612430356573594</v>
      </c>
      <c r="F43" s="13">
        <f>E43*(1-slow)^15</f>
        <v>0.41977698875794839</v>
      </c>
      <c r="G43" s="13">
        <f t="shared" ref="G43:K43" si="20">F43*(1-slow)^15</f>
        <v>0.41352422008360601</v>
      </c>
      <c r="H43" s="13">
        <f t="shared" si="20"/>
        <v>0.40736458923516139</v>
      </c>
      <c r="I43" s="13">
        <f t="shared" si="20"/>
        <v>0.40129670888244695</v>
      </c>
      <c r="J43" s="13">
        <f t="shared" si="20"/>
        <v>0.39531921236020728</v>
      </c>
      <c r="K43" s="13">
        <f t="shared" si="20"/>
        <v>0.38943075336028593</v>
      </c>
    </row>
    <row r="44" spans="1:11">
      <c r="A44" t="str">
        <f>A43</f>
        <v>comm hot water</v>
      </c>
      <c r="B44" t="str">
        <f>B43</f>
        <v>gas</v>
      </c>
      <c r="C44" t="str">
        <f>Legend!C130</f>
        <v>gas water heater hi-eff</v>
      </c>
      <c r="D44" s="8">
        <f t="shared" si="1"/>
        <v>0.77208159055042613</v>
      </c>
      <c r="E44" s="10">
        <f>[5]LBNL_comm_2005!$K$54*infl_conversion</f>
        <v>0.77208159055042613</v>
      </c>
      <c r="F44" s="13">
        <f>E44*(1-slow)^15</f>
        <v>0.76058108501363053</v>
      </c>
      <c r="G44" s="13">
        <f t="shared" ref="G44:K44" si="21">F44*(1-slow)^15</f>
        <v>0.74925188472387183</v>
      </c>
      <c r="H44" s="13">
        <f t="shared" si="21"/>
        <v>0.73809143801178478</v>
      </c>
      <c r="I44" s="13">
        <f t="shared" si="21"/>
        <v>0.72709723121627701</v>
      </c>
      <c r="J44" s="13">
        <f t="shared" si="21"/>
        <v>0.71626678811837829</v>
      </c>
      <c r="K44" s="13">
        <f t="shared" si="21"/>
        <v>0.70559766938352331</v>
      </c>
    </row>
    <row r="45" spans="1:11">
      <c r="A45" t="str">
        <f>Legend!A131</f>
        <v>comm hot water</v>
      </c>
      <c r="B45" t="str">
        <f>Legend!B131</f>
        <v>electricity</v>
      </c>
      <c r="C45" t="str">
        <f>Legend!C131</f>
        <v>electric resistance water heater</v>
      </c>
      <c r="D45" s="8">
        <f t="shared" si="1"/>
        <v>0.49098289437199361</v>
      </c>
      <c r="E45" s="10">
        <f>[5]NCI_comm!$J$80*infl_conversion</f>
        <v>0.49098289437199361</v>
      </c>
      <c r="F45" s="13">
        <f t="shared" ref="F45:K47" si="22">E45*(1-slow)^15</f>
        <v>0.48366948143182553</v>
      </c>
      <c r="G45" s="13">
        <f t="shared" si="22"/>
        <v>0.47646500509504325</v>
      </c>
      <c r="H45" s="13">
        <f t="shared" si="22"/>
        <v>0.4693678427015216</v>
      </c>
      <c r="I45" s="13">
        <f t="shared" si="22"/>
        <v>0.462376395761394</v>
      </c>
      <c r="J45" s="13">
        <f t="shared" si="22"/>
        <v>0.45548908959502554</v>
      </c>
      <c r="K45" s="13">
        <f t="shared" si="22"/>
        <v>0.44870437297834898</v>
      </c>
    </row>
    <row r="46" spans="1:11">
      <c r="A46" t="str">
        <f>Legend!A132</f>
        <v>comm hot water</v>
      </c>
      <c r="B46" t="str">
        <f>Legend!B132</f>
        <v>electricity</v>
      </c>
      <c r="C46" t="str">
        <f>Legend!C132</f>
        <v>electric heat pump water heater</v>
      </c>
      <c r="D46" s="8">
        <f t="shared" si="1"/>
        <v>1.0400340781256718</v>
      </c>
      <c r="E46" s="13">
        <f>E45*E18/E16</f>
        <v>1.0400340781256718</v>
      </c>
      <c r="F46" s="13">
        <f t="shared" si="22"/>
        <v>1.0245422987330131</v>
      </c>
      <c r="G46" s="13">
        <f t="shared" si="22"/>
        <v>1.0092812764220676</v>
      </c>
      <c r="H46" s="13">
        <f t="shared" si="22"/>
        <v>0.99424757396142327</v>
      </c>
      <c r="I46" s="13">
        <f t="shared" si="22"/>
        <v>0.97943780531878899</v>
      </c>
      <c r="J46" s="13">
        <f t="shared" si="22"/>
        <v>0.96484863489836048</v>
      </c>
      <c r="K46" s="13">
        <f t="shared" si="22"/>
        <v>0.95047677678954634</v>
      </c>
    </row>
    <row r="47" spans="1:11">
      <c r="A47" t="str">
        <f>Legend!A133</f>
        <v>comm hot water</v>
      </c>
      <c r="B47" t="str">
        <f>Legend!B133</f>
        <v>refined liquids</v>
      </c>
      <c r="C47" t="str">
        <f>Legend!C133</f>
        <v>fuel water heater</v>
      </c>
      <c r="D47" s="8">
        <f t="shared" si="1"/>
        <v>0.49098289437199361</v>
      </c>
      <c r="E47" s="13">
        <f>E45</f>
        <v>0.49098289437199361</v>
      </c>
      <c r="F47" s="13">
        <f t="shared" si="22"/>
        <v>0.48366948143182553</v>
      </c>
      <c r="G47" s="13">
        <f t="shared" si="22"/>
        <v>0.47646500509504325</v>
      </c>
      <c r="H47" s="13">
        <f t="shared" si="22"/>
        <v>0.4693678427015216</v>
      </c>
      <c r="I47" s="13">
        <f t="shared" si="22"/>
        <v>0.462376395761394</v>
      </c>
      <c r="J47" s="13">
        <f t="shared" si="22"/>
        <v>0.45548908959502554</v>
      </c>
      <c r="K47" s="13">
        <f t="shared" si="22"/>
        <v>0.44870437297834898</v>
      </c>
    </row>
    <row r="48" spans="1:11">
      <c r="A48" t="str">
        <f>Legend!A134</f>
        <v>comm ventilation</v>
      </c>
      <c r="B48" t="str">
        <f>Legend!B134</f>
        <v>electricity</v>
      </c>
      <c r="C48" t="str">
        <f>Legend!C134</f>
        <v>ventilation</v>
      </c>
      <c r="D48" s="8">
        <f t="shared" si="1"/>
        <v>10.199247211103547</v>
      </c>
      <c r="E48" s="8">
        <f>[5]LBNL_comm_2020!$K$68*infl_conversion</f>
        <v>10.199247211103547</v>
      </c>
      <c r="F48" s="8">
        <f>[5]LBNL_comm_2020!$K$68*infl_conversion</f>
        <v>10.199247211103547</v>
      </c>
      <c r="G48" s="13">
        <f t="shared" ref="G48:K49" si="23">F48*(1-slow)^15</f>
        <v>10.047324797128073</v>
      </c>
      <c r="H48" s="13">
        <f t="shared" si="23"/>
        <v>9.8976653364265452</v>
      </c>
      <c r="I48" s="13">
        <f t="shared" si="23"/>
        <v>9.7502351212833851</v>
      </c>
      <c r="J48" s="13">
        <f t="shared" si="23"/>
        <v>9.6050009460747301</v>
      </c>
      <c r="K48" s="13">
        <f t="shared" si="23"/>
        <v>9.4619300997895479</v>
      </c>
    </row>
    <row r="49" spans="1:11">
      <c r="A49" t="str">
        <f>A48</f>
        <v>comm ventilation</v>
      </c>
      <c r="B49" t="str">
        <f>B48</f>
        <v>electricity</v>
      </c>
      <c r="C49" t="str">
        <f>Legend!C135</f>
        <v>ventilation hi-eff</v>
      </c>
      <c r="D49" s="8">
        <f t="shared" si="1"/>
        <v>13.253267735491105</v>
      </c>
      <c r="E49" s="8">
        <f>[5]LBNL_comm_2020!$K$75*infl_conversion</f>
        <v>13.253267735491105</v>
      </c>
      <c r="F49" s="8">
        <f>[5]LBNL_comm_2020!$K$75*infl_conversion</f>
        <v>13.253267735491105</v>
      </c>
      <c r="G49" s="13">
        <f t="shared" si="23"/>
        <v>13.055854300385123</v>
      </c>
      <c r="H49" s="13">
        <f t="shared" si="23"/>
        <v>12.861381427949281</v>
      </c>
      <c r="I49" s="13">
        <f t="shared" si="23"/>
        <v>12.669805317168654</v>
      </c>
      <c r="J49" s="13">
        <f t="shared" si="23"/>
        <v>12.481082819464309</v>
      </c>
      <c r="K49" s="13">
        <f t="shared" si="23"/>
        <v>12.295171428974966</v>
      </c>
    </row>
    <row r="50" spans="1:11">
      <c r="A50" t="str">
        <f>Legend!A136</f>
        <v>comm cooking</v>
      </c>
      <c r="B50" t="str">
        <f>Legend!B136</f>
        <v>gas</v>
      </c>
      <c r="C50" t="str">
        <f>Legend!C136</f>
        <v>gas stove</v>
      </c>
      <c r="D50" s="8">
        <f t="shared" si="1"/>
        <v>25.774160136596823</v>
      </c>
      <c r="E50" s="10">
        <f>[5]Cost_others!$H$32*infl_conversion</f>
        <v>25.774160136596823</v>
      </c>
      <c r="F50" s="13">
        <f t="shared" ref="F50:K54" si="24">E50*(1-slow)^15</f>
        <v>25.39024232922381</v>
      </c>
      <c r="G50" s="13">
        <f t="shared" si="24"/>
        <v>25.012043151751325</v>
      </c>
      <c r="H50" s="13">
        <f t="shared" si="24"/>
        <v>24.639477422592808</v>
      </c>
      <c r="I50" s="13">
        <f t="shared" si="24"/>
        <v>24.272461228980081</v>
      </c>
      <c r="J50" s="13">
        <f t="shared" si="24"/>
        <v>23.910911908063706</v>
      </c>
      <c r="K50" s="13">
        <f t="shared" si="24"/>
        <v>23.554748028294892</v>
      </c>
    </row>
    <row r="51" spans="1:11">
      <c r="A51" t="str">
        <f>Legend!A137</f>
        <v>comm cooking</v>
      </c>
      <c r="B51" t="str">
        <f>Legend!B137</f>
        <v>electricity</v>
      </c>
      <c r="C51" t="str">
        <f>Legend!C137</f>
        <v>electric stove</v>
      </c>
      <c r="D51" s="8">
        <f t="shared" si="1"/>
        <v>42.603397006182036</v>
      </c>
      <c r="E51" s="10">
        <f>[5]Cost_others!$H$31*infl_conversion</f>
        <v>42.603397006182036</v>
      </c>
      <c r="F51" s="13">
        <f t="shared" si="24"/>
        <v>41.968800081255232</v>
      </c>
      <c r="G51" s="13">
        <f t="shared" si="24"/>
        <v>41.343655765402488</v>
      </c>
      <c r="H51" s="13">
        <f t="shared" si="24"/>
        <v>40.727823257723593</v>
      </c>
      <c r="I51" s="13">
        <f t="shared" si="24"/>
        <v>40.121163854611595</v>
      </c>
      <c r="J51" s="13">
        <f t="shared" si="24"/>
        <v>39.523540918512708</v>
      </c>
      <c r="K51" s="13">
        <f t="shared" si="24"/>
        <v>38.934819847151488</v>
      </c>
    </row>
    <row r="52" spans="1:11">
      <c r="A52" t="str">
        <f>Legend!A138</f>
        <v>comm lighting</v>
      </c>
      <c r="B52" t="str">
        <f>Legend!B138</f>
        <v>electricity</v>
      </c>
      <c r="C52" t="str">
        <f>Legend!C138</f>
        <v>incandescent</v>
      </c>
      <c r="D52" s="8">
        <f t="shared" si="1"/>
        <v>26.188476659541266</v>
      </c>
      <c r="E52" s="10">
        <f>[5]Cost_lighting!$M$11*infl_conversion</f>
        <v>26.188476659541266</v>
      </c>
      <c r="F52" s="13">
        <f t="shared" si="24"/>
        <v>25.798387419609277</v>
      </c>
      <c r="G52" s="13">
        <f t="shared" si="24"/>
        <v>25.414108735865376</v>
      </c>
      <c r="H52" s="13">
        <f t="shared" si="24"/>
        <v>25.035554057439256</v>
      </c>
      <c r="I52" s="13">
        <f t="shared" si="24"/>
        <v>24.66263812267508</v>
      </c>
      <c r="J52" s="13">
        <f t="shared" si="24"/>
        <v>24.295276939928055</v>
      </c>
      <c r="K52" s="13">
        <f t="shared" si="24"/>
        <v>23.933387768647037</v>
      </c>
    </row>
    <row r="53" spans="1:11">
      <c r="A53" t="str">
        <f>Legend!A139</f>
        <v>comm lighting</v>
      </c>
      <c r="B53" t="str">
        <f>Legend!B139</f>
        <v>electricity</v>
      </c>
      <c r="C53" t="str">
        <f>Legend!C139</f>
        <v>fluorescent</v>
      </c>
      <c r="D53" s="8">
        <f t="shared" si="1"/>
        <v>19.157888302254108</v>
      </c>
      <c r="E53" s="10">
        <f>[5]Cost_lighting!$M$12*infl_conversion</f>
        <v>19.157888302254108</v>
      </c>
      <c r="F53" s="13">
        <f t="shared" si="24"/>
        <v>18.872522865245937</v>
      </c>
      <c r="G53" s="13">
        <f t="shared" si="24"/>
        <v>18.591408075874611</v>
      </c>
      <c r="H53" s="13">
        <f t="shared" si="24"/>
        <v>18.31448061881532</v>
      </c>
      <c r="I53" s="13">
        <f t="shared" si="24"/>
        <v>18.041678121853746</v>
      </c>
      <c r="J53" s="13">
        <f t="shared" si="24"/>
        <v>17.772939141837991</v>
      </c>
      <c r="K53" s="13">
        <f t="shared" si="24"/>
        <v>17.508203150839783</v>
      </c>
    </row>
    <row r="54" spans="1:11">
      <c r="A54" t="str">
        <f>Legend!A140</f>
        <v>comm lighting</v>
      </c>
      <c r="B54" t="str">
        <f>Legend!B140</f>
        <v>electricity</v>
      </c>
      <c r="C54" t="str">
        <f>Legend!C140</f>
        <v>solid state</v>
      </c>
      <c r="D54" s="8">
        <f t="shared" si="1"/>
        <v>114.55853070321838</v>
      </c>
      <c r="E54" s="10">
        <f>[5]Cost_lighting!$M$13*infl_conversion</f>
        <v>114.55853070321838</v>
      </c>
      <c r="F54" s="13">
        <f t="shared" si="24"/>
        <v>112.85212942029143</v>
      </c>
      <c r="G54" s="13">
        <f t="shared" si="24"/>
        <v>111.17114575856213</v>
      </c>
      <c r="H54" s="13">
        <f t="shared" si="24"/>
        <v>109.51520111103235</v>
      </c>
      <c r="I54" s="13">
        <f t="shared" si="24"/>
        <v>107.88392251022695</v>
      </c>
      <c r="J54" s="13">
        <f t="shared" si="24"/>
        <v>106.2769425441905</v>
      </c>
      <c r="K54" s="13">
        <f t="shared" si="24"/>
        <v>104.69389927373534</v>
      </c>
    </row>
    <row r="55" spans="1:11">
      <c r="A55" t="str">
        <f>Legend!A141</f>
        <v>comm refrigeration</v>
      </c>
      <c r="B55" t="str">
        <f>Legend!B141</f>
        <v>electricity</v>
      </c>
      <c r="C55" t="str">
        <f>Legend!C141</f>
        <v>refrigeration</v>
      </c>
      <c r="D55" s="8">
        <f t="shared" si="1"/>
        <v>5.3395520953972522</v>
      </c>
      <c r="E55" s="10">
        <f>[5]LBNL_comm_2020!$K$62*infl_conversion</f>
        <v>5.3395520953972522</v>
      </c>
      <c r="F55" s="13">
        <f t="shared" ref="F55:K55" si="25">E55*(1-slow)^15</f>
        <v>5.2600170447125878</v>
      </c>
      <c r="G55" s="13">
        <f t="shared" si="25"/>
        <v>5.1816667046879923</v>
      </c>
      <c r="H55" s="13">
        <f t="shared" si="25"/>
        <v>5.104483428520755</v>
      </c>
      <c r="I55" s="13">
        <f t="shared" si="25"/>
        <v>5.0284498322652951</v>
      </c>
      <c r="J55" s="13">
        <f t="shared" si="25"/>
        <v>4.9535487909177887</v>
      </c>
      <c r="K55" s="13">
        <f t="shared" si="25"/>
        <v>4.8797634345591119</v>
      </c>
    </row>
    <row r="56" spans="1:11">
      <c r="A56" t="str">
        <f>A55</f>
        <v>comm refrigeration</v>
      </c>
      <c r="B56" t="str">
        <f>B55</f>
        <v>electricity</v>
      </c>
      <c r="C56" t="str">
        <f>Legend!C142</f>
        <v>refrigeration hi-eff</v>
      </c>
      <c r="D56" s="8">
        <f t="shared" si="1"/>
        <v>7.9049398789352576</v>
      </c>
      <c r="E56" s="8">
        <f>[5]LBNL_comm_2020!$K$63*infl_conversion</f>
        <v>7.9049398789352576</v>
      </c>
      <c r="F56" s="8">
        <f>[5]LBNL_comm_2020!$K$63*infl_conversion</f>
        <v>7.9049398789352576</v>
      </c>
      <c r="G56" s="13">
        <f t="shared" ref="G56:K56" si="26">F56*(1-slow)^15</f>
        <v>7.7871922134574163</v>
      </c>
      <c r="H56" s="13">
        <f t="shared" si="26"/>
        <v>7.6711984528716828</v>
      </c>
      <c r="I56" s="13">
        <f t="shared" si="26"/>
        <v>7.5569324719690512</v>
      </c>
      <c r="J56" s="13">
        <f t="shared" si="26"/>
        <v>7.4443685346873547</v>
      </c>
      <c r="K56" s="13">
        <f t="shared" si="26"/>
        <v>7.3334812883147489</v>
      </c>
    </row>
    <row r="57" spans="1:11">
      <c r="A57" t="str">
        <f>Legend!A143</f>
        <v>comm office</v>
      </c>
      <c r="B57" t="str">
        <f>Legend!B143</f>
        <v>electricity</v>
      </c>
      <c r="C57" t="str">
        <f>Legend!C143</f>
        <v>office equipment</v>
      </c>
      <c r="D57" s="8">
        <f t="shared" si="1"/>
        <v>44.187442397014486</v>
      </c>
      <c r="E57" s="10">
        <f>[5]Cost_others!$J$39*infl_conversion</f>
        <v>44.187442397014486</v>
      </c>
      <c r="F57" s="13">
        <f t="shared" ref="F57:K59" si="27">E57*(1-slow)^15</f>
        <v>43.529250397408049</v>
      </c>
      <c r="G57" s="13">
        <f t="shared" si="27"/>
        <v>42.880862466216655</v>
      </c>
      <c r="H57" s="13">
        <f t="shared" si="27"/>
        <v>42.24213256739376</v>
      </c>
      <c r="I57" s="13">
        <f t="shared" si="27"/>
        <v>41.612916840165987</v>
      </c>
      <c r="J57" s="13">
        <f t="shared" si="27"/>
        <v>40.993073566631431</v>
      </c>
      <c r="K57" s="13">
        <f t="shared" si="27"/>
        <v>40.382463139840631</v>
      </c>
    </row>
    <row r="58" spans="1:11">
      <c r="A58" t="str">
        <f>Legend!A144</f>
        <v>comm other</v>
      </c>
      <c r="B58" t="str">
        <f>Legend!B144</f>
        <v>gas</v>
      </c>
      <c r="C58" t="str">
        <f>Legend!C144</f>
        <v>gas</v>
      </c>
      <c r="D58" s="8">
        <f t="shared" si="1"/>
        <v>20</v>
      </c>
      <c r="E58" s="13">
        <v>20</v>
      </c>
      <c r="F58" s="13">
        <f t="shared" si="27"/>
        <v>19.702090927240043</v>
      </c>
      <c r="G58" s="13">
        <f t="shared" si="27"/>
        <v>19.40861934526172</v>
      </c>
      <c r="H58" s="13">
        <f t="shared" si="27"/>
        <v>19.119519155626822</v>
      </c>
      <c r="I58" s="13">
        <f t="shared" si="27"/>
        <v>18.834725244463371</v>
      </c>
      <c r="J58" s="13">
        <f t="shared" si="27"/>
        <v>18.554173467800037</v>
      </c>
      <c r="K58" s="13">
        <f t="shared" si="27"/>
        <v>18.27780063711905</v>
      </c>
    </row>
    <row r="59" spans="1:11">
      <c r="A59" t="str">
        <f>Legend!A145</f>
        <v>comm other</v>
      </c>
      <c r="B59" t="str">
        <f>Legend!B145</f>
        <v>electricity</v>
      </c>
      <c r="C59" t="str">
        <f>Legend!C145</f>
        <v>electricity</v>
      </c>
      <c r="D59" s="8">
        <f t="shared" si="1"/>
        <v>40.064073156100761</v>
      </c>
      <c r="E59" s="10">
        <f>[5]Cost_others!$J$52*infl_conversion</f>
        <v>40.064073156100761</v>
      </c>
      <c r="F59" s="13">
        <f t="shared" si="27"/>
        <v>39.467300611854704</v>
      </c>
      <c r="G59" s="13">
        <f t="shared" si="27"/>
        <v>38.879417265373895</v>
      </c>
      <c r="H59" s="13">
        <f t="shared" si="27"/>
        <v>38.300290708025145</v>
      </c>
      <c r="I59" s="13">
        <f t="shared" si="27"/>
        <v>37.729790503461913</v>
      </c>
      <c r="J59" s="13">
        <f t="shared" si="27"/>
        <v>37.167788158246225</v>
      </c>
      <c r="K59" s="13">
        <f t="shared" si="27"/>
        <v>36.614157092908137</v>
      </c>
    </row>
    <row r="60" spans="1:11">
      <c r="A60" t="str">
        <f>Legend!A146</f>
        <v>comm other</v>
      </c>
      <c r="B60" t="str">
        <f>Legend!B146</f>
        <v>refined liquids</v>
      </c>
      <c r="C60" t="str">
        <f>Legend!C146</f>
        <v>refined liquids</v>
      </c>
      <c r="D60" s="8">
        <f t="shared" si="1"/>
        <v>20</v>
      </c>
      <c r="E60" s="13">
        <v>20</v>
      </c>
      <c r="F60" s="13">
        <f t="shared" ref="F60:K60" si="28">E60*(1-slow)^15</f>
        <v>19.702090927240043</v>
      </c>
      <c r="G60" s="13">
        <f t="shared" si="28"/>
        <v>19.40861934526172</v>
      </c>
      <c r="H60" s="13">
        <f t="shared" si="28"/>
        <v>19.119519155626822</v>
      </c>
      <c r="I60" s="13">
        <f t="shared" si="28"/>
        <v>18.834725244463371</v>
      </c>
      <c r="J60" s="13">
        <f t="shared" si="28"/>
        <v>18.554173467800037</v>
      </c>
      <c r="K60" s="13">
        <f t="shared" si="28"/>
        <v>18.27780063711905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1"/>
  <sheetViews>
    <sheetView topLeftCell="A5" workbookViewId="0">
      <selection activeCell="F61" sqref="F61"/>
    </sheetView>
  </sheetViews>
  <sheetFormatPr baseColWidth="10" defaultColWidth="8.83203125" defaultRowHeight="14" x14ac:dyDescent="0"/>
  <cols>
    <col min="1" max="1" width="18.6640625" customWidth="1"/>
    <col min="2" max="2" width="14.1640625" bestFit="1" customWidth="1"/>
    <col min="3" max="3" width="35.1640625" bestFit="1" customWidth="1"/>
    <col min="4" max="4" width="21.83203125" bestFit="1" customWidth="1"/>
  </cols>
  <sheetData>
    <row r="1" spans="1:13">
      <c r="A1" t="s">
        <v>108</v>
      </c>
    </row>
    <row r="2" spans="1:13">
      <c r="A2" t="s">
        <v>83</v>
      </c>
    </row>
    <row r="3" spans="1:13">
      <c r="A3" t="s">
        <v>2</v>
      </c>
      <c r="B3" t="s">
        <v>27</v>
      </c>
      <c r="C3" t="s">
        <v>35</v>
      </c>
      <c r="D3" t="s">
        <v>107</v>
      </c>
      <c r="E3">
        <v>1975</v>
      </c>
      <c r="F3">
        <v>1990</v>
      </c>
      <c r="G3">
        <v>2005</v>
      </c>
      <c r="H3">
        <v>2020</v>
      </c>
      <c r="I3">
        <v>2035</v>
      </c>
      <c r="J3">
        <v>2050</v>
      </c>
      <c r="K3">
        <v>2065</v>
      </c>
      <c r="L3">
        <v>2080</v>
      </c>
      <c r="M3">
        <v>2095</v>
      </c>
    </row>
    <row r="4" spans="1:13">
      <c r="A4" t="str">
        <f>Legend!A90</f>
        <v>resid heating</v>
      </c>
      <c r="B4" t="str">
        <f>Legend!B90</f>
        <v>biomass</v>
      </c>
      <c r="C4" t="str">
        <f>Legend!C90</f>
        <v>wood furnace</v>
      </c>
      <c r="D4" t="str">
        <f>Legend!D90</f>
        <v>delivered biomass</v>
      </c>
      <c r="E4">
        <v>1</v>
      </c>
      <c r="F4" s="20">
        <v>0.4</v>
      </c>
      <c r="G4" s="20">
        <v>0.4</v>
      </c>
      <c r="H4" s="20">
        <f t="shared" ref="H4:M4" si="0">G4*(1+slow)^15</f>
        <v>0.40604218254720242</v>
      </c>
      <c r="I4" s="20">
        <f t="shared" si="0"/>
        <v>0.41217563501923909</v>
      </c>
      <c r="J4" s="20">
        <f t="shared" si="0"/>
        <v>0.41840173608997738</v>
      </c>
      <c r="K4" s="20">
        <f t="shared" si="0"/>
        <v>0.42472188525878246</v>
      </c>
      <c r="L4" s="20">
        <f t="shared" si="0"/>
        <v>0.43113750316509625</v>
      </c>
      <c r="M4" s="20">
        <f t="shared" si="0"/>
        <v>0.43765003190776763</v>
      </c>
    </row>
    <row r="5" spans="1:13">
      <c r="A5" t="str">
        <f>Legend!A91</f>
        <v>resid heating</v>
      </c>
      <c r="B5" t="str">
        <f>Legend!B91</f>
        <v>coal</v>
      </c>
      <c r="C5" t="str">
        <f>Legend!C91</f>
        <v>coal furnace</v>
      </c>
      <c r="D5" t="str">
        <f>Legend!D91</f>
        <v>delivered coal</v>
      </c>
      <c r="E5">
        <f>E4</f>
        <v>1</v>
      </c>
      <c r="F5" s="21">
        <f t="shared" ref="F5:M5" si="1">F4</f>
        <v>0.4</v>
      </c>
      <c r="G5" s="21">
        <f t="shared" si="1"/>
        <v>0.4</v>
      </c>
      <c r="H5" s="21">
        <f t="shared" si="1"/>
        <v>0.40604218254720242</v>
      </c>
      <c r="I5" s="21">
        <f t="shared" si="1"/>
        <v>0.41217563501923909</v>
      </c>
      <c r="J5" s="21">
        <f t="shared" si="1"/>
        <v>0.41840173608997738</v>
      </c>
      <c r="K5" s="21">
        <f t="shared" si="1"/>
        <v>0.42472188525878246</v>
      </c>
      <c r="L5" s="21">
        <f t="shared" si="1"/>
        <v>0.43113750316509625</v>
      </c>
      <c r="M5" s="21">
        <f t="shared" si="1"/>
        <v>0.43765003190776763</v>
      </c>
    </row>
    <row r="6" spans="1:13">
      <c r="A6" t="str">
        <f>Legend!A92</f>
        <v>resid heating</v>
      </c>
      <c r="B6" t="str">
        <f>Legend!B92</f>
        <v>gas</v>
      </c>
      <c r="C6" t="str">
        <f>Legend!C92</f>
        <v>gas furnace</v>
      </c>
      <c r="D6" t="str">
        <f>Legend!D92</f>
        <v>delivered gas</v>
      </c>
      <c r="E6">
        <v>1</v>
      </c>
      <c r="F6" s="15">
        <f>G6*(1-[6]Historical!$R$3)^15</f>
        <v>0.66499352886389373</v>
      </c>
      <c r="G6" s="14">
        <f>[5]LBNL_res_2005!$F$6</f>
        <v>0.78</v>
      </c>
      <c r="H6" s="14">
        <f>[5]LBNL_res_2020!$F$6</f>
        <v>0.78</v>
      </c>
      <c r="I6" s="21">
        <f>H6*(1+slow)^15</f>
        <v>0.79178225596704466</v>
      </c>
      <c r="J6" s="21">
        <f>I6*(1+slow)^15</f>
        <v>0.80374248828751615</v>
      </c>
      <c r="K6" s="21">
        <f>J6*(1+slow)^15</f>
        <v>0.81588338537545579</v>
      </c>
      <c r="L6" s="21">
        <f>K6*(1+slow)^15</f>
        <v>0.82820767625462577</v>
      </c>
      <c r="M6" s="21">
        <f>L6*(1+slow)^15</f>
        <v>0.84071813117193761</v>
      </c>
    </row>
    <row r="7" spans="1:13">
      <c r="A7" t="str">
        <f>A6</f>
        <v>resid heating</v>
      </c>
      <c r="B7" t="str">
        <f>B6</f>
        <v>gas</v>
      </c>
      <c r="C7" t="str">
        <f>Legend!C93</f>
        <v>gas furnace hi-eff</v>
      </c>
      <c r="D7" t="str">
        <f>D6</f>
        <v>delivered gas</v>
      </c>
      <c r="E7">
        <v>1</v>
      </c>
      <c r="F7" s="15">
        <f>G7*(1-[6]Historical!$R$3)^15</f>
        <v>0.76730022561218503</v>
      </c>
      <c r="G7" s="14">
        <f>[5]LBNL_res_2005!$F$11</f>
        <v>0.9</v>
      </c>
      <c r="H7" s="14">
        <f>[5]LBNL_res_2020!$F$12</f>
        <v>0.92</v>
      </c>
      <c r="I7" s="21">
        <f>H7*(1+medium)^15</f>
        <v>0.95511033995061534</v>
      </c>
      <c r="J7" s="21">
        <f>I7*(1+slow)^15</f>
        <v>0.96953771751737072</v>
      </c>
      <c r="K7" s="21">
        <f>J7</f>
        <v>0.96953771751737072</v>
      </c>
      <c r="L7" s="21">
        <f>K7</f>
        <v>0.96953771751737072</v>
      </c>
      <c r="M7" s="21">
        <f>L7</f>
        <v>0.96953771751737072</v>
      </c>
    </row>
    <row r="8" spans="1:13">
      <c r="A8" t="str">
        <f>Legend!A94</f>
        <v>resid heating</v>
      </c>
      <c r="B8" t="str">
        <f>Legend!B94</f>
        <v>electricity</v>
      </c>
      <c r="C8" t="str">
        <f>Legend!C94</f>
        <v>electric furnace</v>
      </c>
      <c r="D8" t="str">
        <f>Legend!D94</f>
        <v>elect_td_bld</v>
      </c>
      <c r="E8">
        <v>1</v>
      </c>
      <c r="F8" s="16">
        <v>1</v>
      </c>
      <c r="G8" s="16">
        <v>1</v>
      </c>
      <c r="H8" s="16">
        <v>1</v>
      </c>
      <c r="I8" s="16">
        <v>1</v>
      </c>
      <c r="J8" s="16">
        <v>1</v>
      </c>
      <c r="K8" s="16">
        <v>1</v>
      </c>
      <c r="L8" s="16">
        <v>1</v>
      </c>
      <c r="M8" s="16">
        <v>1</v>
      </c>
    </row>
    <row r="9" spans="1:13">
      <c r="A9" t="str">
        <f>Legend!A95</f>
        <v>resid heating</v>
      </c>
      <c r="B9" t="str">
        <f>Legend!B95</f>
        <v>electricity</v>
      </c>
      <c r="C9" t="str">
        <f>Legend!C95</f>
        <v>electric heat pump</v>
      </c>
      <c r="D9" t="str">
        <f>Legend!D95</f>
        <v>elect_td_bld</v>
      </c>
      <c r="E9">
        <v>1</v>
      </c>
      <c r="F9" s="17">
        <f>G9*(1-[6]Historical!$R$5)^15</f>
        <v>1.5844341211543658</v>
      </c>
      <c r="G9" s="14">
        <f>[6]supple2!$E$58/conv_hspf_eff</f>
        <v>2.0953184834398679</v>
      </c>
      <c r="H9" s="17">
        <f>[6]supple2!$S$58/conv_hspf_eff</f>
        <v>2.4046755340146868</v>
      </c>
      <c r="I9" s="18">
        <f>[6]supple2!$AH$58/conv_hspf_eff</f>
        <v>2.4269839608997734</v>
      </c>
      <c r="J9" s="22">
        <f>I9*(1+medium)^15</f>
        <v>2.51960595211921</v>
      </c>
      <c r="K9" s="22">
        <f>J9*(1+medium)^15</f>
        <v>2.6157627146414915</v>
      </c>
      <c r="L9" s="22">
        <f>K9*(1+medium)^15</f>
        <v>2.7155891474036729</v>
      </c>
      <c r="M9" s="22">
        <f>L9*(1+medium)^15</f>
        <v>2.8192252975466561</v>
      </c>
    </row>
    <row r="10" spans="1:13">
      <c r="A10" t="str">
        <f>Legend!A96</f>
        <v>resid heating</v>
      </c>
      <c r="B10" t="str">
        <f>Legend!B96</f>
        <v>refined liquids</v>
      </c>
      <c r="C10" t="str">
        <f>Legend!C96</f>
        <v>fuel furnace</v>
      </c>
      <c r="D10" t="str">
        <f>Legend!D96</f>
        <v>refined liquids enduse</v>
      </c>
      <c r="E10">
        <v>1</v>
      </c>
      <c r="F10" s="17">
        <f>G10*(1-[6]Historical!$R$6)^15</f>
        <v>0.72530109810708021</v>
      </c>
      <c r="G10" s="14">
        <f>[5]LBNL_res_2020!$F$16</f>
        <v>0.78</v>
      </c>
      <c r="H10" s="14">
        <f>[5]LBNL_res_2020!$F$16</f>
        <v>0.78</v>
      </c>
      <c r="I10" s="21">
        <f t="shared" ref="I10:M11" si="2">H10*(1+slow)^15</f>
        <v>0.79178225596704466</v>
      </c>
      <c r="J10" s="21">
        <f t="shared" si="2"/>
        <v>0.80374248828751615</v>
      </c>
      <c r="K10" s="21">
        <f t="shared" si="2"/>
        <v>0.81588338537545579</v>
      </c>
      <c r="L10" s="21">
        <f t="shared" si="2"/>
        <v>0.82820767625462577</v>
      </c>
      <c r="M10" s="21">
        <f t="shared" si="2"/>
        <v>0.84071813117193761</v>
      </c>
    </row>
    <row r="11" spans="1:13">
      <c r="A11" t="str">
        <f>A10</f>
        <v>resid heating</v>
      </c>
      <c r="B11" t="str">
        <f>B10</f>
        <v>refined liquids</v>
      </c>
      <c r="C11" t="str">
        <f>Legend!C97</f>
        <v>fuel furnace hi-eff</v>
      </c>
      <c r="D11" t="str">
        <f>D10</f>
        <v>refined liquids enduse</v>
      </c>
      <c r="E11">
        <v>1</v>
      </c>
      <c r="F11" s="14">
        <f>G11</f>
        <v>0.85</v>
      </c>
      <c r="G11" s="14">
        <f>[5]LBNL_res_2020!$F$32</f>
        <v>0.85</v>
      </c>
      <c r="H11" s="14">
        <f>[5]LBNL_res_2020!$F$32</f>
        <v>0.85</v>
      </c>
      <c r="I11" s="21">
        <f t="shared" si="2"/>
        <v>0.86283963791280505</v>
      </c>
      <c r="J11" s="21">
        <f t="shared" si="2"/>
        <v>0.875873224415883</v>
      </c>
      <c r="K11" s="21">
        <f t="shared" si="2"/>
        <v>0.88910368919120186</v>
      </c>
      <c r="L11" s="21">
        <f t="shared" si="2"/>
        <v>0.90253400617491275</v>
      </c>
      <c r="M11" s="21">
        <f t="shared" si="2"/>
        <v>0.91616719422582948</v>
      </c>
    </row>
    <row r="12" spans="1:13">
      <c r="A12" t="str">
        <f>Legend!A98</f>
        <v>resid cooling</v>
      </c>
      <c r="B12" t="str">
        <f>Legend!B98</f>
        <v>electricity</v>
      </c>
      <c r="C12" t="str">
        <f>Legend!C98</f>
        <v>air conditioning</v>
      </c>
      <c r="D12" t="str">
        <f>Legend!D98</f>
        <v>elect_td_bld</v>
      </c>
      <c r="E12">
        <v>1</v>
      </c>
      <c r="F12" s="15">
        <f>G12*(1-[6]Historical!$R$7)^15</f>
        <v>2.0421345665398425</v>
      </c>
      <c r="G12" s="14">
        <f>[5]LBNL_res_2005!$F$12</f>
        <v>2.6371308016877637</v>
      </c>
      <c r="H12" s="21">
        <f t="shared" ref="H12:M13" si="3">G12*(1+medium)^15</f>
        <v>2.7377727135806942</v>
      </c>
      <c r="I12" s="21">
        <f t="shared" si="3"/>
        <v>2.8422554643212776</v>
      </c>
      <c r="J12" s="21">
        <f t="shared" si="3"/>
        <v>2.950725633428684</v>
      </c>
      <c r="K12" s="21">
        <f t="shared" si="3"/>
        <v>3.0633353943968098</v>
      </c>
      <c r="L12" s="21">
        <f t="shared" si="3"/>
        <v>3.1802427281794445</v>
      </c>
      <c r="M12" s="21">
        <f t="shared" si="3"/>
        <v>3.3016116448227626</v>
      </c>
    </row>
    <row r="13" spans="1:13">
      <c r="A13" t="str">
        <f>A12</f>
        <v>resid cooling</v>
      </c>
      <c r="B13" t="str">
        <f>B12</f>
        <v>electricity</v>
      </c>
      <c r="C13" t="str">
        <f>Legend!C99</f>
        <v>air conditioning hi-eff</v>
      </c>
      <c r="D13" t="str">
        <f>D12</f>
        <v>elect_td_bld</v>
      </c>
      <c r="E13">
        <v>1</v>
      </c>
      <c r="F13" s="15">
        <f>G13*(1-[6]Historical!$R$7)^15</f>
        <v>3.0632018498097642</v>
      </c>
      <c r="G13" s="14">
        <f>[5]LBNL_res_2005!$F$17</f>
        <v>3.9556962025316458</v>
      </c>
      <c r="H13" s="21">
        <f t="shared" si="3"/>
        <v>4.1066590703710411</v>
      </c>
      <c r="I13" s="21">
        <f t="shared" si="3"/>
        <v>4.2633831964819162</v>
      </c>
      <c r="J13" s="21">
        <f t="shared" si="3"/>
        <v>4.426088450143026</v>
      </c>
      <c r="K13" s="21">
        <f t="shared" si="3"/>
        <v>4.5950030915952143</v>
      </c>
      <c r="L13" s="21">
        <f t="shared" si="3"/>
        <v>4.7703640922691664</v>
      </c>
      <c r="M13" s="21">
        <f t="shared" si="3"/>
        <v>4.9524174672341434</v>
      </c>
    </row>
    <row r="14" spans="1:13">
      <c r="A14" t="str">
        <f>Legend!A100</f>
        <v>resid hot water</v>
      </c>
      <c r="B14" t="str">
        <f>Legend!B100</f>
        <v>gas</v>
      </c>
      <c r="C14" t="str">
        <f>Legend!C100</f>
        <v>gas water heater</v>
      </c>
      <c r="D14" t="str">
        <f>Legend!D100</f>
        <v>delivered gas</v>
      </c>
      <c r="E14">
        <v>1</v>
      </c>
      <c r="F14" s="15">
        <f>G14*(1-[6]Historical!$R$9)^15</f>
        <v>0.49906871160799909</v>
      </c>
      <c r="G14" s="14">
        <f>[5]LBNL_res_2005!$F$31</f>
        <v>0.53694526941073228</v>
      </c>
      <c r="H14" s="14">
        <f>[5]LBNL_res_2020!$F$50</f>
        <v>0.59</v>
      </c>
      <c r="I14" s="21">
        <f t="shared" ref="I14:M16" si="4">H14*(1+slow)^15</f>
        <v>0.59891221925712346</v>
      </c>
      <c r="J14" s="21">
        <f t="shared" si="4"/>
        <v>0.60795906165337754</v>
      </c>
      <c r="K14" s="21">
        <f t="shared" si="4"/>
        <v>0.61714256073271645</v>
      </c>
      <c r="L14" s="21">
        <f t="shared" si="4"/>
        <v>0.62646478075670398</v>
      </c>
      <c r="M14" s="21">
        <f t="shared" si="4"/>
        <v>0.63592781716851676</v>
      </c>
    </row>
    <row r="15" spans="1:13">
      <c r="A15" t="str">
        <f>A14</f>
        <v>resid hot water</v>
      </c>
      <c r="B15" t="str">
        <f>B14</f>
        <v>gas</v>
      </c>
      <c r="C15" t="str">
        <f>Legend!C101</f>
        <v>gas water heater hi-eff</v>
      </c>
      <c r="D15" t="str">
        <f>D14</f>
        <v>delivered gas</v>
      </c>
      <c r="E15">
        <v>1</v>
      </c>
      <c r="F15" s="15">
        <f>G15*(1-[6]Historical!$R$9)^15</f>
        <v>0.69396652796353619</v>
      </c>
      <c r="G15" s="14">
        <f>[5]LBNL_res_2005!$F$40</f>
        <v>0.74663475319625516</v>
      </c>
      <c r="H15" s="14">
        <f>[5]LBNL_res_2020!$F$56</f>
        <v>0.77</v>
      </c>
      <c r="I15" s="21">
        <f t="shared" si="4"/>
        <v>0.78163120140336462</v>
      </c>
      <c r="J15" s="21">
        <f t="shared" si="4"/>
        <v>0.79343809741203519</v>
      </c>
      <c r="K15" s="21">
        <f t="shared" si="4"/>
        <v>0.80542334197320642</v>
      </c>
      <c r="L15" s="21">
        <f t="shared" si="4"/>
        <v>0.81758962912315625</v>
      </c>
      <c r="M15" s="21">
        <f t="shared" si="4"/>
        <v>0.82993969359281028</v>
      </c>
    </row>
    <row r="16" spans="1:13">
      <c r="A16" t="str">
        <f>Legend!A102</f>
        <v>resid hot water</v>
      </c>
      <c r="B16" t="str">
        <f>Legend!B102</f>
        <v>electricity</v>
      </c>
      <c r="C16" t="str">
        <f>Legend!C102</f>
        <v>electric resistance water heater</v>
      </c>
      <c r="D16" t="str">
        <f>Legend!D102</f>
        <v>elect_td_bld</v>
      </c>
      <c r="E16">
        <v>1</v>
      </c>
      <c r="F16" s="15">
        <f>G16*(1-[6]Historical!$R$10)^15</f>
        <v>0.80306034862432762</v>
      </c>
      <c r="G16" s="14">
        <f>[5]LBNL_res_2005!$F$22</f>
        <v>0.84222291443776642</v>
      </c>
      <c r="H16" s="14">
        <f>[5]LBNL_res_2020!$F$43</f>
        <v>0.9</v>
      </c>
      <c r="I16" s="21">
        <f t="shared" si="4"/>
        <v>0.91359491073120536</v>
      </c>
      <c r="J16" s="21">
        <f t="shared" si="4"/>
        <v>0.92739517879328792</v>
      </c>
      <c r="K16" s="21">
        <f t="shared" si="4"/>
        <v>0.94140390620244907</v>
      </c>
      <c r="L16" s="21">
        <f t="shared" si="4"/>
        <v>0.95562424183226058</v>
      </c>
      <c r="M16" s="21">
        <f t="shared" si="4"/>
        <v>0.97005938212146658</v>
      </c>
    </row>
    <row r="17" spans="1:13">
      <c r="A17" t="str">
        <f>A16</f>
        <v>resid hot water</v>
      </c>
      <c r="B17" t="str">
        <f>B16</f>
        <v>electricity</v>
      </c>
      <c r="C17" t="str">
        <f>Legend!C103</f>
        <v>electric resistance water heater hi-eff</v>
      </c>
      <c r="D17" t="str">
        <f>D16</f>
        <v>elect_td_bld</v>
      </c>
      <c r="E17">
        <v>1</v>
      </c>
      <c r="F17" s="15">
        <f>G17*(1-[6]Historical!$R$10)^15</f>
        <v>0.85910947028703699</v>
      </c>
      <c r="G17" s="14">
        <f>[5]LBNL_res_2005!$F$29</f>
        <v>0.90100536419924382</v>
      </c>
      <c r="H17" s="14">
        <f>[5]LBNL_res_2020!$F$48</f>
        <v>0.95</v>
      </c>
      <c r="I17" s="21">
        <f t="shared" ref="I17:K22" si="5">H17*(1+slow)^15</f>
        <v>0.96435018354960567</v>
      </c>
      <c r="J17" s="21">
        <f t="shared" si="5"/>
        <v>0.97891713317069284</v>
      </c>
      <c r="K17" s="21">
        <f t="shared" si="5"/>
        <v>0.99370412321369628</v>
      </c>
      <c r="L17" s="21">
        <v>1</v>
      </c>
      <c r="M17" s="21">
        <v>1</v>
      </c>
    </row>
    <row r="18" spans="1:13">
      <c r="A18" t="str">
        <f>Legend!A104</f>
        <v>resid hot water</v>
      </c>
      <c r="B18" t="str">
        <f>Legend!B104</f>
        <v>electricity</v>
      </c>
      <c r="C18" t="str">
        <f>Legend!C104</f>
        <v>electric heat pump water heater</v>
      </c>
      <c r="D18" t="str">
        <f>Legend!D104</f>
        <v>elect_td_bld</v>
      </c>
      <c r="E18">
        <v>1</v>
      </c>
      <c r="F18" s="19">
        <f>[5]NCI_res!$K$100</f>
        <v>2.2000000000000002</v>
      </c>
      <c r="G18" s="19">
        <f>[5]LBNL_res_2020!$F$49</f>
        <v>2.2000000000000002</v>
      </c>
      <c r="H18" s="19">
        <f>[5]LBNL_res_2020!$F$49</f>
        <v>2.2000000000000002</v>
      </c>
      <c r="I18" s="23">
        <f t="shared" si="5"/>
        <v>2.2332320040096132</v>
      </c>
      <c r="J18" s="23">
        <f t="shared" si="5"/>
        <v>2.2669659926058148</v>
      </c>
      <c r="K18" s="23">
        <f t="shared" si="5"/>
        <v>2.3012095484948754</v>
      </c>
      <c r="L18" s="23">
        <f t="shared" ref="L18:M22" si="6">K18*(1+slow)^15</f>
        <v>2.3359703689233036</v>
      </c>
      <c r="M18" s="23">
        <f t="shared" si="6"/>
        <v>2.3712562674080293</v>
      </c>
    </row>
    <row r="19" spans="1:13">
      <c r="A19" t="str">
        <f>Legend!A105</f>
        <v>resid hot water</v>
      </c>
      <c r="B19" t="str">
        <f>Legend!B105</f>
        <v>refined liquids</v>
      </c>
      <c r="C19" t="str">
        <f>Legend!C105</f>
        <v>fuel water heater</v>
      </c>
      <c r="D19" t="str">
        <f>Legend!D105</f>
        <v>refined liquids enduse</v>
      </c>
      <c r="E19">
        <v>1</v>
      </c>
      <c r="F19" s="17">
        <f>G19*(1-[6]Historical!$R$11)^15</f>
        <v>0.49835492504642842</v>
      </c>
      <c r="G19" s="14">
        <f>[5]LBNL_res_2020!$F$57</f>
        <v>0.53</v>
      </c>
      <c r="H19" s="14">
        <f>[5]LBNL_res_2020!$F$57</f>
        <v>0.53</v>
      </c>
      <c r="I19" s="21">
        <f t="shared" si="5"/>
        <v>0.53800589187504322</v>
      </c>
      <c r="J19" s="21">
        <f t="shared" si="5"/>
        <v>0.54613271640049188</v>
      </c>
      <c r="K19" s="21">
        <f t="shared" si="5"/>
        <v>0.55438230031922009</v>
      </c>
      <c r="L19" s="21">
        <f t="shared" si="6"/>
        <v>0.56275649796788685</v>
      </c>
      <c r="M19" s="21">
        <f t="shared" si="6"/>
        <v>0.57125719169375255</v>
      </c>
    </row>
    <row r="20" spans="1:13">
      <c r="A20" t="str">
        <f>A19</f>
        <v>resid hot water</v>
      </c>
      <c r="B20" t="str">
        <f>B19</f>
        <v>refined liquids</v>
      </c>
      <c r="C20" t="str">
        <f>Legend!C106</f>
        <v>fuel water heater hi-eff</v>
      </c>
      <c r="D20" t="str">
        <f>D19</f>
        <v>refined liquids enduse</v>
      </c>
      <c r="E20">
        <v>1</v>
      </c>
      <c r="F20" s="17">
        <f>G20*(1-[6]Historical!$R$11)^15</f>
        <v>0.63939877175768178</v>
      </c>
      <c r="G20" s="14">
        <f>[5]LBNL_res_2020!$F$64</f>
        <v>0.68</v>
      </c>
      <c r="H20" s="14">
        <f>[5]LBNL_res_2020!$F$64</f>
        <v>0.68</v>
      </c>
      <c r="I20" s="21">
        <f t="shared" si="5"/>
        <v>0.69027171033024415</v>
      </c>
      <c r="J20" s="21">
        <f t="shared" si="5"/>
        <v>0.70069857953270653</v>
      </c>
      <c r="K20" s="21">
        <f t="shared" si="5"/>
        <v>0.7112829513529616</v>
      </c>
      <c r="L20" s="21">
        <f t="shared" si="6"/>
        <v>0.72202720493993033</v>
      </c>
      <c r="M20" s="21">
        <f t="shared" si="6"/>
        <v>0.73293375538066374</v>
      </c>
    </row>
    <row r="21" spans="1:13">
      <c r="A21" t="str">
        <f>Legend!A107</f>
        <v>resid lighting</v>
      </c>
      <c r="B21" t="str">
        <f>Legend!B107</f>
        <v>electricity</v>
      </c>
      <c r="C21" t="str">
        <f>Legend!C107</f>
        <v>incandescent</v>
      </c>
      <c r="D21" t="str">
        <f>Legend!D107</f>
        <v>elect_td_bld</v>
      </c>
      <c r="E21">
        <v>1</v>
      </c>
      <c r="F21" s="14">
        <f>G21</f>
        <v>2.1017585155169563E-2</v>
      </c>
      <c r="G21" s="14">
        <f>[7]Lighting_efficiency!$E$4/conv_lumens_W</f>
        <v>2.1017585155169563E-2</v>
      </c>
      <c r="H21" s="21">
        <f>G21*(1+slow)^15</f>
        <v>2.1335065370691828E-2</v>
      </c>
      <c r="I21" s="21">
        <f t="shared" si="5"/>
        <v>2.1657341269757369E-2</v>
      </c>
      <c r="J21" s="21">
        <f t="shared" si="5"/>
        <v>2.1984485293354703E-2</v>
      </c>
      <c r="K21" s="21">
        <f t="shared" si="5"/>
        <v>2.2316570976726541E-2</v>
      </c>
      <c r="L21" s="21">
        <f t="shared" si="6"/>
        <v>2.2653672965898992E-2</v>
      </c>
      <c r="M21" s="21">
        <f t="shared" si="6"/>
        <v>2.2995867034460455E-2</v>
      </c>
    </row>
    <row r="22" spans="1:13">
      <c r="A22" t="str">
        <f>Legend!A108</f>
        <v>resid lighting</v>
      </c>
      <c r="B22" t="str">
        <f>Legend!B108</f>
        <v>electricity</v>
      </c>
      <c r="C22" t="str">
        <f>Legend!C108</f>
        <v>fluorescent</v>
      </c>
      <c r="D22" t="str">
        <f>Legend!D108</f>
        <v>elect_td_bld</v>
      </c>
      <c r="E22">
        <v>1</v>
      </c>
      <c r="F22" s="14">
        <f>G22</f>
        <v>0.12005856515373353</v>
      </c>
      <c r="G22" s="14">
        <f>[7]Lighting_efficiency!$E$48/conv_lumens_W</f>
        <v>0.12005856515373353</v>
      </c>
      <c r="H22" s="21">
        <f>G22*(1+slow)^15</f>
        <v>0.12187210457126865</v>
      </c>
      <c r="I22" s="21">
        <f t="shared" si="5"/>
        <v>0.12371303832934702</v>
      </c>
      <c r="J22" s="21">
        <f t="shared" si="5"/>
        <v>0.12558178023198441</v>
      </c>
      <c r="K22" s="21">
        <f t="shared" si="5"/>
        <v>0.12747875033389516</v>
      </c>
      <c r="L22" s="21">
        <f t="shared" si="6"/>
        <v>0.12940437503491176</v>
      </c>
      <c r="M22" s="21">
        <f t="shared" si="6"/>
        <v>0.1313590871758307</v>
      </c>
    </row>
    <row r="23" spans="1:13">
      <c r="A23" t="str">
        <f>Legend!A109</f>
        <v>resid lighting</v>
      </c>
      <c r="B23" t="str">
        <f>Legend!B109</f>
        <v>electricity</v>
      </c>
      <c r="C23" t="str">
        <f>Legend!C109</f>
        <v>solid state</v>
      </c>
      <c r="D23" t="str">
        <f>Legend!D109</f>
        <v>elect_td_bld</v>
      </c>
      <c r="E23">
        <v>1</v>
      </c>
      <c r="F23" s="14">
        <f>G23</f>
        <v>0.15373352855051245</v>
      </c>
      <c r="G23" s="14">
        <f>[5]Cost_lighting!$J$8/conv_lumens_W</f>
        <v>0.15373352855051245</v>
      </c>
      <c r="H23" s="14">
        <f>[5]Cost_lighting!$J$8/conv_lumens_W</f>
        <v>0.15373352855051245</v>
      </c>
      <c r="I23" s="21">
        <f>H23*(1+medium)^15</f>
        <v>0.15960052469096475</v>
      </c>
      <c r="J23" s="21">
        <f>I23*(1+medium)^15</f>
        <v>0.16569142542813467</v>
      </c>
      <c r="K23" s="21">
        <f>J23*(1+medium)^15</f>
        <v>0.1720147757256171</v>
      </c>
      <c r="L23" s="21">
        <f>K23*(1+medium)^15</f>
        <v>0.17857944665198153</v>
      </c>
      <c r="M23" s="21">
        <f>L23*(1+medium)^15</f>
        <v>0.18539464782605092</v>
      </c>
    </row>
    <row r="24" spans="1:13">
      <c r="A24" t="str">
        <f>Legend!A110</f>
        <v>resid appliances</v>
      </c>
      <c r="B24" t="str">
        <f>Legend!B110</f>
        <v>gas</v>
      </c>
      <c r="C24" t="str">
        <f>Legend!C110</f>
        <v>gas appliances</v>
      </c>
      <c r="D24" t="str">
        <f>Legend!D110</f>
        <v>delivered gas</v>
      </c>
      <c r="E24">
        <v>1</v>
      </c>
      <c r="F24" s="14">
        <f>G24*(1-[7]Res_appliance!$D$38)^15</f>
        <v>0.98991927928652346</v>
      </c>
      <c r="G24" s="14">
        <v>1</v>
      </c>
      <c r="H24" s="14">
        <f>G24*(1+[7]Res_appliance!$E$38)^15</f>
        <v>1.0072242423918967</v>
      </c>
      <c r="I24" s="14">
        <f>H24*(1+[7]Res_appliance!$F$38)^15</f>
        <v>1.0145006744619303</v>
      </c>
      <c r="J24" s="20">
        <f t="shared" ref="J24:M26" si="7">I24*(1+slow)^15</f>
        <v>1.0298251701353276</v>
      </c>
      <c r="K24" s="20">
        <f t="shared" si="7"/>
        <v>1.0453811493094811</v>
      </c>
      <c r="L24" s="20">
        <f t="shared" si="7"/>
        <v>1.0611721086483115</v>
      </c>
      <c r="M24" s="20">
        <f t="shared" si="7"/>
        <v>1.0772015976344433</v>
      </c>
    </row>
    <row r="25" spans="1:13">
      <c r="A25" t="str">
        <f>Legend!A111</f>
        <v>resid appliances</v>
      </c>
      <c r="B25" t="str">
        <f>Legend!B111</f>
        <v>electricity</v>
      </c>
      <c r="C25" t="str">
        <f>Legend!C111</f>
        <v>electric appliances</v>
      </c>
      <c r="D25" t="str">
        <f>Legend!D111</f>
        <v>elect_td_bld</v>
      </c>
      <c r="E25">
        <v>1</v>
      </c>
      <c r="F25" s="19">
        <f>G25*(1-[7]Res_appliance!$D$34)^15</f>
        <v>0.7088842949087818</v>
      </c>
      <c r="G25" s="19">
        <v>1</v>
      </c>
      <c r="H25" s="15">
        <f>G25*(1+[7]Res_appliance!$E$34)^15</f>
        <v>1.108110903689588</v>
      </c>
      <c r="I25" s="15">
        <f>H25*(1+[7]Res_appliance!$F$34)^15</f>
        <v>1.1289272964745765</v>
      </c>
      <c r="J25" s="20">
        <f t="shared" si="7"/>
        <v>1.1459802584941241</v>
      </c>
      <c r="K25" s="20">
        <f t="shared" si="7"/>
        <v>1.1632908132874034</v>
      </c>
      <c r="L25" s="20">
        <f t="shared" si="7"/>
        <v>1.1808628519108184</v>
      </c>
      <c r="M25" s="20">
        <f t="shared" si="7"/>
        <v>1.1987003241969565</v>
      </c>
    </row>
    <row r="26" spans="1:13">
      <c r="A26" t="str">
        <f>A25</f>
        <v>resid appliances</v>
      </c>
      <c r="B26" t="str">
        <f>B25</f>
        <v>electricity</v>
      </c>
      <c r="C26" t="str">
        <f>Legend!C112</f>
        <v>electric appliances hi-eff</v>
      </c>
      <c r="D26" t="str">
        <f>D25</f>
        <v>elect_td_bld</v>
      </c>
      <c r="E26">
        <v>1</v>
      </c>
      <c r="F26" s="16">
        <v>1</v>
      </c>
      <c r="G26" s="14">
        <f>[5]LBNL_res_2005!$F$68</f>
        <v>1.5797027888441841</v>
      </c>
      <c r="H26" s="14">
        <f>[5]LBNL_res_2020!$F$94</f>
        <v>1.6750603497396541</v>
      </c>
      <c r="I26" s="21">
        <f>H26*(1+slow)^15</f>
        <v>1.7003629007664234</v>
      </c>
      <c r="J26" s="21">
        <f t="shared" si="7"/>
        <v>1.7260476583737268</v>
      </c>
      <c r="K26" s="21">
        <f t="shared" si="7"/>
        <v>1.75212039596639</v>
      </c>
      <c r="L26" s="21">
        <f t="shared" si="7"/>
        <v>1.7785869741591538</v>
      </c>
      <c r="M26" s="21">
        <f t="shared" si="7"/>
        <v>1.8054533420940186</v>
      </c>
    </row>
    <row r="27" spans="1:13">
      <c r="A27" t="str">
        <f>Legend!A113</f>
        <v>resid appliances</v>
      </c>
      <c r="B27" t="str">
        <f>Legend!B113</f>
        <v>refined liquids</v>
      </c>
      <c r="C27" t="str">
        <f>Legend!C113</f>
        <v>fuel appliances</v>
      </c>
      <c r="D27" t="str">
        <f>Legend!D113</f>
        <v>refined liquids enduse</v>
      </c>
      <c r="E27">
        <v>1</v>
      </c>
      <c r="F27" s="14">
        <v>1</v>
      </c>
      <c r="G27" s="14">
        <v>1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</row>
    <row r="28" spans="1:13">
      <c r="A28" t="str">
        <f>Legend!A114</f>
        <v>resid other appliances</v>
      </c>
      <c r="B28" t="str">
        <f>Legend!B114</f>
        <v>electricity</v>
      </c>
      <c r="C28" t="str">
        <f>Legend!C114</f>
        <v>electricity</v>
      </c>
      <c r="D28" t="str">
        <f>Legend!D114</f>
        <v>elect_td_bld</v>
      </c>
      <c r="E28">
        <v>1</v>
      </c>
      <c r="F28" s="14">
        <v>1</v>
      </c>
      <c r="G28" s="14">
        <v>1</v>
      </c>
      <c r="H28" s="14">
        <f>G28*(1+[7]Res_other_elec!$L$7)^15</f>
        <v>0.91323712891126041</v>
      </c>
      <c r="I28" s="21">
        <f>H28*(1+medium)^15</f>
        <v>0.94808937461951936</v>
      </c>
      <c r="J28" s="21">
        <f>I28*(1+medium)^15</f>
        <v>0.98427170097436456</v>
      </c>
      <c r="K28" s="21">
        <f>J28*(1+medium)^15</f>
        <v>1.0218348683928213</v>
      </c>
      <c r="L28" s="21">
        <f>K28*(1+medium)^15</f>
        <v>1.0608315744826737</v>
      </c>
      <c r="M28" s="21">
        <f>L28*(1+medium)^15</f>
        <v>1.101316527972275</v>
      </c>
    </row>
    <row r="29" spans="1:13">
      <c r="A29" t="str">
        <f>Legend!A115</f>
        <v>resid other</v>
      </c>
      <c r="B29" t="str">
        <f>Legend!B115</f>
        <v>gas</v>
      </c>
      <c r="C29" t="str">
        <f>Legend!C115</f>
        <v>gas</v>
      </c>
      <c r="D29" t="str">
        <f>Legend!D115</f>
        <v>delivered gas</v>
      </c>
      <c r="E29">
        <v>1</v>
      </c>
      <c r="F29" s="14">
        <v>1</v>
      </c>
      <c r="G29" s="14">
        <v>1</v>
      </c>
      <c r="H29" s="14">
        <v>1</v>
      </c>
      <c r="I29" s="14">
        <v>1</v>
      </c>
      <c r="J29" s="14">
        <v>1</v>
      </c>
      <c r="K29" s="14">
        <v>1</v>
      </c>
      <c r="L29" s="14">
        <v>1</v>
      </c>
      <c r="M29" s="14">
        <v>1</v>
      </c>
    </row>
    <row r="30" spans="1:13">
      <c r="A30" t="str">
        <f>Legend!A116</f>
        <v>resid other</v>
      </c>
      <c r="B30" t="str">
        <f>Legend!B116</f>
        <v>electricity</v>
      </c>
      <c r="C30" t="str">
        <f>Legend!C116</f>
        <v>electricity</v>
      </c>
      <c r="D30" t="str">
        <f>Legend!D116</f>
        <v>elect_td_bld</v>
      </c>
      <c r="E30">
        <v>1</v>
      </c>
      <c r="F30" s="14">
        <v>1</v>
      </c>
      <c r="G30" s="14">
        <v>1</v>
      </c>
      <c r="H30" s="14">
        <f>G30*(1+[7]Res_other_elec!$I$14)^15</f>
        <v>1.0906692880884767</v>
      </c>
      <c r="I30" s="21">
        <f>H30*(1+medium)^15</f>
        <v>1.1322929505650876</v>
      </c>
      <c r="J30" s="21">
        <f>I30*(1+medium)^15</f>
        <v>1.1755051140629413</v>
      </c>
      <c r="K30" s="21">
        <f>J30*(1+medium)^15</f>
        <v>1.2203664012025464</v>
      </c>
      <c r="L30" s="21">
        <f>K30*(1+medium)^15</f>
        <v>1.266939748170514</v>
      </c>
      <c r="M30" s="21">
        <f>L30*(1+medium)^15</f>
        <v>1.3152904930131375</v>
      </c>
    </row>
    <row r="31" spans="1:13">
      <c r="A31" t="str">
        <f>Legend!A117</f>
        <v>resid other</v>
      </c>
      <c r="B31" t="str">
        <f>Legend!B117</f>
        <v>refined liquids</v>
      </c>
      <c r="C31" t="str">
        <f>Legend!C117</f>
        <v>refined liquids</v>
      </c>
      <c r="D31" t="str">
        <f>Legend!D117</f>
        <v>refined liquids enduse</v>
      </c>
      <c r="E31">
        <v>1</v>
      </c>
      <c r="F31" s="14">
        <v>1</v>
      </c>
      <c r="G31" s="14">
        <v>1</v>
      </c>
      <c r="H31" s="14">
        <v>1</v>
      </c>
      <c r="I31" s="14">
        <v>1</v>
      </c>
      <c r="J31" s="14">
        <v>1</v>
      </c>
      <c r="K31" s="14">
        <v>1</v>
      </c>
      <c r="L31" s="14">
        <v>1</v>
      </c>
      <c r="M31" s="14">
        <v>1</v>
      </c>
    </row>
    <row r="32" spans="1:13">
      <c r="A32" t="str">
        <f>Legend!A118</f>
        <v>comm heating</v>
      </c>
      <c r="B32" t="str">
        <f>Legend!B118</f>
        <v>biomass</v>
      </c>
      <c r="C32" t="str">
        <f>Legend!C118</f>
        <v>biomass boiler</v>
      </c>
      <c r="D32" t="str">
        <f>Legend!D118</f>
        <v>delivered biomass</v>
      </c>
      <c r="E32">
        <v>1</v>
      </c>
      <c r="F32" s="21">
        <f>G32</f>
        <v>0.65</v>
      </c>
      <c r="G32" s="21">
        <v>0.65</v>
      </c>
      <c r="H32" s="21">
        <f t="shared" ref="H32:M32" si="8">G32*(1+slow)^15</f>
        <v>0.65981854663920392</v>
      </c>
      <c r="I32" s="21">
        <f t="shared" si="8"/>
        <v>0.66978540690626354</v>
      </c>
      <c r="J32" s="21">
        <f t="shared" si="8"/>
        <v>0.67990282114621325</v>
      </c>
      <c r="K32" s="21">
        <f t="shared" si="8"/>
        <v>0.69017306354552155</v>
      </c>
      <c r="L32" s="21">
        <f t="shared" si="8"/>
        <v>0.70059844264328142</v>
      </c>
      <c r="M32" s="21">
        <f t="shared" si="8"/>
        <v>0.7111813018501224</v>
      </c>
    </row>
    <row r="33" spans="1:13">
      <c r="A33" t="str">
        <f>Legend!A119</f>
        <v>comm heating</v>
      </c>
      <c r="B33" t="str">
        <f>Legend!B119</f>
        <v>coal</v>
      </c>
      <c r="C33" t="str">
        <f>Legend!C119</f>
        <v>coal</v>
      </c>
      <c r="D33" t="str">
        <f>Legend!D119</f>
        <v>delivered coal</v>
      </c>
      <c r="E33">
        <v>1</v>
      </c>
      <c r="F33" s="21">
        <f>F32</f>
        <v>0.65</v>
      </c>
      <c r="G33" s="21">
        <f t="shared" ref="G33:M33" si="9">G32</f>
        <v>0.65</v>
      </c>
      <c r="H33" s="21">
        <f t="shared" si="9"/>
        <v>0.65981854663920392</v>
      </c>
      <c r="I33" s="21">
        <f t="shared" si="9"/>
        <v>0.66978540690626354</v>
      </c>
      <c r="J33" s="21">
        <f t="shared" si="9"/>
        <v>0.67990282114621325</v>
      </c>
      <c r="K33" s="21">
        <f t="shared" si="9"/>
        <v>0.69017306354552155</v>
      </c>
      <c r="L33" s="21">
        <f t="shared" si="9"/>
        <v>0.70059844264328142</v>
      </c>
      <c r="M33" s="21">
        <f t="shared" si="9"/>
        <v>0.7111813018501224</v>
      </c>
    </row>
    <row r="34" spans="1:13">
      <c r="A34" t="str">
        <f>Legend!A120</f>
        <v>comm heating</v>
      </c>
      <c r="B34" t="str">
        <f>Legend!B120</f>
        <v>gas</v>
      </c>
      <c r="C34" t="str">
        <f>Legend!C120</f>
        <v>gas furnace</v>
      </c>
      <c r="D34" t="str">
        <f>Legend!D120</f>
        <v>delivered gas</v>
      </c>
      <c r="E34">
        <v>1</v>
      </c>
      <c r="F34" s="19">
        <f>G34</f>
        <v>0.7</v>
      </c>
      <c r="G34" s="21">
        <v>0.7</v>
      </c>
      <c r="H34" s="14">
        <f>[5]LBNL_comm_2005!$E$6</f>
        <v>0.77500000000000002</v>
      </c>
      <c r="I34" s="21">
        <f t="shared" ref="I34:M35" si="10">H34*(1+slow)^15</f>
        <v>0.78670672868520464</v>
      </c>
      <c r="J34" s="21">
        <f t="shared" si="10"/>
        <v>0.79859029284977567</v>
      </c>
      <c r="K34" s="21">
        <f t="shared" si="10"/>
        <v>0.81065336367433105</v>
      </c>
      <c r="L34" s="21">
        <f t="shared" si="10"/>
        <v>0.82289865268889095</v>
      </c>
      <c r="M34" s="21">
        <f t="shared" si="10"/>
        <v>0.83532891238237394</v>
      </c>
    </row>
    <row r="35" spans="1:13">
      <c r="A35" t="str">
        <f>A34</f>
        <v>comm heating</v>
      </c>
      <c r="B35" t="str">
        <f>B34</f>
        <v>gas</v>
      </c>
      <c r="C35" t="str">
        <f>Legend!C121</f>
        <v>gas furnace hi-eff</v>
      </c>
      <c r="D35" t="str">
        <f>D34</f>
        <v>delivered gas</v>
      </c>
      <c r="E35">
        <v>1</v>
      </c>
      <c r="F35" s="14">
        <f>G35</f>
        <v>0.85499999999999998</v>
      </c>
      <c r="G35" s="14">
        <f>[5]LBNL_comm_2005!$F$13</f>
        <v>0.85499999999999998</v>
      </c>
      <c r="H35" s="21">
        <f>G35*(1+slow)^15</f>
        <v>0.86791516519464507</v>
      </c>
      <c r="I35" s="21">
        <f t="shared" si="10"/>
        <v>0.88102541985362348</v>
      </c>
      <c r="J35" s="21">
        <f t="shared" si="10"/>
        <v>0.89433371089232649</v>
      </c>
      <c r="K35" s="21">
        <f t="shared" si="10"/>
        <v>0.90784302974064746</v>
      </c>
      <c r="L35" s="21">
        <f t="shared" si="10"/>
        <v>0.92155641301539315</v>
      </c>
      <c r="M35" s="21">
        <f t="shared" si="10"/>
        <v>0.93547694320285324</v>
      </c>
    </row>
    <row r="36" spans="1:13">
      <c r="A36" t="str">
        <f>Legend!A122</f>
        <v>comm heating</v>
      </c>
      <c r="B36" t="str">
        <f>Legend!B122</f>
        <v>electricity</v>
      </c>
      <c r="C36" t="str">
        <f>Legend!C122</f>
        <v>electric furnace</v>
      </c>
      <c r="D36" t="str">
        <f>Legend!D122</f>
        <v>elect_td_bld</v>
      </c>
      <c r="E36">
        <v>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</row>
    <row r="37" spans="1:13">
      <c r="A37" t="str">
        <f>Legend!A123</f>
        <v>comm heating</v>
      </c>
      <c r="B37" t="str">
        <f>Legend!B123</f>
        <v>electricity</v>
      </c>
      <c r="C37" t="str">
        <f>Legend!C123</f>
        <v>electric heat pump</v>
      </c>
      <c r="D37" t="str">
        <f>Legend!D123</f>
        <v>elect_td_bld</v>
      </c>
      <c r="E37">
        <v>1</v>
      </c>
      <c r="F37" s="14">
        <f t="shared" ref="F37:F47" si="11">G37</f>
        <v>3.1</v>
      </c>
      <c r="G37" s="14">
        <f>[5]NCI_comm!$M$31</f>
        <v>3.1</v>
      </c>
      <c r="H37" s="14">
        <f>[5]NCI_comm!$M$36</f>
        <v>3.3</v>
      </c>
      <c r="I37" s="21">
        <f>H37*(1+medium)^15</f>
        <v>3.4259392628663372</v>
      </c>
      <c r="J37" s="21">
        <f>I37*(1+medium)^15</f>
        <v>3.5566847978330736</v>
      </c>
      <c r="K37" s="21">
        <f>J37*(1+medium)^15</f>
        <v>3.6924200286473177</v>
      </c>
      <c r="L37" s="21">
        <f>K37*(1+medium)^15</f>
        <v>3.8333353791323916</v>
      </c>
      <c r="M37" s="21">
        <f>L37*(1+medium)^15</f>
        <v>3.9796285403346294</v>
      </c>
    </row>
    <row r="38" spans="1:13">
      <c r="A38" t="str">
        <f>Legend!A124</f>
        <v>comm heating</v>
      </c>
      <c r="B38" t="str">
        <f>Legend!B124</f>
        <v>refined liquids</v>
      </c>
      <c r="C38" t="str">
        <f>Legend!C124</f>
        <v>fuel boiler</v>
      </c>
      <c r="D38" t="str">
        <f>Legend!D124</f>
        <v>refined liquids enduse</v>
      </c>
      <c r="E38">
        <v>1</v>
      </c>
      <c r="F38" s="14">
        <f t="shared" si="11"/>
        <v>0.7</v>
      </c>
      <c r="G38" s="21">
        <v>0.7</v>
      </c>
      <c r="H38" s="14">
        <f>[5]LBNL_comm_2020!$E$16</f>
        <v>0.81</v>
      </c>
      <c r="I38" s="21">
        <f t="shared" ref="I38:M39" si="12">H38*(1+slow)^15</f>
        <v>0.82223541965808489</v>
      </c>
      <c r="J38" s="21">
        <f t="shared" si="12"/>
        <v>0.83465566091395915</v>
      </c>
      <c r="K38" s="21">
        <f t="shared" si="12"/>
        <v>0.84726351558220414</v>
      </c>
      <c r="L38" s="21">
        <f t="shared" si="12"/>
        <v>0.86006181764903444</v>
      </c>
      <c r="M38" s="21">
        <f t="shared" si="12"/>
        <v>0.87305344390931983</v>
      </c>
    </row>
    <row r="39" spans="1:13">
      <c r="A39" t="str">
        <f>A38</f>
        <v>comm heating</v>
      </c>
      <c r="B39" t="str">
        <f>B38</f>
        <v>refined liquids</v>
      </c>
      <c r="C39" t="str">
        <f>Legend!C125</f>
        <v>fuel boiler hi-eff</v>
      </c>
      <c r="D39" t="str">
        <f>D38</f>
        <v>refined liquids enduse</v>
      </c>
      <c r="E39">
        <v>1</v>
      </c>
      <c r="F39" s="14">
        <f t="shared" si="11"/>
        <v>0.85</v>
      </c>
      <c r="G39" s="14">
        <f>[5]LBNL_comm_2020!$E$19</f>
        <v>0.85</v>
      </c>
      <c r="H39" s="14">
        <f>[5]LBNL_comm_2020!$E$19</f>
        <v>0.85</v>
      </c>
      <c r="I39" s="21">
        <f t="shared" si="12"/>
        <v>0.86283963791280505</v>
      </c>
      <c r="J39" s="21">
        <f t="shared" si="12"/>
        <v>0.875873224415883</v>
      </c>
      <c r="K39" s="21">
        <f t="shared" si="12"/>
        <v>0.88910368919120186</v>
      </c>
      <c r="L39" s="21">
        <f t="shared" si="12"/>
        <v>0.90253400617491275</v>
      </c>
      <c r="M39" s="21">
        <f t="shared" si="12"/>
        <v>0.91616719422582948</v>
      </c>
    </row>
    <row r="40" spans="1:13">
      <c r="A40" t="str">
        <f>Legend!A126</f>
        <v>comm cooling</v>
      </c>
      <c r="B40" t="str">
        <f>Legend!B126</f>
        <v>gas</v>
      </c>
      <c r="C40" t="str">
        <f>Legend!C126</f>
        <v>gas cooling</v>
      </c>
      <c r="D40" t="str">
        <f>Legend!D126</f>
        <v>delivered gas</v>
      </c>
      <c r="E40">
        <v>1</v>
      </c>
      <c r="F40" s="14">
        <f t="shared" si="11"/>
        <v>0.83342820405960105</v>
      </c>
      <c r="G40" s="14">
        <f>[6]supple2!$D$160</f>
        <v>0.83342820405960105</v>
      </c>
      <c r="H40" s="14">
        <f>[6]supple2!$S$160</f>
        <v>0.91892158985137895</v>
      </c>
      <c r="I40" s="14">
        <f>[6]supple2!$AF$160</f>
        <v>0.96745472824375389</v>
      </c>
      <c r="J40" s="14">
        <v>0.98</v>
      </c>
      <c r="K40" s="14">
        <v>0.98</v>
      </c>
      <c r="L40" s="14">
        <v>0.98</v>
      </c>
      <c r="M40" s="14">
        <v>0.98</v>
      </c>
    </row>
    <row r="41" spans="1:13">
      <c r="A41" t="str">
        <f>Legend!A127</f>
        <v>comm cooling</v>
      </c>
      <c r="B41" t="str">
        <f>Legend!B127</f>
        <v>electricity</v>
      </c>
      <c r="C41" t="str">
        <f>Legend!C127</f>
        <v>air conditioning</v>
      </c>
      <c r="D41" t="str">
        <f>Legend!D127</f>
        <v>elect_td_bld</v>
      </c>
      <c r="E41">
        <v>1</v>
      </c>
      <c r="F41" s="19">
        <f t="shared" si="11"/>
        <v>2.4</v>
      </c>
      <c r="G41" s="21">
        <v>2.4</v>
      </c>
      <c r="H41" s="14">
        <f>[5]LBNL_comm_2020!$F$29</f>
        <v>2.7818448023426061</v>
      </c>
      <c r="I41" s="21">
        <f t="shared" ref="I41:M42" si="13">H41*(1+medium)^15</f>
        <v>2.8880094944079331</v>
      </c>
      <c r="J41" s="21">
        <f t="shared" si="13"/>
        <v>2.9982257934614842</v>
      </c>
      <c r="K41" s="21">
        <f t="shared" si="13"/>
        <v>3.1126483226540231</v>
      </c>
      <c r="L41" s="21">
        <f t="shared" si="13"/>
        <v>3.2314376060834742</v>
      </c>
      <c r="M41" s="21">
        <f t="shared" si="13"/>
        <v>3.3547602939952057</v>
      </c>
    </row>
    <row r="42" spans="1:13">
      <c r="A42" t="str">
        <f>A41</f>
        <v>comm cooling</v>
      </c>
      <c r="B42" t="str">
        <f>B41</f>
        <v>electricity</v>
      </c>
      <c r="C42" t="str">
        <f>Legend!C128</f>
        <v>air conditioning hi-eff</v>
      </c>
      <c r="D42" t="str">
        <f>D41</f>
        <v>elect_td_bld</v>
      </c>
      <c r="E42">
        <v>1</v>
      </c>
      <c r="F42" s="19">
        <f t="shared" si="11"/>
        <v>3.6603221083455342</v>
      </c>
      <c r="G42" s="14">
        <f>[5]LBNL_comm_2005!$F$37</f>
        <v>3.6603221083455342</v>
      </c>
      <c r="H42" s="14">
        <f>[5]LBNL_comm_2020!$F$34</f>
        <v>3.5139092240117131</v>
      </c>
      <c r="I42" s="21">
        <f t="shared" si="13"/>
        <v>3.648011992936337</v>
      </c>
      <c r="J42" s="21">
        <f t="shared" si="13"/>
        <v>3.7872325812145067</v>
      </c>
      <c r="K42" s="21">
        <f t="shared" si="13"/>
        <v>3.931766302299819</v>
      </c>
      <c r="L42" s="21">
        <f t="shared" si="13"/>
        <v>4.0818159234738625</v>
      </c>
      <c r="M42" s="21">
        <f t="shared" si="13"/>
        <v>4.2375919503097341</v>
      </c>
    </row>
    <row r="43" spans="1:13">
      <c r="A43" t="str">
        <f>Legend!A129</f>
        <v>comm hot water</v>
      </c>
      <c r="B43" t="str">
        <f>Legend!B129</f>
        <v>gas</v>
      </c>
      <c r="C43" t="str">
        <f>Legend!C129</f>
        <v>gas water heater</v>
      </c>
      <c r="D43" t="str">
        <f>Legend!D129</f>
        <v>delivered gas</v>
      </c>
      <c r="E43">
        <v>1</v>
      </c>
      <c r="F43" s="19">
        <f t="shared" si="11"/>
        <v>0.78</v>
      </c>
      <c r="G43" s="14">
        <f>[5]LBNL_comm_2005!$F$50</f>
        <v>0.78</v>
      </c>
      <c r="H43" s="21">
        <f t="shared" ref="H43:M43" si="14">G43*(1+slow)^15</f>
        <v>0.79178225596704466</v>
      </c>
      <c r="I43" s="21">
        <f t="shared" si="14"/>
        <v>0.80374248828751615</v>
      </c>
      <c r="J43" s="21">
        <f t="shared" si="14"/>
        <v>0.81588338537545579</v>
      </c>
      <c r="K43" s="21">
        <f t="shared" si="14"/>
        <v>0.82820767625462577</v>
      </c>
      <c r="L43" s="21">
        <f t="shared" si="14"/>
        <v>0.84071813117193761</v>
      </c>
      <c r="M43" s="21">
        <f t="shared" si="14"/>
        <v>0.85341756222014686</v>
      </c>
    </row>
    <row r="44" spans="1:13">
      <c r="A44" t="str">
        <f>A43</f>
        <v>comm hot water</v>
      </c>
      <c r="B44" t="str">
        <f>B43</f>
        <v>gas</v>
      </c>
      <c r="C44" t="str">
        <f>Legend!C130</f>
        <v>gas water heater hi-eff</v>
      </c>
      <c r="D44" t="str">
        <f>D43</f>
        <v>delivered gas</v>
      </c>
      <c r="E44">
        <v>1</v>
      </c>
      <c r="F44" s="19">
        <f t="shared" si="11"/>
        <v>0.94</v>
      </c>
      <c r="G44" s="14">
        <f>[5]LBNL_comm_2005!$F$54</f>
        <v>0.94</v>
      </c>
      <c r="H44" s="21">
        <f>G44*(1+slow)^15</f>
        <v>0.95419912898592552</v>
      </c>
      <c r="I44" s="21">
        <f>H44*(1+slow)^15</f>
        <v>0.96861274229521177</v>
      </c>
      <c r="J44" s="21">
        <f>I44*(1+slow)^15</f>
        <v>0.98324407981144668</v>
      </c>
      <c r="K44" s="21">
        <v>0.99</v>
      </c>
      <c r="L44" s="21">
        <v>0.99</v>
      </c>
      <c r="M44" s="21">
        <v>0.99</v>
      </c>
    </row>
    <row r="45" spans="1:13">
      <c r="A45" t="str">
        <f>Legend!A131</f>
        <v>comm hot water</v>
      </c>
      <c r="B45" t="str">
        <f>Legend!B131</f>
        <v>electricity</v>
      </c>
      <c r="C45" t="str">
        <f>Legend!C131</f>
        <v>electric resistance water heater</v>
      </c>
      <c r="D45" t="str">
        <f>Legend!D131</f>
        <v>elect_td_bld</v>
      </c>
      <c r="E45">
        <v>1</v>
      </c>
      <c r="F45" s="14">
        <f t="shared" si="11"/>
        <v>0.98323106765747104</v>
      </c>
      <c r="G45" s="14">
        <f>[6]supple2!$D$163</f>
        <v>0.98323106765747104</v>
      </c>
      <c r="H45" s="14">
        <v>0.99</v>
      </c>
      <c r="I45" s="14">
        <v>0.99</v>
      </c>
      <c r="J45" s="14">
        <v>0.99</v>
      </c>
      <c r="K45" s="14">
        <v>0.99</v>
      </c>
      <c r="L45" s="14">
        <v>0.99</v>
      </c>
      <c r="M45" s="14">
        <v>0.99</v>
      </c>
    </row>
    <row r="46" spans="1:13">
      <c r="A46" t="str">
        <f>Legend!A132</f>
        <v>comm hot water</v>
      </c>
      <c r="B46" t="str">
        <f>Legend!B132</f>
        <v>electricity</v>
      </c>
      <c r="C46" t="str">
        <f>Legend!C132</f>
        <v>electric heat pump water heater</v>
      </c>
      <c r="D46" t="str">
        <f>Legend!D132</f>
        <v>elect_td_bld</v>
      </c>
      <c r="E46">
        <v>1</v>
      </c>
      <c r="F46" s="14">
        <f t="shared" si="11"/>
        <v>2.1</v>
      </c>
      <c r="G46" s="14">
        <v>2.1</v>
      </c>
      <c r="H46" s="14">
        <f>[5]NCI_res!$K$100</f>
        <v>2.2000000000000002</v>
      </c>
      <c r="I46" s="14">
        <f>[5]NCI_res!$K$106</f>
        <v>2.4</v>
      </c>
      <c r="J46" s="21">
        <f t="shared" ref="J46:M47" si="15">I46*(1+slow)^15</f>
        <v>2.4362530952832144</v>
      </c>
      <c r="K46" s="21">
        <f t="shared" si="15"/>
        <v>2.4730538101154345</v>
      </c>
      <c r="L46" s="21">
        <f t="shared" si="15"/>
        <v>2.5104104165398642</v>
      </c>
      <c r="M46" s="21">
        <f t="shared" si="15"/>
        <v>2.5483313115526949</v>
      </c>
    </row>
    <row r="47" spans="1:13">
      <c r="A47" t="str">
        <f>Legend!A133</f>
        <v>comm hot water</v>
      </c>
      <c r="B47" t="str">
        <f>Legend!B133</f>
        <v>refined liquids</v>
      </c>
      <c r="C47" t="str">
        <f>Legend!C133</f>
        <v>fuel water heater</v>
      </c>
      <c r="D47" t="str">
        <f>Legend!D133</f>
        <v>refined liquids enduse</v>
      </c>
      <c r="E47">
        <v>1</v>
      </c>
      <c r="F47" s="14">
        <f t="shared" si="11"/>
        <v>0.76834022998809803</v>
      </c>
      <c r="G47" s="14">
        <f>[6]supple2!$D$165</f>
        <v>0.76834022998809803</v>
      </c>
      <c r="H47" s="14">
        <f>[6]supple2!$S$165</f>
        <v>0.80076533555984497</v>
      </c>
      <c r="I47" s="14">
        <f>[6]supple2!$AF$165</f>
        <v>0.80476508058562823</v>
      </c>
      <c r="J47" s="21">
        <f t="shared" si="15"/>
        <v>0.81692142439690929</v>
      </c>
      <c r="K47" s="21">
        <f t="shared" si="15"/>
        <v>0.82926139532922605</v>
      </c>
      <c r="L47" s="21">
        <f t="shared" si="15"/>
        <v>0.84178776715404346</v>
      </c>
      <c r="M47" s="21">
        <f t="shared" si="15"/>
        <v>0.85450335554191004</v>
      </c>
    </row>
    <row r="48" spans="1:13">
      <c r="A48" t="str">
        <f>Legend!A134</f>
        <v>comm ventilation</v>
      </c>
      <c r="B48" t="str">
        <f>Legend!B134</f>
        <v>electricity</v>
      </c>
      <c r="C48" t="str">
        <f>Legend!C134</f>
        <v>ventilation</v>
      </c>
      <c r="D48" t="str">
        <f>Legend!D134</f>
        <v>elect_td_bld</v>
      </c>
      <c r="E48">
        <v>1</v>
      </c>
      <c r="F48" s="14">
        <f>[5]LBNL_comm_2020!$F$69</f>
        <v>0.74299999999999999</v>
      </c>
      <c r="G48" s="14">
        <f>[5]LBNL_comm_2020!$F$68</f>
        <v>0.71</v>
      </c>
      <c r="H48" s="21">
        <f t="shared" ref="H48:K49" si="16">G48*(1+slow)^15</f>
        <v>0.72072487402128416</v>
      </c>
      <c r="I48" s="21">
        <f t="shared" si="16"/>
        <v>0.73161175215914931</v>
      </c>
      <c r="J48" s="21">
        <f t="shared" si="16"/>
        <v>0.74266308155970973</v>
      </c>
      <c r="K48" s="21">
        <f t="shared" si="16"/>
        <v>0.75388134633433879</v>
      </c>
      <c r="L48" s="21">
        <f>K48</f>
        <v>0.75388134633433879</v>
      </c>
      <c r="M48" s="21">
        <f>L48</f>
        <v>0.75388134633433879</v>
      </c>
    </row>
    <row r="49" spans="1:13">
      <c r="A49" t="str">
        <f>A48</f>
        <v>comm ventilation</v>
      </c>
      <c r="B49" t="str">
        <f>B48</f>
        <v>electricity</v>
      </c>
      <c r="C49" t="str">
        <f>Legend!C135</f>
        <v>ventilation hi-eff</v>
      </c>
      <c r="D49" t="str">
        <f>D48</f>
        <v>elect_td_bld</v>
      </c>
      <c r="E49">
        <v>1</v>
      </c>
      <c r="F49" s="14">
        <f>[5]LBNL_comm_2020!$F$69</f>
        <v>0.74299999999999999</v>
      </c>
      <c r="G49" s="14">
        <f>[5]LBNL_comm_2020!$F$75</f>
        <v>0.85400000000000009</v>
      </c>
      <c r="H49" s="21">
        <f t="shared" si="16"/>
        <v>0.86690005973827722</v>
      </c>
      <c r="I49" s="21">
        <f t="shared" si="16"/>
        <v>0.87999498076607552</v>
      </c>
      <c r="J49" s="21">
        <f t="shared" si="16"/>
        <v>0.89328770655210177</v>
      </c>
      <c r="K49" s="21">
        <f t="shared" si="16"/>
        <v>0.90678122502750069</v>
      </c>
      <c r="L49" s="21">
        <f>K49</f>
        <v>0.90678122502750069</v>
      </c>
      <c r="M49" s="21">
        <f>L49</f>
        <v>0.90678122502750069</v>
      </c>
    </row>
    <row r="50" spans="1:13">
      <c r="A50" t="str">
        <f>Legend!A136</f>
        <v>comm cooking</v>
      </c>
      <c r="B50" t="str">
        <f>Legend!B136</f>
        <v>gas</v>
      </c>
      <c r="C50" t="str">
        <f>Legend!C136</f>
        <v>gas stove</v>
      </c>
      <c r="D50" t="str">
        <f>Legend!D136</f>
        <v>delivered gas</v>
      </c>
      <c r="E50">
        <v>1</v>
      </c>
      <c r="F50" s="14">
        <f>[6]supple2!$B$172</f>
        <v>0.51413375139236495</v>
      </c>
      <c r="G50" s="14">
        <f>[6]supple2!$D$172</f>
        <v>0.51361691951751698</v>
      </c>
      <c r="H50" s="14">
        <f>[6]supple2!$S$172</f>
        <v>0.52700930833816495</v>
      </c>
      <c r="I50" s="14">
        <f>[6]supple2!$AF$172</f>
        <v>0.53340770314057684</v>
      </c>
      <c r="J50" s="21">
        <f t="shared" ref="J50:M53" si="17">I50*(1+slow)^15</f>
        <v>0.54146506992672505</v>
      </c>
      <c r="K50" s="21">
        <f t="shared" si="17"/>
        <v>0.5496441469153025</v>
      </c>
      <c r="L50" s="21">
        <f t="shared" si="17"/>
        <v>0.55794677259446146</v>
      </c>
      <c r="M50" s="21">
        <f t="shared" si="17"/>
        <v>0.56637481322355687</v>
      </c>
    </row>
    <row r="51" spans="1:13">
      <c r="A51" t="str">
        <f>Legend!A137</f>
        <v>comm cooking</v>
      </c>
      <c r="B51" t="str">
        <f>Legend!B137</f>
        <v>electricity</v>
      </c>
      <c r="C51" t="str">
        <f>Legend!C137</f>
        <v>electric stove</v>
      </c>
      <c r="D51" t="str">
        <f>Legend!D137</f>
        <v>elect_td_bld</v>
      </c>
      <c r="E51">
        <v>1</v>
      </c>
      <c r="F51" s="14">
        <f>[6]supple2!$B$171</f>
        <v>0.72165423631668102</v>
      </c>
      <c r="G51" s="14">
        <f>[6]supple2!$D$171</f>
        <v>0.71283680200576804</v>
      </c>
      <c r="H51" s="14">
        <f>[6]supple2!$S$171</f>
        <v>0.74781167507171598</v>
      </c>
      <c r="I51" s="14">
        <f>[6]supple2!$AF$171</f>
        <v>0.75458996181648841</v>
      </c>
      <c r="J51" s="21">
        <f t="shared" si="17"/>
        <v>0.76598838756044263</v>
      </c>
      <c r="K51" s="21">
        <f t="shared" si="17"/>
        <v>0.77755899172713616</v>
      </c>
      <c r="L51" s="21">
        <f t="shared" si="17"/>
        <v>0.78930437515022112</v>
      </c>
      <c r="M51" s="21">
        <f t="shared" si="17"/>
        <v>0.80122717795012899</v>
      </c>
    </row>
    <row r="52" spans="1:13">
      <c r="A52" t="str">
        <f>Legend!A138</f>
        <v>comm lighting</v>
      </c>
      <c r="B52" t="str">
        <f>Legend!B138</f>
        <v>electricity</v>
      </c>
      <c r="C52" t="str">
        <f>Legend!C138</f>
        <v>incandescent</v>
      </c>
      <c r="D52" t="str">
        <f>Legend!D138</f>
        <v>elect_td_bld</v>
      </c>
      <c r="E52">
        <v>1</v>
      </c>
      <c r="F52" s="14">
        <f>[7]Lighting_efficiency!$E$5/conv_lumens_W</f>
        <v>2.0897646221783181E-2</v>
      </c>
      <c r="G52" s="14">
        <f>[7]Lighting_efficiency!$E$5/conv_lumens_W</f>
        <v>2.0897646221783181E-2</v>
      </c>
      <c r="H52" s="21">
        <f>G52*(1+slow)^15</f>
        <v>2.1213314704980352E-2</v>
      </c>
      <c r="I52" s="21">
        <f>H52*(1+slow)^15</f>
        <v>2.1533751504677213E-2</v>
      </c>
      <c r="J52" s="21">
        <f t="shared" si="17"/>
        <v>2.1859028648470599E-2</v>
      </c>
      <c r="K52" s="21">
        <f t="shared" si="17"/>
        <v>2.2189219251967065E-2</v>
      </c>
      <c r="L52" s="21">
        <f t="shared" si="17"/>
        <v>2.2524397535217771E-2</v>
      </c>
      <c r="M52" s="21">
        <f t="shared" si="17"/>
        <v>2.2864638839401624E-2</v>
      </c>
    </row>
    <row r="53" spans="1:13">
      <c r="A53" t="str">
        <f>Legend!A139</f>
        <v>comm lighting</v>
      </c>
      <c r="B53" t="str">
        <f>Legend!B139</f>
        <v>electricity</v>
      </c>
      <c r="C53" t="str">
        <f>Legend!C139</f>
        <v>fluorescent</v>
      </c>
      <c r="D53" t="str">
        <f>Legend!D139</f>
        <v>elect_td_bld</v>
      </c>
      <c r="E53">
        <v>1</v>
      </c>
      <c r="F53" s="14">
        <f>[7]Lighting_efficiency!$E$48/conv_lumens_W</f>
        <v>0.12005856515373353</v>
      </c>
      <c r="G53" s="14">
        <f>[7]Lighting_efficiency!$E$48/conv_lumens_W</f>
        <v>0.12005856515373353</v>
      </c>
      <c r="H53" s="21">
        <f>G53*(1+slow)^15</f>
        <v>0.12187210457126865</v>
      </c>
      <c r="I53" s="21">
        <f>H53*(1+slow)^15</f>
        <v>0.12371303832934702</v>
      </c>
      <c r="J53" s="21">
        <f t="shared" si="17"/>
        <v>0.12558178023198441</v>
      </c>
      <c r="K53" s="21">
        <f t="shared" si="17"/>
        <v>0.12747875033389516</v>
      </c>
      <c r="L53" s="21">
        <f t="shared" si="17"/>
        <v>0.12940437503491176</v>
      </c>
      <c r="M53" s="21">
        <f t="shared" si="17"/>
        <v>0.1313590871758307</v>
      </c>
    </row>
    <row r="54" spans="1:13">
      <c r="A54" t="str">
        <f>Legend!A140</f>
        <v>comm lighting</v>
      </c>
      <c r="B54" t="str">
        <f>Legend!B140</f>
        <v>electricity</v>
      </c>
      <c r="C54" t="str">
        <f>Legend!C140</f>
        <v>solid state</v>
      </c>
      <c r="D54" t="str">
        <f>Legend!D140</f>
        <v>elect_td_bld</v>
      </c>
      <c r="E54">
        <v>1</v>
      </c>
      <c r="F54" s="14">
        <f>G54</f>
        <v>0.15373352855051245</v>
      </c>
      <c r="G54" s="14">
        <f>[5]Cost_lighting!$J$8/conv_lumens_W</f>
        <v>0.15373352855051245</v>
      </c>
      <c r="H54" s="14">
        <f>[5]Cost_lighting!$J$8/conv_lumens_W</f>
        <v>0.15373352855051245</v>
      </c>
      <c r="I54" s="21">
        <f>H54*(1+medium)^15</f>
        <v>0.15960052469096475</v>
      </c>
      <c r="J54" s="21">
        <f>I54*(1+medium)^15</f>
        <v>0.16569142542813467</v>
      </c>
      <c r="K54" s="21">
        <f>J54*(1+medium)^15</f>
        <v>0.1720147757256171</v>
      </c>
      <c r="L54" s="21">
        <f>K54*(1+medium)^15</f>
        <v>0.17857944665198153</v>
      </c>
      <c r="M54" s="21">
        <f>L54*(1+medium)^15</f>
        <v>0.18539464782605092</v>
      </c>
    </row>
    <row r="55" spans="1:13">
      <c r="A55" t="str">
        <f>Legend!A141</f>
        <v>comm refrigeration</v>
      </c>
      <c r="B55" t="str">
        <f>Legend!B141</f>
        <v>electricity</v>
      </c>
      <c r="C55" t="str">
        <f>Legend!C141</f>
        <v>refrigeration</v>
      </c>
      <c r="D55" t="str">
        <f>Legend!D141</f>
        <v>elect_td_bld</v>
      </c>
      <c r="E55">
        <v>1</v>
      </c>
      <c r="F55" s="19">
        <f>[6]supple2!$B$179</f>
        <v>1.3963426351547199</v>
      </c>
      <c r="G55" s="19">
        <f>[6]supple2!$E$179</f>
        <v>1.96362924575806</v>
      </c>
      <c r="H55" s="19">
        <f>[6]supple2!$S$179</f>
        <v>2.4819567203521702</v>
      </c>
      <c r="I55" s="19">
        <f>[6]supple2!$AF$179</f>
        <v>2.6681767042050186</v>
      </c>
      <c r="J55" s="23">
        <f>I55*(1+medium)^15</f>
        <v>2.7700034336973562</v>
      </c>
      <c r="K55" s="23">
        <f>J55*(1+medium)^15</f>
        <v>2.8757162187207101</v>
      </c>
      <c r="L55" s="23">
        <f>K55*(1+medium)^15</f>
        <v>2.9854633644172122</v>
      </c>
      <c r="M55" s="23">
        <f>L55*(1+medium)^15</f>
        <v>3.0993988357593816</v>
      </c>
    </row>
    <row r="56" spans="1:13">
      <c r="A56" t="str">
        <f>A55</f>
        <v>comm refrigeration</v>
      </c>
      <c r="B56" t="str">
        <f>B55</f>
        <v>electricity</v>
      </c>
      <c r="C56" t="str">
        <f>Legend!C142</f>
        <v>refrigeration hi-eff</v>
      </c>
      <c r="D56" t="str">
        <f>D55</f>
        <v>elect_td_bld</v>
      </c>
      <c r="E56">
        <v>1</v>
      </c>
      <c r="F56" s="19">
        <f>[6]supple2!$B$179</f>
        <v>1.3963426351547199</v>
      </c>
      <c r="G56" s="14">
        <f>[5]LBNL_comm_2005!$E$96</f>
        <v>3.0940044290229776</v>
      </c>
      <c r="H56" s="21">
        <f t="shared" ref="H56:M56" si="18">G56*(1+slow)^15</f>
        <v>3.1407407779280012</v>
      </c>
      <c r="I56" s="21">
        <f t="shared" si="18"/>
        <v>3.1881831007122097</v>
      </c>
      <c r="J56" s="21">
        <f t="shared" si="18"/>
        <v>3.2363420614332319</v>
      </c>
      <c r="K56" s="21">
        <f t="shared" si="18"/>
        <v>3.2852284852341542</v>
      </c>
      <c r="L56" s="21">
        <f t="shared" si="18"/>
        <v>3.3348533607767892</v>
      </c>
      <c r="M56" s="21">
        <f t="shared" si="18"/>
        <v>3.3852278427117009</v>
      </c>
    </row>
    <row r="57" spans="1:13">
      <c r="A57" t="str">
        <f>Legend!A143</f>
        <v>comm office</v>
      </c>
      <c r="B57" t="str">
        <f>Legend!B143</f>
        <v>electricity</v>
      </c>
      <c r="C57" t="str">
        <f>Legend!C143</f>
        <v>office equipment</v>
      </c>
      <c r="D57" t="str">
        <f>Legend!D143</f>
        <v>elect_td_bld</v>
      </c>
      <c r="E57">
        <v>1</v>
      </c>
      <c r="F57" s="14">
        <v>1</v>
      </c>
      <c r="G57" s="14">
        <v>1</v>
      </c>
      <c r="H57" s="21">
        <f t="shared" ref="H57:M58" si="19">G57*(1+medium)^15</f>
        <v>1.0381634129897992</v>
      </c>
      <c r="I57" s="21">
        <f t="shared" si="19"/>
        <v>1.0777832720706284</v>
      </c>
      <c r="J57" s="21">
        <f t="shared" si="19"/>
        <v>1.1189151601961569</v>
      </c>
      <c r="K57" s="21">
        <f t="shared" si="19"/>
        <v>1.16161678155527</v>
      </c>
      <c r="L57" s="21">
        <f t="shared" si="19"/>
        <v>1.2059480425256452</v>
      </c>
      <c r="M57" s="21">
        <f t="shared" si="19"/>
        <v>1.2519711357167913</v>
      </c>
    </row>
    <row r="58" spans="1:13">
      <c r="A58" t="str">
        <f>Legend!A144</f>
        <v>comm other</v>
      </c>
      <c r="B58" t="str">
        <f>Legend!B144</f>
        <v>gas</v>
      </c>
      <c r="C58" t="str">
        <f>Legend!C144</f>
        <v>gas</v>
      </c>
      <c r="D58" t="str">
        <f>Legend!D144</f>
        <v>delivered gas</v>
      </c>
      <c r="E58">
        <v>1</v>
      </c>
      <c r="F58" s="14">
        <v>1</v>
      </c>
      <c r="G58" s="14">
        <v>1</v>
      </c>
      <c r="H58" s="21">
        <f t="shared" si="19"/>
        <v>1.0381634129897992</v>
      </c>
      <c r="I58" s="21">
        <f t="shared" si="19"/>
        <v>1.0777832720706284</v>
      </c>
      <c r="J58" s="21">
        <f t="shared" si="19"/>
        <v>1.1189151601961569</v>
      </c>
      <c r="K58" s="21">
        <f t="shared" si="19"/>
        <v>1.16161678155527</v>
      </c>
      <c r="L58" s="21">
        <f t="shared" si="19"/>
        <v>1.2059480425256452</v>
      </c>
      <c r="M58" s="21">
        <f t="shared" si="19"/>
        <v>1.2519711357167913</v>
      </c>
    </row>
    <row r="59" spans="1:13">
      <c r="A59" t="str">
        <f>Legend!A145</f>
        <v>comm other</v>
      </c>
      <c r="B59" t="str">
        <f>Legend!B145</f>
        <v>electricity</v>
      </c>
      <c r="C59" t="str">
        <f>Legend!C145</f>
        <v>electricity</v>
      </c>
      <c r="D59" t="str">
        <f>Legend!D145</f>
        <v>elect_td_bld</v>
      </c>
      <c r="E59">
        <v>1</v>
      </c>
      <c r="F59" s="14">
        <v>1</v>
      </c>
      <c r="G59" s="14">
        <v>1</v>
      </c>
      <c r="H59" s="14">
        <f>G59*(1+[7]Comm_other_elec!$H$25)^15</f>
        <v>0.97367900086069947</v>
      </c>
      <c r="I59" s="21">
        <f t="shared" ref="I59:M60" si="20">H59*(1+medium)^15</f>
        <v>1.0108379146900415</v>
      </c>
      <c r="J59" s="21">
        <f t="shared" si="20"/>
        <v>1.049414939494105</v>
      </c>
      <c r="K59" s="21">
        <f t="shared" si="20"/>
        <v>1.0894641952276838</v>
      </c>
      <c r="L59" s="21">
        <f t="shared" si="20"/>
        <v>1.1310418672477571</v>
      </c>
      <c r="M59" s="21">
        <f t="shared" si="20"/>
        <v>1.1742062851362869</v>
      </c>
    </row>
    <row r="60" spans="1:13">
      <c r="A60" t="str">
        <f>Legend!A146</f>
        <v>comm other</v>
      </c>
      <c r="B60" t="str">
        <f>Legend!B146</f>
        <v>refined liquids</v>
      </c>
      <c r="C60" t="str">
        <f>Legend!C146</f>
        <v>refined liquids</v>
      </c>
      <c r="D60" t="str">
        <f>Legend!D146</f>
        <v>refined liquids enduse</v>
      </c>
      <c r="E60">
        <v>1</v>
      </c>
      <c r="F60" s="14">
        <v>1</v>
      </c>
      <c r="G60" s="14">
        <v>1</v>
      </c>
      <c r="H60" s="21">
        <f>G60*(1+medium)^15</f>
        <v>1.0381634129897992</v>
      </c>
      <c r="I60" s="21">
        <f t="shared" si="20"/>
        <v>1.0777832720706284</v>
      </c>
      <c r="J60" s="21">
        <f t="shared" si="20"/>
        <v>1.1189151601961569</v>
      </c>
      <c r="K60" s="21">
        <f t="shared" si="20"/>
        <v>1.16161678155527</v>
      </c>
      <c r="L60" s="21">
        <f t="shared" si="20"/>
        <v>1.2059480425256452</v>
      </c>
      <c r="M60" s="21">
        <f t="shared" si="20"/>
        <v>1.2519711357167913</v>
      </c>
    </row>
    <row r="61" spans="1:13">
      <c r="A61" t="str">
        <f>Legend!A147</f>
        <v>comm non-building</v>
      </c>
      <c r="B61" t="str">
        <f>Legend!B147</f>
        <v>electricity</v>
      </c>
      <c r="C61" t="str">
        <f>Legend!C147</f>
        <v>electricity</v>
      </c>
      <c r="D61" t="str">
        <f>Legend!D147</f>
        <v>elect_td_bld</v>
      </c>
      <c r="E61">
        <v>1</v>
      </c>
      <c r="F61">
        <v>1</v>
      </c>
      <c r="G61">
        <v>1</v>
      </c>
      <c r="H61" s="10">
        <f>H59</f>
        <v>0.97367900086069947</v>
      </c>
      <c r="I61" s="10">
        <f t="shared" ref="I61:M61" si="21">I59</f>
        <v>1.0108379146900415</v>
      </c>
      <c r="J61" s="10">
        <f t="shared" si="21"/>
        <v>1.049414939494105</v>
      </c>
      <c r="K61" s="10">
        <f t="shared" si="21"/>
        <v>1.0894641952276838</v>
      </c>
      <c r="L61" s="10">
        <f t="shared" si="21"/>
        <v>1.1310418672477571</v>
      </c>
      <c r="M61" s="10">
        <f t="shared" si="21"/>
        <v>1.1742062851362869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8.5" customWidth="1"/>
    <col min="2" max="2" width="8.1640625" bestFit="1" customWidth="1"/>
    <col min="3" max="3" width="14.5" bestFit="1" customWidth="1"/>
    <col min="4" max="4" width="8.5" bestFit="1" customWidth="1"/>
    <col min="5" max="5" width="12" bestFit="1" customWidth="1"/>
  </cols>
  <sheetData>
    <row r="1" spans="1:6">
      <c r="A1" t="s">
        <v>72</v>
      </c>
    </row>
    <row r="2" spans="1:6">
      <c r="A2" t="s">
        <v>83</v>
      </c>
    </row>
    <row r="3" spans="1:6">
      <c r="A3" t="s">
        <v>2</v>
      </c>
      <c r="B3" t="s">
        <v>67</v>
      </c>
      <c r="C3" t="s">
        <v>141</v>
      </c>
      <c r="D3" t="s">
        <v>142</v>
      </c>
      <c r="E3" t="s">
        <v>140</v>
      </c>
      <c r="F3" t="s">
        <v>139</v>
      </c>
    </row>
    <row r="4" spans="1:6">
      <c r="A4" t="str">
        <f>Legend!A32</f>
        <v>resid heating</v>
      </c>
      <c r="B4" s="5">
        <f>[8]heating!$B$3</f>
        <v>40</v>
      </c>
      <c r="C4" s="5">
        <f>[8]heating!$F$6</f>
        <v>20</v>
      </c>
      <c r="D4" s="7">
        <f>[8]heating!$F$7</f>
        <v>0.12188495737667311</v>
      </c>
      <c r="E4" s="5">
        <f>[8]heating!$B$6</f>
        <v>20</v>
      </c>
      <c r="F4" s="7">
        <f>[8]heating!$B$7</f>
        <v>0.18862285566800252</v>
      </c>
    </row>
    <row r="5" spans="1:6">
      <c r="A5" t="str">
        <f>Legend!A33</f>
        <v>resid cooling</v>
      </c>
      <c r="B5" s="5">
        <f>[8]cooling!$B$3</f>
        <v>30</v>
      </c>
      <c r="C5" s="5">
        <f>[8]cooling!$F$6</f>
        <v>15</v>
      </c>
      <c r="D5" s="7">
        <f>[8]cooling!$F$7</f>
        <v>0.16196715595789796</v>
      </c>
      <c r="E5" s="5">
        <f>[8]cooling!$B$6</f>
        <v>18</v>
      </c>
      <c r="F5" s="7">
        <f>[8]cooling!$B$7</f>
        <v>0.2598120032545384</v>
      </c>
    </row>
    <row r="6" spans="1:6">
      <c r="A6" t="str">
        <f>Legend!A34</f>
        <v>resid hot water</v>
      </c>
      <c r="B6" s="5">
        <f>'[8]water heating'!$B$3</f>
        <v>30</v>
      </c>
      <c r="C6" s="5">
        <f>'[8]water heating'!$F$6</f>
        <v>15</v>
      </c>
      <c r="D6" s="7">
        <f>'[8]water heating'!$F$7</f>
        <v>0.16196715595789796</v>
      </c>
      <c r="E6" s="5">
        <f>'[8]water heating'!$B$6</f>
        <v>17</v>
      </c>
      <c r="F6" s="7">
        <f>'[8]water heating'!$B$7</f>
        <v>0.22661159596529681</v>
      </c>
    </row>
    <row r="7" spans="1:6">
      <c r="A7" t="str">
        <f>Legend!A36</f>
        <v>resid appliances</v>
      </c>
      <c r="B7" s="5">
        <f>[8]refrigerators!$B$3</f>
        <v>25</v>
      </c>
      <c r="C7" s="5">
        <f>[8]refrigerators!$F$6</f>
        <v>13</v>
      </c>
      <c r="D7" s="7">
        <f>[8]refrigerators!$F$7</f>
        <v>0.19316689297704734</v>
      </c>
      <c r="E7" s="5">
        <f>[8]refrigerators!$B$6</f>
        <v>14</v>
      </c>
      <c r="F7" s="7">
        <f>[8]refrigerators!$B$7</f>
        <v>0.27523097072055208</v>
      </c>
    </row>
    <row r="8" spans="1:6">
      <c r="A8" t="str">
        <f>Legend!A39</f>
        <v>comm heating</v>
      </c>
      <c r="B8" s="5">
        <f>[8]heating!$B$3</f>
        <v>40</v>
      </c>
      <c r="C8" s="5">
        <f>[8]heating!$F$6</f>
        <v>20</v>
      </c>
      <c r="D8" s="7">
        <f>[8]heating!$F$7</f>
        <v>0.12188495737667311</v>
      </c>
      <c r="E8" s="5">
        <f>[8]heating!$B$6</f>
        <v>20</v>
      </c>
      <c r="F8" s="7">
        <f>[8]heating!$B$7</f>
        <v>0.18862285566800252</v>
      </c>
    </row>
    <row r="9" spans="1:6">
      <c r="A9" t="str">
        <f>Legend!A40</f>
        <v>comm cooling</v>
      </c>
      <c r="B9" s="5">
        <f>[8]cooling!$B$3</f>
        <v>30</v>
      </c>
      <c r="C9" s="5">
        <f>[8]cooling!$F$6</f>
        <v>15</v>
      </c>
      <c r="D9" s="7">
        <f>[8]cooling!$F$7</f>
        <v>0.16196715595789796</v>
      </c>
      <c r="E9" s="5">
        <f>[8]cooling!$B$6</f>
        <v>18</v>
      </c>
      <c r="F9" s="7">
        <f>[8]cooling!$B$7</f>
        <v>0.2598120032545384</v>
      </c>
    </row>
    <row r="10" spans="1:6">
      <c r="A10" t="str">
        <f>Legend!A41</f>
        <v>comm hot water</v>
      </c>
      <c r="B10" s="5">
        <f>'[8]water heating'!$B$3</f>
        <v>30</v>
      </c>
      <c r="C10" s="5">
        <f>'[8]water heating'!$F$6</f>
        <v>15</v>
      </c>
      <c r="D10" s="7">
        <f>'[8]water heating'!$F$7</f>
        <v>0.16196715595789796</v>
      </c>
      <c r="E10" s="5">
        <f>'[8]water heating'!$B$6</f>
        <v>17</v>
      </c>
      <c r="F10" s="7">
        <f>'[8]water heating'!$B$7</f>
        <v>0.22661159596529681</v>
      </c>
    </row>
    <row r="11" spans="1:6">
      <c r="A11" t="str">
        <f>Legend!A45</f>
        <v>comm refrigeration</v>
      </c>
      <c r="B11" s="5">
        <f>[8]refrigerators!$B$3</f>
        <v>25</v>
      </c>
      <c r="C11" s="5">
        <f>[8]refrigerators!$F$6</f>
        <v>13</v>
      </c>
      <c r="D11" s="7">
        <f>[8]refrigerators!$F$7</f>
        <v>0.19316689297704734</v>
      </c>
      <c r="E11" s="5">
        <f>[8]refrigerators!$B$6</f>
        <v>14</v>
      </c>
      <c r="F11" s="7">
        <f>[8]refrigerators!$B$7</f>
        <v>0.27523097072055208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5" sqref="A5"/>
    </sheetView>
  </sheetViews>
  <sheetFormatPr baseColWidth="10" defaultColWidth="8.83203125" defaultRowHeight="14" x14ac:dyDescent="0"/>
  <cols>
    <col min="1" max="1" width="24.1640625" customWidth="1"/>
    <col min="2" max="2" width="14.1640625" bestFit="1" customWidth="1"/>
    <col min="3" max="3" width="35.1640625" bestFit="1" customWidth="1"/>
    <col min="4" max="4" width="10.83203125" bestFit="1" customWidth="1"/>
  </cols>
  <sheetData>
    <row r="1" spans="1:4">
      <c r="A1" t="s">
        <v>120</v>
      </c>
    </row>
    <row r="2" spans="1:4">
      <c r="A2" t="s">
        <v>83</v>
      </c>
    </row>
    <row r="3" spans="1:4">
      <c r="A3" t="s">
        <v>2</v>
      </c>
      <c r="B3" t="s">
        <v>27</v>
      </c>
      <c r="C3" t="s">
        <v>35</v>
      </c>
      <c r="D3" t="s">
        <v>119</v>
      </c>
    </row>
    <row r="4" spans="1:4">
      <c r="A4" t="str">
        <f>Legend!A100</f>
        <v>resid hot water</v>
      </c>
      <c r="B4" t="str">
        <f>Legend!B100</f>
        <v>gas</v>
      </c>
      <c r="C4" t="str">
        <f>Legend!C100</f>
        <v>gas water heater</v>
      </c>
      <c r="D4" s="10">
        <f>[3]Res_intgains!$B$39</f>
        <v>0.11180001497268699</v>
      </c>
    </row>
    <row r="5" spans="1:4">
      <c r="A5" t="str">
        <f>A4</f>
        <v>resid hot water</v>
      </c>
      <c r="B5" t="str">
        <f>B4</f>
        <v>gas</v>
      </c>
      <c r="C5" t="str">
        <f>Legend!C101</f>
        <v>gas water heater hi-eff</v>
      </c>
      <c r="D5" s="10">
        <f>[3]Res_intgains!$B$39</f>
        <v>0.11180001497268699</v>
      </c>
    </row>
    <row r="6" spans="1:4">
      <c r="A6" t="str">
        <f>Legend!A102</f>
        <v>resid hot water</v>
      </c>
      <c r="B6" t="str">
        <f>Legend!B102</f>
        <v>electricity</v>
      </c>
      <c r="C6" t="str">
        <f>Legend!C102</f>
        <v>electric resistance water heater</v>
      </c>
      <c r="D6" s="10">
        <f>[3]Res_intgains!$B$39</f>
        <v>0.11180001497268699</v>
      </c>
    </row>
    <row r="7" spans="1:4">
      <c r="A7" t="str">
        <f>A6</f>
        <v>resid hot water</v>
      </c>
      <c r="B7" t="str">
        <f>B6</f>
        <v>electricity</v>
      </c>
      <c r="C7" t="str">
        <f>Legend!C103</f>
        <v>electric resistance water heater hi-eff</v>
      </c>
      <c r="D7" s="10">
        <f>[3]Res_intgains!$B$39</f>
        <v>0.11180001497268699</v>
      </c>
    </row>
    <row r="8" spans="1:4">
      <c r="A8" t="str">
        <f>Legend!A104</f>
        <v>resid hot water</v>
      </c>
      <c r="B8" t="str">
        <f>Legend!B104</f>
        <v>electricity</v>
      </c>
      <c r="C8" t="str">
        <f>Legend!C104</f>
        <v>electric heat pump water heater</v>
      </c>
      <c r="D8" s="10">
        <f>[3]Res_intgains!$B$39</f>
        <v>0.11180001497268699</v>
      </c>
    </row>
    <row r="9" spans="1:4">
      <c r="A9" t="str">
        <f>Legend!A105</f>
        <v>resid hot water</v>
      </c>
      <c r="B9" t="str">
        <f>Legend!B105</f>
        <v>refined liquids</v>
      </c>
      <c r="C9" t="str">
        <f>Legend!C105</f>
        <v>fuel water heater</v>
      </c>
      <c r="D9" s="10">
        <f>[3]Res_intgains!$B$39</f>
        <v>0.11180001497268699</v>
      </c>
    </row>
    <row r="10" spans="1:4">
      <c r="A10" t="str">
        <f>A9</f>
        <v>resid hot water</v>
      </c>
      <c r="B10" t="str">
        <f>B9</f>
        <v>refined liquids</v>
      </c>
      <c r="C10" t="str">
        <f>Legend!C106</f>
        <v>fuel water heater hi-eff</v>
      </c>
      <c r="D10" s="10">
        <f>[3]Res_intgains!$B$39</f>
        <v>0.11180001497268699</v>
      </c>
    </row>
    <row r="11" spans="1:4">
      <c r="A11" t="str">
        <f>Legend!A107</f>
        <v>resid lighting</v>
      </c>
      <c r="B11" t="str">
        <f>Legend!B107</f>
        <v>electricity</v>
      </c>
      <c r="C11" t="str">
        <f>Legend!C107</f>
        <v>incandescent</v>
      </c>
      <c r="D11" s="10">
        <f>(1-A_bld_tech_eff_Y!G52)*[1]Res_intgains!$E$3</f>
        <v>0.80250167228995672</v>
      </c>
    </row>
    <row r="12" spans="1:4">
      <c r="A12" t="str">
        <f>Legend!A108</f>
        <v>resid lighting</v>
      </c>
      <c r="B12" t="str">
        <f>Legend!B108</f>
        <v>electricity</v>
      </c>
      <c r="C12" t="str">
        <f>Legend!C108</f>
        <v>fluorescent</v>
      </c>
      <c r="D12" s="10">
        <f>(1-A_bld_tech_eff_Y!G53)*[1]Res_intgains!$E$3</f>
        <v>0.72122640728663667</v>
      </c>
    </row>
    <row r="13" spans="1:4">
      <c r="A13" t="str">
        <f>Legend!A109</f>
        <v>resid lighting</v>
      </c>
      <c r="B13" t="str">
        <f>Legend!B109</f>
        <v>electricity</v>
      </c>
      <c r="C13" t="str">
        <f>Legend!C109</f>
        <v>solid state</v>
      </c>
      <c r="D13" s="10">
        <f>(1-A_bld_tech_eff_Y!G54)*[1]Res_intgains!$E$3</f>
        <v>0.69362539669164058</v>
      </c>
    </row>
    <row r="14" spans="1:4">
      <c r="A14" t="str">
        <f>Legend!A110</f>
        <v>resid appliances</v>
      </c>
      <c r="B14" t="str">
        <f>Legend!B110</f>
        <v>gas</v>
      </c>
      <c r="C14" t="str">
        <f>Legend!C110</f>
        <v>gas appliances</v>
      </c>
      <c r="D14" s="10">
        <f>[1]Res_intgains!$G$28</f>
        <v>0.63233646658863207</v>
      </c>
    </row>
    <row r="15" spans="1:4">
      <c r="A15" t="str">
        <f>Legend!A111</f>
        <v>resid appliances</v>
      </c>
      <c r="B15" t="str">
        <f>Legend!B111</f>
        <v>electricity</v>
      </c>
      <c r="C15" t="str">
        <f>Legend!C111</f>
        <v>electric appliances</v>
      </c>
      <c r="D15" s="10">
        <f>[1]Res_intgains!$G$28</f>
        <v>0.63233646658863207</v>
      </c>
    </row>
    <row r="16" spans="1:4">
      <c r="A16" t="str">
        <f>A15</f>
        <v>resid appliances</v>
      </c>
      <c r="B16" t="str">
        <f>B15</f>
        <v>electricity</v>
      </c>
      <c r="C16" t="str">
        <f>Legend!C112</f>
        <v>electric appliances hi-eff</v>
      </c>
      <c r="D16" s="10">
        <f>[1]Res_intgains!$G$28</f>
        <v>0.63233646658863207</v>
      </c>
    </row>
    <row r="17" spans="1:4">
      <c r="A17" t="str">
        <f>Legend!A113</f>
        <v>resid appliances</v>
      </c>
      <c r="B17" t="str">
        <f>Legend!B113</f>
        <v>refined liquids</v>
      </c>
      <c r="C17" t="str">
        <f>Legend!C113</f>
        <v>fuel appliances</v>
      </c>
      <c r="D17" s="10">
        <f>[1]Res_intgains!$G$28</f>
        <v>0.63233646658863207</v>
      </c>
    </row>
    <row r="18" spans="1:4">
      <c r="A18" t="str">
        <f>Legend!A114</f>
        <v>resid other appliances</v>
      </c>
      <c r="B18" t="str">
        <f>Legend!B114</f>
        <v>electricity</v>
      </c>
      <c r="C18" t="str">
        <f>Legend!C114</f>
        <v>electricity</v>
      </c>
      <c r="D18" s="10">
        <f>[1]Res_intgains!$G$34</f>
        <v>0.86574101189596653</v>
      </c>
    </row>
    <row r="19" spans="1:4">
      <c r="A19" t="str">
        <f>Legend!A115</f>
        <v>resid other</v>
      </c>
      <c r="B19" t="str">
        <f>Legend!B115</f>
        <v>gas</v>
      </c>
      <c r="C19" t="str">
        <f>Legend!C115</f>
        <v>gas</v>
      </c>
      <c r="D19" s="10">
        <f>[1]Res_intgains!$G$34</f>
        <v>0.86574101189596653</v>
      </c>
    </row>
    <row r="20" spans="1:4">
      <c r="A20" t="str">
        <f>Legend!A116</f>
        <v>resid other</v>
      </c>
      <c r="B20" t="str">
        <f>Legend!B116</f>
        <v>electricity</v>
      </c>
      <c r="C20" t="str">
        <f>Legend!C116</f>
        <v>electricity</v>
      </c>
      <c r="D20" s="10">
        <f>[1]Res_intgains!$G$34</f>
        <v>0.86574101189596653</v>
      </c>
    </row>
    <row r="21" spans="1:4">
      <c r="A21" t="str">
        <f>Legend!A117</f>
        <v>resid other</v>
      </c>
      <c r="B21" t="str">
        <f>Legend!B117</f>
        <v>refined liquids</v>
      </c>
      <c r="C21" t="str">
        <f>Legend!C117</f>
        <v>refined liquids</v>
      </c>
      <c r="D21" s="10">
        <f>[1]Res_intgains!$G$34</f>
        <v>0.86574101189596653</v>
      </c>
    </row>
    <row r="22" spans="1:4">
      <c r="A22" t="str">
        <f>Legend!A129</f>
        <v>comm hot water</v>
      </c>
      <c r="B22" t="str">
        <f>Legend!B129</f>
        <v>gas</v>
      </c>
      <c r="C22" t="str">
        <f>Legend!C129</f>
        <v>gas water heater</v>
      </c>
      <c r="D22" s="10">
        <f>[1]Comm_intgains!$C$5</f>
        <v>1.6768932342528964E-2</v>
      </c>
    </row>
    <row r="23" spans="1:4">
      <c r="A23" t="str">
        <f>A22</f>
        <v>comm hot water</v>
      </c>
      <c r="B23" t="str">
        <f>B22</f>
        <v>gas</v>
      </c>
      <c r="C23" t="str">
        <f>Legend!C130</f>
        <v>gas water heater hi-eff</v>
      </c>
      <c r="D23" s="10">
        <f>[1]Comm_intgains!$C$5</f>
        <v>1.6768932342528964E-2</v>
      </c>
    </row>
    <row r="24" spans="1:4">
      <c r="A24" t="str">
        <f>Legend!A131</f>
        <v>comm hot water</v>
      </c>
      <c r="B24" t="str">
        <f>Legend!B131</f>
        <v>electricity</v>
      </c>
      <c r="C24" t="str">
        <f>Legend!C131</f>
        <v>electric resistance water heater</v>
      </c>
      <c r="D24" s="10">
        <f>[1]Comm_intgains!$C$5</f>
        <v>1.6768932342528964E-2</v>
      </c>
    </row>
    <row r="25" spans="1:4">
      <c r="A25" t="str">
        <f>Legend!A132</f>
        <v>comm hot water</v>
      </c>
      <c r="B25" t="str">
        <f>Legend!B132</f>
        <v>electricity</v>
      </c>
      <c r="C25" t="str">
        <f>Legend!C132</f>
        <v>electric heat pump water heater</v>
      </c>
      <c r="D25" s="10">
        <f>[1]Comm_intgains!$C$5</f>
        <v>1.6768932342528964E-2</v>
      </c>
    </row>
    <row r="26" spans="1:4">
      <c r="A26" t="str">
        <f>Legend!A133</f>
        <v>comm hot water</v>
      </c>
      <c r="B26" t="str">
        <f>Legend!B133</f>
        <v>refined liquids</v>
      </c>
      <c r="C26" t="str">
        <f>Legend!C133</f>
        <v>fuel water heater</v>
      </c>
      <c r="D26" s="10">
        <f>[1]Comm_intgains!$C$5</f>
        <v>1.6768932342528964E-2</v>
      </c>
    </row>
    <row r="27" spans="1:4">
      <c r="A27" t="str">
        <f>Legend!A136</f>
        <v>comm cooking</v>
      </c>
      <c r="B27" t="str">
        <f>Legend!B136</f>
        <v>gas</v>
      </c>
      <c r="C27" t="str">
        <f>Legend!C136</f>
        <v>gas stove</v>
      </c>
      <c r="D27" s="10">
        <f>[1]Comm_intgains!$B$19</f>
        <v>0.5</v>
      </c>
    </row>
    <row r="28" spans="1:4">
      <c r="A28" t="str">
        <f>Legend!A137</f>
        <v>comm cooking</v>
      </c>
      <c r="B28" t="str">
        <f>Legend!B137</f>
        <v>electricity</v>
      </c>
      <c r="C28" t="str">
        <f>Legend!C137</f>
        <v>electric stove</v>
      </c>
      <c r="D28" s="10">
        <f>[1]Comm_intgains!$B$20</f>
        <v>0.7</v>
      </c>
    </row>
    <row r="29" spans="1:4">
      <c r="A29" t="str">
        <f>Legend!A138</f>
        <v>comm lighting</v>
      </c>
      <c r="B29" t="str">
        <f>Legend!B138</f>
        <v>electricity</v>
      </c>
      <c r="C29" t="str">
        <f>Legend!C138</f>
        <v>incandescent</v>
      </c>
      <c r="D29" s="10">
        <f>1-A_bld_tech_eff_Y!G52</f>
        <v>0.97910235377821686</v>
      </c>
    </row>
    <row r="30" spans="1:4">
      <c r="A30" t="str">
        <f>Legend!A139</f>
        <v>comm lighting</v>
      </c>
      <c r="B30" t="str">
        <f>Legend!B139</f>
        <v>electricity</v>
      </c>
      <c r="C30" t="str">
        <f>Legend!C139</f>
        <v>fluorescent</v>
      </c>
      <c r="D30" s="10">
        <f>1-A_bld_tech_eff_Y!G53</f>
        <v>0.87994143484626641</v>
      </c>
    </row>
    <row r="31" spans="1:4">
      <c r="A31" t="str">
        <f>Legend!A140</f>
        <v>comm lighting</v>
      </c>
      <c r="B31" t="str">
        <f>Legend!B140</f>
        <v>electricity</v>
      </c>
      <c r="C31" t="str">
        <f>Legend!C140</f>
        <v>solid state</v>
      </c>
      <c r="D31" s="10">
        <f>1-A_bld_tech_eff_Y!G54</f>
        <v>0.84626647144948752</v>
      </c>
    </row>
    <row r="32" spans="1:4">
      <c r="A32" t="str">
        <f>Legend!A141</f>
        <v>comm refrigeration</v>
      </c>
      <c r="B32" t="str">
        <f>Legend!B141</f>
        <v>electricity</v>
      </c>
      <c r="C32" t="str">
        <f>Legend!C141</f>
        <v>refrigeration</v>
      </c>
      <c r="D32" s="10">
        <f>[1]Comm_intgains!$B$17</f>
        <v>1</v>
      </c>
    </row>
    <row r="33" spans="1:4">
      <c r="A33" t="str">
        <f>A32</f>
        <v>comm refrigeration</v>
      </c>
      <c r="B33" t="str">
        <f>B32</f>
        <v>electricity</v>
      </c>
      <c r="C33" t="str">
        <f>Legend!C142</f>
        <v>refrigeration hi-eff</v>
      </c>
      <c r="D33" s="10">
        <f>[1]Comm_intgains!$B$17</f>
        <v>1</v>
      </c>
    </row>
    <row r="34" spans="1:4">
      <c r="A34" t="str">
        <f>Legend!A143</f>
        <v>comm office</v>
      </c>
      <c r="B34" t="str">
        <f>Legend!B143</f>
        <v>electricity</v>
      </c>
      <c r="C34" t="str">
        <f>Legend!C143</f>
        <v>office equipment</v>
      </c>
      <c r="D34" s="10">
        <f>[1]Comm_intgains!$B$14</f>
        <v>0.8</v>
      </c>
    </row>
    <row r="35" spans="1:4">
      <c r="A35" t="str">
        <f>Legend!A144</f>
        <v>comm other</v>
      </c>
      <c r="B35" t="str">
        <f>Legend!B144</f>
        <v>gas</v>
      </c>
      <c r="C35" t="str">
        <f>Legend!C144</f>
        <v>gas</v>
      </c>
      <c r="D35" s="10">
        <f>[1]Comm_intgains!$B$15</f>
        <v>4.8398835516739458E-2</v>
      </c>
    </row>
    <row r="36" spans="1:4">
      <c r="A36" t="str">
        <f>Legend!A145</f>
        <v>comm other</v>
      </c>
      <c r="B36" t="str">
        <f>Legend!B145</f>
        <v>electricity</v>
      </c>
      <c r="C36" t="str">
        <f>Legend!C145</f>
        <v>electricity</v>
      </c>
      <c r="D36" s="10">
        <f>[1]Comm_intgains!$B$15</f>
        <v>4.8398835516739458E-2</v>
      </c>
    </row>
    <row r="37" spans="1:4">
      <c r="A37" t="str">
        <f>Legend!A146</f>
        <v>comm other</v>
      </c>
      <c r="B37" t="str">
        <f>Legend!B146</f>
        <v>refined liquids</v>
      </c>
      <c r="C37" t="str">
        <f>Legend!C146</f>
        <v>refined liquids</v>
      </c>
      <c r="D37" s="10">
        <f>[1]Comm_intgains!$B$15</f>
        <v>4.8398835516739458E-2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11" sqref="A11"/>
    </sheetView>
  </sheetViews>
  <sheetFormatPr baseColWidth="10" defaultColWidth="8.83203125" defaultRowHeight="14" x14ac:dyDescent="0"/>
  <cols>
    <col min="1" max="1" width="15.5" bestFit="1" customWidth="1"/>
  </cols>
  <sheetData>
    <row r="1" spans="1:10">
      <c r="A1" t="s">
        <v>143</v>
      </c>
    </row>
    <row r="2" spans="1:10">
      <c r="A2" t="s">
        <v>83</v>
      </c>
    </row>
    <row r="3" spans="1:10">
      <c r="A3" t="s">
        <v>14</v>
      </c>
      <c r="B3">
        <v>1975</v>
      </c>
      <c r="C3">
        <v>1990</v>
      </c>
      <c r="D3">
        <v>2005</v>
      </c>
      <c r="E3">
        <v>2020</v>
      </c>
      <c r="F3">
        <v>2035</v>
      </c>
      <c r="G3">
        <v>2050</v>
      </c>
      <c r="H3">
        <v>2065</v>
      </c>
      <c r="I3">
        <v>2080</v>
      </c>
      <c r="J3">
        <v>2095</v>
      </c>
    </row>
    <row r="4" spans="1:10">
      <c r="A4" t="str">
        <f>Legend!A9</f>
        <v>resid</v>
      </c>
      <c r="B4" s="10">
        <f>'[1]Residential Gains'!$E$17</f>
        <v>0.23404614828705189</v>
      </c>
      <c r="C4" s="10">
        <f>'[1]Residential Gains'!$E$17</f>
        <v>0.23404614828705189</v>
      </c>
      <c r="D4" s="10">
        <f>'[1]Residential Gains'!$E$36</f>
        <v>0.21945895682097574</v>
      </c>
      <c r="E4" s="10">
        <f>D4*(1-[2]General!C42)^15</f>
        <v>0.19910533459423985</v>
      </c>
      <c r="F4" s="10">
        <f>E4*(1-[2]General!C43)^15</f>
        <v>0.17712103089888767</v>
      </c>
      <c r="G4" s="10">
        <f>F4*(1-[2]General!C44)^15</f>
        <v>0.15895872125486463</v>
      </c>
      <c r="H4" s="10">
        <f>G4*(1-[2]General!C45)^15</f>
        <v>0.14523904580179867</v>
      </c>
      <c r="I4" s="10">
        <f>H4*(1-[2]General!C46)^15</f>
        <v>0.13432484337485223</v>
      </c>
      <c r="J4" s="10">
        <f>I4*(1-[2]General!C47)^15</f>
        <v>0.12529951656070312</v>
      </c>
    </row>
    <row r="5" spans="1:10">
      <c r="A5" t="str">
        <f>Legend!A10</f>
        <v>comm</v>
      </c>
      <c r="B5" s="10">
        <f>B4</f>
        <v>0.23404614828705189</v>
      </c>
      <c r="C5" s="10">
        <f t="shared" ref="C5:D5" si="0">C4</f>
        <v>0.23404614828705189</v>
      </c>
      <c r="D5" s="10">
        <f t="shared" si="0"/>
        <v>0.21945895682097574</v>
      </c>
      <c r="E5" s="10">
        <f>D5*(1-[3]Comm_insulation!G51)^15</f>
        <v>0.20059129535013664</v>
      </c>
      <c r="F5" s="10">
        <f>E5*(1-[3]Comm_insulation!G52)^15</f>
        <v>0.18334575336138634</v>
      </c>
      <c r="G5" s="10">
        <f>F5*(1-[3]Comm_insulation!G53)^15</f>
        <v>0.16758287151482523</v>
      </c>
      <c r="H5" s="10">
        <f>G5*(1-[3]Comm_insulation!G54)^15</f>
        <v>0.15317518028246338</v>
      </c>
      <c r="I5" s="10">
        <f>H5*(1-[3]Comm_insulation!G55)^15</f>
        <v>0.14000616914175226</v>
      </c>
      <c r="J5" s="10">
        <f>I5*(1-[3]Comm_insulation!G56)^15</f>
        <v>0.12796934439118851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18.6640625" customWidth="1"/>
    <col min="2" max="2" width="14.1640625" bestFit="1" customWidth="1"/>
    <col min="3" max="3" width="35.1640625" bestFit="1" customWidth="1"/>
    <col min="4" max="4" width="21.83203125" bestFit="1" customWidth="1"/>
  </cols>
  <sheetData>
    <row r="1" spans="1:13">
      <c r="A1" t="s">
        <v>144</v>
      </c>
    </row>
    <row r="2" spans="1:13">
      <c r="A2" t="s">
        <v>83</v>
      </c>
    </row>
    <row r="3" spans="1:13">
      <c r="A3" t="s">
        <v>2</v>
      </c>
      <c r="B3" t="s">
        <v>27</v>
      </c>
      <c r="C3" t="s">
        <v>35</v>
      </c>
      <c r="D3" t="s">
        <v>107</v>
      </c>
      <c r="E3">
        <v>1975</v>
      </c>
      <c r="F3">
        <v>1990</v>
      </c>
      <c r="G3">
        <v>2005</v>
      </c>
      <c r="H3">
        <v>2020</v>
      </c>
      <c r="I3">
        <v>2035</v>
      </c>
      <c r="J3">
        <v>2050</v>
      </c>
      <c r="K3">
        <v>2065</v>
      </c>
      <c r="L3">
        <v>2080</v>
      </c>
      <c r="M3">
        <v>2095</v>
      </c>
    </row>
    <row r="4" spans="1:13">
      <c r="A4" t="str">
        <f>A_bld_tech_eff_Y!A4</f>
        <v>resid heating</v>
      </c>
      <c r="B4" t="str">
        <f>A_bld_tech_eff_Y!B4</f>
        <v>biomass</v>
      </c>
      <c r="C4" t="str">
        <f>A_bld_tech_eff_Y!C4</f>
        <v>wood furnace</v>
      </c>
      <c r="D4" t="str">
        <f>A_bld_tech_eff_Y!D4</f>
        <v>delivered biomass</v>
      </c>
      <c r="E4">
        <f>A_bld_tech_eff_Y!E4</f>
        <v>1</v>
      </c>
      <c r="F4" s="24">
        <f>A_bld_tech_eff_Y!F4</f>
        <v>0.4</v>
      </c>
      <c r="G4" s="24">
        <f>A_bld_tech_eff_Y!G4</f>
        <v>0.4</v>
      </c>
      <c r="H4" s="24">
        <f>A_bld_tech_eff_Y!H4</f>
        <v>0.40604218254720242</v>
      </c>
      <c r="I4" s="24">
        <f>A_bld_tech_eff_Y!I4</f>
        <v>0.41217563501923909</v>
      </c>
      <c r="J4" s="24">
        <f>A_bld_tech_eff_Y!J4</f>
        <v>0.41840173608997738</v>
      </c>
      <c r="K4" s="24">
        <f>A_bld_tech_eff_Y!K4</f>
        <v>0.42472188525878246</v>
      </c>
      <c r="L4" s="24">
        <f>A_bld_tech_eff_Y!L4</f>
        <v>0.43113750316509625</v>
      </c>
      <c r="M4" s="24">
        <f>A_bld_tech_eff_Y!M4</f>
        <v>0.43765003190776763</v>
      </c>
    </row>
    <row r="5" spans="1:13">
      <c r="A5" t="str">
        <f>A_bld_tech_eff_Y!A5</f>
        <v>resid heating</v>
      </c>
      <c r="B5" t="str">
        <f>A_bld_tech_eff_Y!B5</f>
        <v>coal</v>
      </c>
      <c r="C5" t="str">
        <f>A_bld_tech_eff_Y!C5</f>
        <v>coal furnace</v>
      </c>
      <c r="D5" t="str">
        <f>A_bld_tech_eff_Y!D5</f>
        <v>delivered coal</v>
      </c>
      <c r="E5">
        <f>A_bld_tech_eff_Y!E5</f>
        <v>1</v>
      </c>
      <c r="F5" s="14">
        <f>A_bld_tech_eff_Y!F5</f>
        <v>0.4</v>
      </c>
      <c r="G5" s="14">
        <f>A_bld_tech_eff_Y!G5</f>
        <v>0.4</v>
      </c>
      <c r="H5" s="14">
        <f>A_bld_tech_eff_Y!H5</f>
        <v>0.40604218254720242</v>
      </c>
      <c r="I5" s="14">
        <f>A_bld_tech_eff_Y!I5</f>
        <v>0.41217563501923909</v>
      </c>
      <c r="J5" s="14">
        <f>A_bld_tech_eff_Y!J5</f>
        <v>0.41840173608997738</v>
      </c>
      <c r="K5" s="14">
        <f>A_bld_tech_eff_Y!K5</f>
        <v>0.42472188525878246</v>
      </c>
      <c r="L5" s="14">
        <f>A_bld_tech_eff_Y!L5</f>
        <v>0.43113750316509625</v>
      </c>
      <c r="M5" s="14">
        <f>A_bld_tech_eff_Y!M5</f>
        <v>0.43765003190776763</v>
      </c>
    </row>
    <row r="6" spans="1:13">
      <c r="A6" t="str">
        <f>A_bld_tech_eff_Y!A6</f>
        <v>resid heating</v>
      </c>
      <c r="B6" t="str">
        <f>A_bld_tech_eff_Y!B6</f>
        <v>gas</v>
      </c>
      <c r="C6" t="str">
        <f>A_bld_tech_eff_Y!C6</f>
        <v>gas furnace</v>
      </c>
      <c r="D6" t="str">
        <f>A_bld_tech_eff_Y!D6</f>
        <v>delivered gas</v>
      </c>
      <c r="E6">
        <f>A_bld_tech_eff_Y!E6</f>
        <v>1</v>
      </c>
      <c r="F6" s="15">
        <f>A_bld_tech_eff_Y!F6</f>
        <v>0.66499352886389373</v>
      </c>
      <c r="G6" s="14">
        <f>A_bld_tech_eff_Y!G6</f>
        <v>0.78</v>
      </c>
      <c r="H6" s="21">
        <f>[5]EMF25_res!$K$24</f>
        <v>0.9</v>
      </c>
      <c r="I6" s="21">
        <f>H6*(1+slow)^15</f>
        <v>0.91359491073120536</v>
      </c>
      <c r="J6" s="21">
        <f>I6*(1+slow)^15</f>
        <v>0.92739517879328792</v>
      </c>
      <c r="K6" s="21">
        <f>J6*(1+slow)^15</f>
        <v>0.94140390620244907</v>
      </c>
      <c r="L6" s="21">
        <f>K6*(1+slow)^15</f>
        <v>0.95562424183226058</v>
      </c>
      <c r="M6" s="21">
        <f>L6*(1+slow)^15</f>
        <v>0.97005938212146658</v>
      </c>
    </row>
    <row r="7" spans="1:13">
      <c r="A7" t="str">
        <f>A_bld_tech_eff_Y!A7</f>
        <v>resid heating</v>
      </c>
      <c r="B7" t="str">
        <f>A_bld_tech_eff_Y!B7</f>
        <v>gas</v>
      </c>
      <c r="C7" t="str">
        <f>A_bld_tech_eff_Y!C7</f>
        <v>gas furnace hi-eff</v>
      </c>
      <c r="D7" t="str">
        <f>A_bld_tech_eff_Y!D7</f>
        <v>delivered gas</v>
      </c>
      <c r="E7">
        <f>A_bld_tech_eff_Y!E7</f>
        <v>1</v>
      </c>
      <c r="F7" s="15">
        <f>A_bld_tech_eff_Y!F7</f>
        <v>0.76730022561218503</v>
      </c>
      <c r="G7" s="14">
        <f>A_bld_tech_eff_Y!G7</f>
        <v>0.9</v>
      </c>
      <c r="H7" s="14">
        <f>A_bld_tech_eff_Y!H7</f>
        <v>0.92</v>
      </c>
      <c r="I7" s="14">
        <f>A_bld_tech_eff_Y!I7</f>
        <v>0.95511033995061534</v>
      </c>
      <c r="J7" s="14">
        <f>A_bld_tech_eff_Y!J7</f>
        <v>0.96953771751737072</v>
      </c>
      <c r="K7" s="14">
        <f>A_bld_tech_eff_Y!K7</f>
        <v>0.96953771751737072</v>
      </c>
      <c r="L7" s="14">
        <f>A_bld_tech_eff_Y!L7</f>
        <v>0.96953771751737072</v>
      </c>
      <c r="M7" s="14">
        <f>A_bld_tech_eff_Y!M7</f>
        <v>0.96953771751737072</v>
      </c>
    </row>
    <row r="8" spans="1:13">
      <c r="A8" t="str">
        <f>A_bld_tech_eff_Y!A8</f>
        <v>resid heating</v>
      </c>
      <c r="B8" t="str">
        <f>A_bld_tech_eff_Y!B8</f>
        <v>electricity</v>
      </c>
      <c r="C8" t="str">
        <f>A_bld_tech_eff_Y!C8</f>
        <v>electric furnace</v>
      </c>
      <c r="D8" t="str">
        <f>A_bld_tech_eff_Y!D8</f>
        <v>elect_td_bld</v>
      </c>
      <c r="E8">
        <f>A_bld_tech_eff_Y!E8</f>
        <v>1</v>
      </c>
      <c r="F8" s="16">
        <f>A_bld_tech_eff_Y!F8</f>
        <v>1</v>
      </c>
      <c r="G8" s="16">
        <f>A_bld_tech_eff_Y!G8</f>
        <v>1</v>
      </c>
      <c r="H8" s="16">
        <f>A_bld_tech_eff_Y!H8</f>
        <v>1</v>
      </c>
      <c r="I8" s="16">
        <f>A_bld_tech_eff_Y!I8</f>
        <v>1</v>
      </c>
      <c r="J8" s="16">
        <f>A_bld_tech_eff_Y!J8</f>
        <v>1</v>
      </c>
      <c r="K8" s="16">
        <f>A_bld_tech_eff_Y!K8</f>
        <v>1</v>
      </c>
      <c r="L8" s="16">
        <f>A_bld_tech_eff_Y!L8</f>
        <v>1</v>
      </c>
      <c r="M8" s="16">
        <f>A_bld_tech_eff_Y!M8</f>
        <v>1</v>
      </c>
    </row>
    <row r="9" spans="1:13">
      <c r="A9" t="str">
        <f>A_bld_tech_eff_Y!A9</f>
        <v>resid heating</v>
      </c>
      <c r="B9" t="str">
        <f>A_bld_tech_eff_Y!B9</f>
        <v>electricity</v>
      </c>
      <c r="C9" t="str">
        <f>A_bld_tech_eff_Y!C9</f>
        <v>electric heat pump</v>
      </c>
      <c r="D9" t="str">
        <f>A_bld_tech_eff_Y!D9</f>
        <v>elect_td_bld</v>
      </c>
      <c r="E9">
        <f>A_bld_tech_eff_Y!E9</f>
        <v>1</v>
      </c>
      <c r="F9" s="17">
        <f>A_bld_tech_eff_Y!F9</f>
        <v>1.5844341211543658</v>
      </c>
      <c r="G9" s="14">
        <f>A_bld_tech_eff_Y!G9</f>
        <v>2.0953184834398679</v>
      </c>
      <c r="H9" s="25">
        <f>[5]EMF25_res!$G$4/3.414</f>
        <v>2.8558875219683655</v>
      </c>
      <c r="I9" s="22">
        <f t="shared" ref="I9:M10" si="0">H9*(1+slow)^15</f>
        <v>2.8990270063233914</v>
      </c>
      <c r="J9" s="22">
        <f t="shared" si="0"/>
        <v>2.9428181322770803</v>
      </c>
      <c r="K9" s="22">
        <f t="shared" si="0"/>
        <v>2.9872707431731684</v>
      </c>
      <c r="L9" s="22">
        <f t="shared" si="0"/>
        <v>3.0323948310435913</v>
      </c>
      <c r="M9" s="22">
        <f t="shared" si="0"/>
        <v>3.0782005388544871</v>
      </c>
    </row>
    <row r="10" spans="1:13">
      <c r="A10" t="str">
        <f>A_bld_tech_eff_Y!A10</f>
        <v>resid heating</v>
      </c>
      <c r="B10" t="str">
        <f>A_bld_tech_eff_Y!B10</f>
        <v>refined liquids</v>
      </c>
      <c r="C10" t="str">
        <f>A_bld_tech_eff_Y!C10</f>
        <v>fuel furnace</v>
      </c>
      <c r="D10" t="str">
        <f>A_bld_tech_eff_Y!D10</f>
        <v>refined liquids enduse</v>
      </c>
      <c r="E10">
        <f>A_bld_tech_eff_Y!E10</f>
        <v>1</v>
      </c>
      <c r="F10" s="17">
        <f>A_bld_tech_eff_Y!F10</f>
        <v>0.72530109810708021</v>
      </c>
      <c r="G10" s="14">
        <f>A_bld_tech_eff_Y!G10</f>
        <v>0.78</v>
      </c>
      <c r="H10" s="21">
        <f>[5]EMF25_res!$K$25</f>
        <v>0.85</v>
      </c>
      <c r="I10" s="22">
        <f t="shared" si="0"/>
        <v>0.86283963791280505</v>
      </c>
      <c r="J10" s="22">
        <f t="shared" si="0"/>
        <v>0.875873224415883</v>
      </c>
      <c r="K10" s="22">
        <f t="shared" si="0"/>
        <v>0.88910368919120186</v>
      </c>
      <c r="L10" s="22">
        <f t="shared" si="0"/>
        <v>0.90253400617491275</v>
      </c>
      <c r="M10" s="22">
        <f t="shared" si="0"/>
        <v>0.91616719422582948</v>
      </c>
    </row>
    <row r="11" spans="1:13">
      <c r="A11" t="str">
        <f>A_bld_tech_eff_Y!A11</f>
        <v>resid heating</v>
      </c>
      <c r="B11" t="str">
        <f>A_bld_tech_eff_Y!B11</f>
        <v>refined liquids</v>
      </c>
      <c r="C11" t="str">
        <f>A_bld_tech_eff_Y!C11</f>
        <v>fuel furnace hi-eff</v>
      </c>
      <c r="D11" t="str">
        <f>A_bld_tech_eff_Y!D11</f>
        <v>refined liquids enduse</v>
      </c>
      <c r="E11">
        <f>A_bld_tech_eff_Y!E11</f>
        <v>1</v>
      </c>
      <c r="F11" s="14">
        <f>A_bld_tech_eff_Y!F11</f>
        <v>0.85</v>
      </c>
      <c r="G11" s="14">
        <f>A_bld_tech_eff_Y!G11</f>
        <v>0.85</v>
      </c>
      <c r="H11" s="14">
        <f>A_bld_tech_eff_Y!H11</f>
        <v>0.85</v>
      </c>
      <c r="I11" s="14">
        <f>A_bld_tech_eff_Y!I11</f>
        <v>0.86283963791280505</v>
      </c>
      <c r="J11" s="14">
        <f>A_bld_tech_eff_Y!J11</f>
        <v>0.875873224415883</v>
      </c>
      <c r="K11" s="14">
        <f>A_bld_tech_eff_Y!K11</f>
        <v>0.88910368919120186</v>
      </c>
      <c r="L11" s="14">
        <f>A_bld_tech_eff_Y!L11</f>
        <v>0.90253400617491275</v>
      </c>
      <c r="M11" s="14">
        <f>A_bld_tech_eff_Y!M11</f>
        <v>0.91616719422582948</v>
      </c>
    </row>
    <row r="12" spans="1:13">
      <c r="A12" t="str">
        <f>A_bld_tech_eff_Y!A12</f>
        <v>resid cooling</v>
      </c>
      <c r="B12" t="str">
        <f>A_bld_tech_eff_Y!B12</f>
        <v>electricity</v>
      </c>
      <c r="C12" t="str">
        <f>A_bld_tech_eff_Y!C12</f>
        <v>air conditioning</v>
      </c>
      <c r="D12" t="str">
        <f>A_bld_tech_eff_Y!D12</f>
        <v>elect_td_bld</v>
      </c>
      <c r="E12">
        <f>A_bld_tech_eff_Y!E12</f>
        <v>1</v>
      </c>
      <c r="F12" s="15">
        <f>A_bld_tech_eff_Y!F12</f>
        <v>2.0421345665398425</v>
      </c>
      <c r="G12" s="14">
        <f>A_bld_tech_eff_Y!G12</f>
        <v>2.6371308016877637</v>
      </c>
      <c r="H12" s="21">
        <f>[5]EMF25_res!$K$23</f>
        <v>4.2194092827004219</v>
      </c>
      <c r="I12" s="22">
        <f>H12*(1+slow)^15</f>
        <v>4.2831453855190125</v>
      </c>
      <c r="J12" s="22">
        <f>I12*(1+slow)^15</f>
        <v>4.3478442512577962</v>
      </c>
      <c r="K12" s="22">
        <f>J12*(1+slow)^15</f>
        <v>4.4135204228900564</v>
      </c>
      <c r="L12" s="22">
        <f>K12*(1+slow)^15</f>
        <v>4.4801886630673255</v>
      </c>
      <c r="M12" s="22">
        <f>L12*(1+slow)^15</f>
        <v>4.5478639574377242</v>
      </c>
    </row>
    <row r="13" spans="1:13">
      <c r="A13" t="str">
        <f>A_bld_tech_eff_Y!A13</f>
        <v>resid cooling</v>
      </c>
      <c r="B13" t="str">
        <f>A_bld_tech_eff_Y!B13</f>
        <v>electricity</v>
      </c>
      <c r="C13" t="str">
        <f>A_bld_tech_eff_Y!C13</f>
        <v>air conditioning hi-eff</v>
      </c>
      <c r="D13" t="str">
        <f>A_bld_tech_eff_Y!D13</f>
        <v>elect_td_bld</v>
      </c>
      <c r="E13">
        <f>A_bld_tech_eff_Y!E13</f>
        <v>1</v>
      </c>
      <c r="F13" s="15">
        <f>A_bld_tech_eff_Y!F13</f>
        <v>3.0632018498097642</v>
      </c>
      <c r="G13" s="14">
        <f>A_bld_tech_eff_Y!G13</f>
        <v>3.9556962025316458</v>
      </c>
      <c r="H13" s="14">
        <f>A_bld_tech_eff_Y!H13</f>
        <v>4.1066590703710411</v>
      </c>
      <c r="I13" s="14">
        <f>A_bld_tech_eff_Y!I13</f>
        <v>4.2633831964819162</v>
      </c>
      <c r="J13" s="14">
        <f>A_bld_tech_eff_Y!J13</f>
        <v>4.426088450143026</v>
      </c>
      <c r="K13" s="14">
        <f>A_bld_tech_eff_Y!K13</f>
        <v>4.5950030915952143</v>
      </c>
      <c r="L13" s="14">
        <f>A_bld_tech_eff_Y!L13</f>
        <v>4.7703640922691664</v>
      </c>
      <c r="M13" s="14">
        <f>A_bld_tech_eff_Y!M13</f>
        <v>4.9524174672341434</v>
      </c>
    </row>
    <row r="14" spans="1:13">
      <c r="A14" t="str">
        <f>A_bld_tech_eff_Y!A14</f>
        <v>resid hot water</v>
      </c>
      <c r="B14" t="str">
        <f>A_bld_tech_eff_Y!B14</f>
        <v>gas</v>
      </c>
      <c r="C14" t="str">
        <f>A_bld_tech_eff_Y!C14</f>
        <v>gas water heater</v>
      </c>
      <c r="D14" t="str">
        <f>A_bld_tech_eff_Y!D14</f>
        <v>delivered gas</v>
      </c>
      <c r="E14">
        <f>A_bld_tech_eff_Y!E14</f>
        <v>1</v>
      </c>
      <c r="F14" s="15">
        <f>A_bld_tech_eff_Y!F14</f>
        <v>0.49906871160799909</v>
      </c>
      <c r="G14" s="14">
        <f>A_bld_tech_eff_Y!G14</f>
        <v>0.53694526941073228</v>
      </c>
      <c r="H14" s="21">
        <f>[5]EMF25_res!$J$57</f>
        <v>0.64</v>
      </c>
      <c r="I14" s="22">
        <f>H14*(1+slow)^15</f>
        <v>0.64966749207552388</v>
      </c>
      <c r="J14" s="22">
        <f>I14*(1+slow)^15</f>
        <v>0.65948101603078257</v>
      </c>
      <c r="K14" s="22">
        <f>J14*(1+slow)^15</f>
        <v>0.66944277774396377</v>
      </c>
      <c r="L14" s="22">
        <f>K14*(1+slow)^15</f>
        <v>0.67955501641405192</v>
      </c>
      <c r="M14" s="22">
        <f>L14*(1+slow)^15</f>
        <v>0.68982000506415397</v>
      </c>
    </row>
    <row r="15" spans="1:13">
      <c r="A15" t="str">
        <f>A_bld_tech_eff_Y!A15</f>
        <v>resid hot water</v>
      </c>
      <c r="B15" t="str">
        <f>A_bld_tech_eff_Y!B15</f>
        <v>gas</v>
      </c>
      <c r="C15" t="str">
        <f>A_bld_tech_eff_Y!C15</f>
        <v>gas water heater hi-eff</v>
      </c>
      <c r="D15" t="str">
        <f>A_bld_tech_eff_Y!D15</f>
        <v>delivered gas</v>
      </c>
      <c r="E15">
        <f>A_bld_tech_eff_Y!E15</f>
        <v>1</v>
      </c>
      <c r="F15" s="15">
        <f>A_bld_tech_eff_Y!F15</f>
        <v>0.69396652796353619</v>
      </c>
      <c r="G15" s="14">
        <f>A_bld_tech_eff_Y!G15</f>
        <v>0.74663475319625516</v>
      </c>
      <c r="H15" s="14">
        <f>A_bld_tech_eff_Y!H15</f>
        <v>0.77</v>
      </c>
      <c r="I15" s="14">
        <f>A_bld_tech_eff_Y!I15</f>
        <v>0.78163120140336462</v>
      </c>
      <c r="J15" s="14">
        <f>A_bld_tech_eff_Y!J15</f>
        <v>0.79343809741203519</v>
      </c>
      <c r="K15" s="14">
        <f>A_bld_tech_eff_Y!K15</f>
        <v>0.80542334197320642</v>
      </c>
      <c r="L15" s="14">
        <f>A_bld_tech_eff_Y!L15</f>
        <v>0.81758962912315625</v>
      </c>
      <c r="M15" s="14">
        <f>A_bld_tech_eff_Y!M15</f>
        <v>0.82993969359281028</v>
      </c>
    </row>
    <row r="16" spans="1:13">
      <c r="A16" t="str">
        <f>A_bld_tech_eff_Y!A16</f>
        <v>resid hot water</v>
      </c>
      <c r="B16" t="str">
        <f>A_bld_tech_eff_Y!B16</f>
        <v>electricity</v>
      </c>
      <c r="C16" t="str">
        <f>A_bld_tech_eff_Y!C16</f>
        <v>electric resistance water heater</v>
      </c>
      <c r="D16" t="str">
        <f>A_bld_tech_eff_Y!D16</f>
        <v>elect_td_bld</v>
      </c>
      <c r="E16">
        <f>A_bld_tech_eff_Y!E16</f>
        <v>1</v>
      </c>
      <c r="F16" s="15">
        <f>A_bld_tech_eff_Y!F16</f>
        <v>0.80306034862432762</v>
      </c>
      <c r="G16" s="14">
        <f>A_bld_tech_eff_Y!G16</f>
        <v>0.84222291443776642</v>
      </c>
      <c r="H16" s="21">
        <f>[5]EMF25_res!$J$58</f>
        <v>0.95</v>
      </c>
      <c r="I16" s="22">
        <f>H16*(1+slow)^15</f>
        <v>0.96435018354960567</v>
      </c>
      <c r="J16" s="22">
        <f>I16*(1+slow)^15</f>
        <v>0.97891713317069284</v>
      </c>
      <c r="K16" s="22">
        <f>J16*(1+slow)^15</f>
        <v>0.99370412321369628</v>
      </c>
      <c r="L16" s="22">
        <v>1</v>
      </c>
      <c r="M16" s="22">
        <v>1</v>
      </c>
    </row>
    <row r="17" spans="1:13">
      <c r="A17" t="str">
        <f>A_bld_tech_eff_Y!A17</f>
        <v>resid hot water</v>
      </c>
      <c r="B17" t="str">
        <f>A_bld_tech_eff_Y!B17</f>
        <v>electricity</v>
      </c>
      <c r="C17" t="str">
        <f>A_bld_tech_eff_Y!C17</f>
        <v>electric resistance water heater hi-eff</v>
      </c>
      <c r="D17" t="str">
        <f>A_bld_tech_eff_Y!D17</f>
        <v>elect_td_bld</v>
      </c>
      <c r="E17">
        <f>A_bld_tech_eff_Y!E17</f>
        <v>1</v>
      </c>
      <c r="F17" s="15">
        <f>A_bld_tech_eff_Y!F17</f>
        <v>0.85910947028703699</v>
      </c>
      <c r="G17" s="14">
        <f>A_bld_tech_eff_Y!G17</f>
        <v>0.90100536419924382</v>
      </c>
      <c r="H17" s="14">
        <f>A_bld_tech_eff_Y!H17</f>
        <v>0.95</v>
      </c>
      <c r="I17" s="14">
        <f>A_bld_tech_eff_Y!I17</f>
        <v>0.96435018354960567</v>
      </c>
      <c r="J17" s="14">
        <f>A_bld_tech_eff_Y!J17</f>
        <v>0.97891713317069284</v>
      </c>
      <c r="K17" s="14">
        <f>A_bld_tech_eff_Y!K17</f>
        <v>0.99370412321369628</v>
      </c>
      <c r="L17" s="14">
        <f>A_bld_tech_eff_Y!L17</f>
        <v>1</v>
      </c>
      <c r="M17" s="14">
        <f>A_bld_tech_eff_Y!M17</f>
        <v>1</v>
      </c>
    </row>
    <row r="18" spans="1:13">
      <c r="A18" t="str">
        <f>A_bld_tech_eff_Y!A18</f>
        <v>resid hot water</v>
      </c>
      <c r="B18" t="str">
        <f>A_bld_tech_eff_Y!B18</f>
        <v>electricity</v>
      </c>
      <c r="C18" t="str">
        <f>A_bld_tech_eff_Y!C18</f>
        <v>electric heat pump water heater</v>
      </c>
      <c r="D18" t="str">
        <f>A_bld_tech_eff_Y!D18</f>
        <v>elect_td_bld</v>
      </c>
      <c r="E18">
        <f>A_bld_tech_eff_Y!E18</f>
        <v>1</v>
      </c>
      <c r="F18" s="19">
        <f>A_bld_tech_eff_Y!F18</f>
        <v>2.2000000000000002</v>
      </c>
      <c r="G18" s="19">
        <f>A_bld_tech_eff_Y!G18</f>
        <v>2.2000000000000002</v>
      </c>
      <c r="H18" s="19">
        <f>A_bld_tech_eff_Y!H18</f>
        <v>2.2000000000000002</v>
      </c>
      <c r="I18" s="15">
        <f>A_bld_tech_eff_Y!I18</f>
        <v>2.2332320040096132</v>
      </c>
      <c r="J18" s="15">
        <f>A_bld_tech_eff_Y!J18</f>
        <v>2.2669659926058148</v>
      </c>
      <c r="K18" s="15">
        <f>A_bld_tech_eff_Y!K18</f>
        <v>2.3012095484948754</v>
      </c>
      <c r="L18" s="15">
        <f>A_bld_tech_eff_Y!L18</f>
        <v>2.3359703689233036</v>
      </c>
      <c r="M18" s="15">
        <f>A_bld_tech_eff_Y!M18</f>
        <v>2.3712562674080293</v>
      </c>
    </row>
    <row r="19" spans="1:13">
      <c r="A19" t="str">
        <f>A_bld_tech_eff_Y!A19</f>
        <v>resid hot water</v>
      </c>
      <c r="B19" t="str">
        <f>A_bld_tech_eff_Y!B19</f>
        <v>refined liquids</v>
      </c>
      <c r="C19" t="str">
        <f>A_bld_tech_eff_Y!C19</f>
        <v>fuel water heater</v>
      </c>
      <c r="D19" t="str">
        <f>A_bld_tech_eff_Y!D19</f>
        <v>refined liquids enduse</v>
      </c>
      <c r="E19">
        <f>A_bld_tech_eff_Y!E19</f>
        <v>1</v>
      </c>
      <c r="F19" s="17">
        <f>A_bld_tech_eff_Y!F19</f>
        <v>0.49835492504642842</v>
      </c>
      <c r="G19" s="14">
        <f>A_bld_tech_eff_Y!G19</f>
        <v>0.53</v>
      </c>
      <c r="H19" s="14">
        <f>A_bld_tech_eff_Y!H19</f>
        <v>0.53</v>
      </c>
      <c r="I19" s="14">
        <f>A_bld_tech_eff_Y!I19</f>
        <v>0.53800589187504322</v>
      </c>
      <c r="J19" s="14">
        <f>A_bld_tech_eff_Y!J19</f>
        <v>0.54613271640049188</v>
      </c>
      <c r="K19" s="14">
        <f>A_bld_tech_eff_Y!K19</f>
        <v>0.55438230031922009</v>
      </c>
      <c r="L19" s="14">
        <f>A_bld_tech_eff_Y!L19</f>
        <v>0.56275649796788685</v>
      </c>
      <c r="M19" s="14">
        <f>A_bld_tech_eff_Y!M19</f>
        <v>0.57125719169375255</v>
      </c>
    </row>
    <row r="20" spans="1:13">
      <c r="A20" t="str">
        <f>A_bld_tech_eff_Y!A20</f>
        <v>resid hot water</v>
      </c>
      <c r="B20" t="str">
        <f>A_bld_tech_eff_Y!B20</f>
        <v>refined liquids</v>
      </c>
      <c r="C20" t="str">
        <f>A_bld_tech_eff_Y!C20</f>
        <v>fuel water heater hi-eff</v>
      </c>
      <c r="D20" t="str">
        <f>A_bld_tech_eff_Y!D20</f>
        <v>refined liquids enduse</v>
      </c>
      <c r="E20">
        <f>A_bld_tech_eff_Y!E20</f>
        <v>1</v>
      </c>
      <c r="F20" s="17">
        <f>A_bld_tech_eff_Y!F20</f>
        <v>0.63939877175768178</v>
      </c>
      <c r="G20" s="14">
        <f>A_bld_tech_eff_Y!G20</f>
        <v>0.68</v>
      </c>
      <c r="H20" s="14">
        <f>A_bld_tech_eff_Y!H20</f>
        <v>0.68</v>
      </c>
      <c r="I20" s="14">
        <f>A_bld_tech_eff_Y!I20</f>
        <v>0.69027171033024415</v>
      </c>
      <c r="J20" s="14">
        <f>A_bld_tech_eff_Y!J20</f>
        <v>0.70069857953270653</v>
      </c>
      <c r="K20" s="14">
        <f>A_bld_tech_eff_Y!K20</f>
        <v>0.7112829513529616</v>
      </c>
      <c r="L20" s="14">
        <f>A_bld_tech_eff_Y!L20</f>
        <v>0.72202720493993033</v>
      </c>
      <c r="M20" s="14">
        <f>A_bld_tech_eff_Y!M20</f>
        <v>0.73293375538066374</v>
      </c>
    </row>
    <row r="21" spans="1:13">
      <c r="A21" t="str">
        <f>A_bld_tech_eff_Y!A21</f>
        <v>resid lighting</v>
      </c>
      <c r="B21" t="str">
        <f>A_bld_tech_eff_Y!B21</f>
        <v>electricity</v>
      </c>
      <c r="C21" t="str">
        <f>A_bld_tech_eff_Y!C21</f>
        <v>incandescent</v>
      </c>
      <c r="D21" t="str">
        <f>A_bld_tech_eff_Y!D21</f>
        <v>elect_td_bld</v>
      </c>
      <c r="E21">
        <f>A_bld_tech_eff_Y!E21</f>
        <v>1</v>
      </c>
      <c r="F21" s="14">
        <f>A_bld_tech_eff_Y!F21</f>
        <v>2.1017585155169563E-2</v>
      </c>
      <c r="G21" s="14">
        <f>A_bld_tech_eff_Y!G21</f>
        <v>2.1017585155169563E-2</v>
      </c>
      <c r="H21" s="14">
        <f>A_bld_tech_eff_Y!H21</f>
        <v>2.1335065370691828E-2</v>
      </c>
      <c r="I21" s="14">
        <f>A_bld_tech_eff_Y!I21</f>
        <v>2.1657341269757369E-2</v>
      </c>
      <c r="J21" s="14">
        <f>A_bld_tech_eff_Y!J21</f>
        <v>2.1984485293354703E-2</v>
      </c>
      <c r="K21" s="14">
        <f>A_bld_tech_eff_Y!K21</f>
        <v>2.2316570976726541E-2</v>
      </c>
      <c r="L21" s="14">
        <f>A_bld_tech_eff_Y!L21</f>
        <v>2.2653672965898992E-2</v>
      </c>
      <c r="M21" s="14">
        <f>A_bld_tech_eff_Y!M21</f>
        <v>2.2995867034460455E-2</v>
      </c>
    </row>
    <row r="22" spans="1:13">
      <c r="A22" t="str">
        <f>A_bld_tech_eff_Y!A22</f>
        <v>resid lighting</v>
      </c>
      <c r="B22" t="str">
        <f>A_bld_tech_eff_Y!B22</f>
        <v>electricity</v>
      </c>
      <c r="C22" t="str">
        <f>A_bld_tech_eff_Y!C22</f>
        <v>fluorescent</v>
      </c>
      <c r="D22" t="str">
        <f>A_bld_tech_eff_Y!D22</f>
        <v>elect_td_bld</v>
      </c>
      <c r="E22">
        <f>A_bld_tech_eff_Y!E22</f>
        <v>1</v>
      </c>
      <c r="F22" s="14">
        <f>A_bld_tech_eff_Y!F22</f>
        <v>0.12005856515373353</v>
      </c>
      <c r="G22" s="14">
        <f>A_bld_tech_eff_Y!G22</f>
        <v>0.12005856515373353</v>
      </c>
      <c r="H22" s="14">
        <f>A_bld_tech_eff_Y!H22</f>
        <v>0.12187210457126865</v>
      </c>
      <c r="I22" s="14">
        <f>A_bld_tech_eff_Y!I22</f>
        <v>0.12371303832934702</v>
      </c>
      <c r="J22" s="14">
        <f>A_bld_tech_eff_Y!J22</f>
        <v>0.12558178023198441</v>
      </c>
      <c r="K22" s="14">
        <f>A_bld_tech_eff_Y!K22</f>
        <v>0.12747875033389516</v>
      </c>
      <c r="L22" s="14">
        <f>A_bld_tech_eff_Y!L22</f>
        <v>0.12940437503491176</v>
      </c>
      <c r="M22" s="14">
        <f>A_bld_tech_eff_Y!M22</f>
        <v>0.1313590871758307</v>
      </c>
    </row>
    <row r="23" spans="1:13">
      <c r="A23" t="str">
        <f>A_bld_tech_eff_Y!A23</f>
        <v>resid lighting</v>
      </c>
      <c r="B23" t="str">
        <f>A_bld_tech_eff_Y!B23</f>
        <v>electricity</v>
      </c>
      <c r="C23" t="str">
        <f>A_bld_tech_eff_Y!C23</f>
        <v>solid state</v>
      </c>
      <c r="D23" t="str">
        <f>A_bld_tech_eff_Y!D23</f>
        <v>elect_td_bld</v>
      </c>
      <c r="E23">
        <f>A_bld_tech_eff_Y!E23</f>
        <v>1</v>
      </c>
      <c r="F23" s="14">
        <f>A_bld_tech_eff_Y!F23</f>
        <v>0.15373352855051245</v>
      </c>
      <c r="G23" s="14">
        <f>A_bld_tech_eff_Y!G23</f>
        <v>0.15373352855051245</v>
      </c>
      <c r="H23" s="13">
        <f>[5]Cost_lighting!$J$9/conv_lumens_W</f>
        <v>0.23426061493411421</v>
      </c>
      <c r="I23" s="22">
        <f>H23*(1+fast)^15</f>
        <v>0.25245862081126347</v>
      </c>
      <c r="J23" s="22">
        <f>I23*(1+fast)^15</f>
        <v>0.27207029760359364</v>
      </c>
      <c r="K23" s="22">
        <f>J23*(1+fast)^15</f>
        <v>0.29320546313784468</v>
      </c>
      <c r="L23" s="22">
        <f>K23*(1+fast)^15</f>
        <v>0.31598246619017356</v>
      </c>
      <c r="M23" s="22">
        <f>L23*(1+fast)^15</f>
        <v>0.34052884919365944</v>
      </c>
    </row>
    <row r="24" spans="1:13">
      <c r="A24" t="str">
        <f>A_bld_tech_eff_Y!A24</f>
        <v>resid appliances</v>
      </c>
      <c r="B24" t="str">
        <f>A_bld_tech_eff_Y!B24</f>
        <v>gas</v>
      </c>
      <c r="C24" t="str">
        <f>A_bld_tech_eff_Y!C24</f>
        <v>gas appliances</v>
      </c>
      <c r="D24" t="str">
        <f>A_bld_tech_eff_Y!D24</f>
        <v>delivered gas</v>
      </c>
      <c r="E24">
        <f>A_bld_tech_eff_Y!E24</f>
        <v>1</v>
      </c>
      <c r="F24" s="14">
        <f>A_bld_tech_eff_Y!F24</f>
        <v>0.98991927928652346</v>
      </c>
      <c r="G24" s="14">
        <f>A_bld_tech_eff_Y!G24</f>
        <v>1</v>
      </c>
      <c r="H24" s="21">
        <f>[5]LBNL_res_2020!$F$96</f>
        <v>2.4729729729729732</v>
      </c>
      <c r="I24" s="22">
        <f t="shared" ref="I24:M25" si="1">H24*(1+slow)^15</f>
        <v>2.5103283583154745</v>
      </c>
      <c r="J24" s="22">
        <f t="shared" si="1"/>
        <v>2.548248013801377</v>
      </c>
      <c r="K24" s="22">
        <f t="shared" si="1"/>
        <v>2.5867404629887116</v>
      </c>
      <c r="L24" s="22">
        <f t="shared" si="1"/>
        <v>2.6258143581877431</v>
      </c>
      <c r="M24" s="22">
        <f t="shared" si="1"/>
        <v>2.6654784824058315</v>
      </c>
    </row>
    <row r="25" spans="1:13">
      <c r="A25" t="str">
        <f>A_bld_tech_eff_Y!A25</f>
        <v>resid appliances</v>
      </c>
      <c r="B25" t="str">
        <f>A_bld_tech_eff_Y!B25</f>
        <v>electricity</v>
      </c>
      <c r="C25" t="str">
        <f>A_bld_tech_eff_Y!C25</f>
        <v>electric appliances</v>
      </c>
      <c r="D25" t="str">
        <f>A_bld_tech_eff_Y!D25</f>
        <v>elect_td_bld</v>
      </c>
      <c r="E25">
        <f>A_bld_tech_eff_Y!E25</f>
        <v>1</v>
      </c>
      <c r="F25" s="19">
        <f>A_bld_tech_eff_Y!F25</f>
        <v>0.7088842949087818</v>
      </c>
      <c r="G25" s="19">
        <f>A_bld_tech_eff_Y!G25</f>
        <v>1</v>
      </c>
      <c r="H25" s="23">
        <f>[5]EMF25_res!$K$69</f>
        <v>1.387754127768847</v>
      </c>
      <c r="I25" s="22">
        <f t="shared" si="1"/>
        <v>1.4087167871953794</v>
      </c>
      <c r="J25" s="22">
        <f t="shared" si="1"/>
        <v>1.4299960971592367</v>
      </c>
      <c r="K25" s="22">
        <f t="shared" si="1"/>
        <v>1.4515968408112945</v>
      </c>
      <c r="L25" s="22">
        <f t="shared" si="1"/>
        <v>1.4735238735541047</v>
      </c>
      <c r="M25" s="22">
        <f t="shared" si="1"/>
        <v>1.4957821241332914</v>
      </c>
    </row>
    <row r="26" spans="1:13">
      <c r="A26" t="str">
        <f>A_bld_tech_eff_Y!A26</f>
        <v>resid appliances</v>
      </c>
      <c r="B26" t="str">
        <f>A_bld_tech_eff_Y!B26</f>
        <v>electricity</v>
      </c>
      <c r="C26" t="str">
        <f>A_bld_tech_eff_Y!C26</f>
        <v>electric appliances hi-eff</v>
      </c>
      <c r="D26" t="str">
        <f>A_bld_tech_eff_Y!D26</f>
        <v>elect_td_bld</v>
      </c>
      <c r="E26">
        <f>A_bld_tech_eff_Y!E26</f>
        <v>1</v>
      </c>
      <c r="F26" s="16">
        <f>A_bld_tech_eff_Y!F26</f>
        <v>1</v>
      </c>
      <c r="G26" s="14">
        <f>A_bld_tech_eff_Y!G26</f>
        <v>1.5797027888441841</v>
      </c>
      <c r="H26" s="14">
        <f>A_bld_tech_eff_Y!H26</f>
        <v>1.6750603497396541</v>
      </c>
      <c r="I26" s="14">
        <f>A_bld_tech_eff_Y!I26</f>
        <v>1.7003629007664234</v>
      </c>
      <c r="J26" s="14">
        <f>A_bld_tech_eff_Y!J26</f>
        <v>1.7260476583737268</v>
      </c>
      <c r="K26" s="14">
        <f>A_bld_tech_eff_Y!K26</f>
        <v>1.75212039596639</v>
      </c>
      <c r="L26" s="14">
        <f>A_bld_tech_eff_Y!L26</f>
        <v>1.7785869741591538</v>
      </c>
      <c r="M26" s="14">
        <f>A_bld_tech_eff_Y!M26</f>
        <v>1.8054533420940186</v>
      </c>
    </row>
    <row r="27" spans="1:13">
      <c r="A27" t="str">
        <f>A_bld_tech_eff_Y!A27</f>
        <v>resid appliances</v>
      </c>
      <c r="B27" t="str">
        <f>A_bld_tech_eff_Y!B27</f>
        <v>refined liquids</v>
      </c>
      <c r="C27" t="str">
        <f>A_bld_tech_eff_Y!C27</f>
        <v>fuel appliances</v>
      </c>
      <c r="D27" t="str">
        <f>A_bld_tech_eff_Y!D27</f>
        <v>refined liquids enduse</v>
      </c>
      <c r="E27">
        <f>A_bld_tech_eff_Y!E27</f>
        <v>1</v>
      </c>
      <c r="F27" s="14">
        <f>A_bld_tech_eff_Y!F27</f>
        <v>1</v>
      </c>
      <c r="G27" s="14">
        <f>A_bld_tech_eff_Y!G27</f>
        <v>1</v>
      </c>
      <c r="H27" s="14">
        <f>A_bld_tech_eff_Y!H27</f>
        <v>1</v>
      </c>
      <c r="I27" s="14">
        <f>A_bld_tech_eff_Y!I27</f>
        <v>1</v>
      </c>
      <c r="J27" s="14">
        <f>A_bld_tech_eff_Y!J27</f>
        <v>1</v>
      </c>
      <c r="K27" s="14">
        <f>A_bld_tech_eff_Y!K27</f>
        <v>1</v>
      </c>
      <c r="L27" s="14">
        <f>A_bld_tech_eff_Y!L27</f>
        <v>1</v>
      </c>
      <c r="M27" s="14">
        <f>A_bld_tech_eff_Y!M27</f>
        <v>1</v>
      </c>
    </row>
    <row r="28" spans="1:13">
      <c r="A28" t="str">
        <f>A_bld_tech_eff_Y!A28</f>
        <v>resid other appliances</v>
      </c>
      <c r="B28" t="str">
        <f>A_bld_tech_eff_Y!B28</f>
        <v>electricity</v>
      </c>
      <c r="C28" t="str">
        <f>A_bld_tech_eff_Y!C28</f>
        <v>electricity</v>
      </c>
      <c r="D28" t="str">
        <f>A_bld_tech_eff_Y!D28</f>
        <v>elect_td_bld</v>
      </c>
      <c r="E28">
        <f>A_bld_tech_eff_Y!E28</f>
        <v>1</v>
      </c>
      <c r="F28" s="14">
        <f>A_bld_tech_eff_Y!F28</f>
        <v>1</v>
      </c>
      <c r="G28" s="14">
        <f>A_bld_tech_eff_Y!G28</f>
        <v>1</v>
      </c>
      <c r="H28" s="22">
        <f t="shared" ref="H28:M28" si="2">G28*(1+medium)^15</f>
        <v>1.0381634129897992</v>
      </c>
      <c r="I28" s="22">
        <f t="shared" si="2"/>
        <v>1.0777832720706284</v>
      </c>
      <c r="J28" s="22">
        <f t="shared" si="2"/>
        <v>1.1189151601961569</v>
      </c>
      <c r="K28" s="22">
        <f t="shared" si="2"/>
        <v>1.16161678155527</v>
      </c>
      <c r="L28" s="22">
        <f t="shared" si="2"/>
        <v>1.2059480425256452</v>
      </c>
      <c r="M28" s="22">
        <f t="shared" si="2"/>
        <v>1.2519711357167913</v>
      </c>
    </row>
    <row r="29" spans="1:13">
      <c r="A29" t="str">
        <f>A_bld_tech_eff_Y!A29</f>
        <v>resid other</v>
      </c>
      <c r="B29" t="str">
        <f>A_bld_tech_eff_Y!B29</f>
        <v>gas</v>
      </c>
      <c r="C29" t="str">
        <f>A_bld_tech_eff_Y!C29</f>
        <v>gas</v>
      </c>
      <c r="D29" t="str">
        <f>A_bld_tech_eff_Y!D29</f>
        <v>delivered gas</v>
      </c>
      <c r="E29">
        <f>A_bld_tech_eff_Y!E29</f>
        <v>1</v>
      </c>
      <c r="F29" s="14">
        <f>A_bld_tech_eff_Y!F29</f>
        <v>1</v>
      </c>
      <c r="G29" s="14">
        <f>A_bld_tech_eff_Y!G29</f>
        <v>1</v>
      </c>
      <c r="H29" s="14">
        <f>A_bld_tech_eff_Y!H29</f>
        <v>1</v>
      </c>
      <c r="I29" s="14">
        <f>A_bld_tech_eff_Y!I29</f>
        <v>1</v>
      </c>
      <c r="J29" s="14">
        <f>A_bld_tech_eff_Y!J29</f>
        <v>1</v>
      </c>
      <c r="K29" s="14">
        <f>A_bld_tech_eff_Y!K29</f>
        <v>1</v>
      </c>
      <c r="L29" s="14">
        <f>A_bld_tech_eff_Y!L29</f>
        <v>1</v>
      </c>
      <c r="M29" s="14">
        <f>A_bld_tech_eff_Y!M29</f>
        <v>1</v>
      </c>
    </row>
    <row r="30" spans="1:13">
      <c r="A30" t="str">
        <f>A_bld_tech_eff_Y!A30</f>
        <v>resid other</v>
      </c>
      <c r="B30" t="str">
        <f>A_bld_tech_eff_Y!B30</f>
        <v>electricity</v>
      </c>
      <c r="C30" t="str">
        <f>A_bld_tech_eff_Y!C30</f>
        <v>electricity</v>
      </c>
      <c r="D30" t="str">
        <f>A_bld_tech_eff_Y!D30</f>
        <v>elect_td_bld</v>
      </c>
      <c r="E30">
        <f>A_bld_tech_eff_Y!E30</f>
        <v>1</v>
      </c>
      <c r="F30" s="14">
        <f>A_bld_tech_eff_Y!F30</f>
        <v>1</v>
      </c>
      <c r="G30" s="14">
        <f>A_bld_tech_eff_Y!G30</f>
        <v>1</v>
      </c>
      <c r="H30" s="22">
        <f t="shared" ref="H30:M30" si="3">G30*(1+fastest)^15</f>
        <v>1.1186025942323488</v>
      </c>
      <c r="I30" s="22">
        <f t="shared" si="3"/>
        <v>1.2512717638233406</v>
      </c>
      <c r="J30" s="22">
        <f t="shared" si="3"/>
        <v>1.3996758411024757</v>
      </c>
      <c r="K30" s="22">
        <f t="shared" si="3"/>
        <v>1.565681026941574</v>
      </c>
      <c r="L30" s="22">
        <f t="shared" si="3"/>
        <v>1.7513748584772126</v>
      </c>
      <c r="M30" s="22">
        <f t="shared" si="3"/>
        <v>1.9590924601659228</v>
      </c>
    </row>
    <row r="31" spans="1:13">
      <c r="A31" t="str">
        <f>A_bld_tech_eff_Y!A31</f>
        <v>resid other</v>
      </c>
      <c r="B31" t="str">
        <f>A_bld_tech_eff_Y!B31</f>
        <v>refined liquids</v>
      </c>
      <c r="C31" t="str">
        <f>A_bld_tech_eff_Y!C31</f>
        <v>refined liquids</v>
      </c>
      <c r="D31" t="str">
        <f>A_bld_tech_eff_Y!D31</f>
        <v>refined liquids enduse</v>
      </c>
      <c r="E31">
        <f>A_bld_tech_eff_Y!E31</f>
        <v>1</v>
      </c>
      <c r="F31" s="14">
        <f>A_bld_tech_eff_Y!F31</f>
        <v>1</v>
      </c>
      <c r="G31" s="14">
        <f>A_bld_tech_eff_Y!G31</f>
        <v>1</v>
      </c>
      <c r="H31" s="14">
        <f>A_bld_tech_eff_Y!H31</f>
        <v>1</v>
      </c>
      <c r="I31" s="14">
        <f>A_bld_tech_eff_Y!I31</f>
        <v>1</v>
      </c>
      <c r="J31" s="14">
        <f>A_bld_tech_eff_Y!J31</f>
        <v>1</v>
      </c>
      <c r="K31" s="14">
        <f>A_bld_tech_eff_Y!K31</f>
        <v>1</v>
      </c>
      <c r="L31" s="14">
        <f>A_bld_tech_eff_Y!L31</f>
        <v>1</v>
      </c>
      <c r="M31" s="14">
        <f>A_bld_tech_eff_Y!M31</f>
        <v>1</v>
      </c>
    </row>
    <row r="32" spans="1:13">
      <c r="A32" t="str">
        <f>A_bld_tech_eff_Y!A32</f>
        <v>comm heating</v>
      </c>
      <c r="B32" t="str">
        <f>A_bld_tech_eff_Y!B32</f>
        <v>biomass</v>
      </c>
      <c r="C32" t="str">
        <f>A_bld_tech_eff_Y!C32</f>
        <v>biomass boiler</v>
      </c>
      <c r="D32" t="str">
        <f>A_bld_tech_eff_Y!D32</f>
        <v>delivered biomass</v>
      </c>
      <c r="E32">
        <f>A_bld_tech_eff_Y!E32</f>
        <v>1</v>
      </c>
      <c r="F32" s="14">
        <f>A_bld_tech_eff_Y!F32</f>
        <v>0.65</v>
      </c>
      <c r="G32" s="14">
        <f>A_bld_tech_eff_Y!G32</f>
        <v>0.65</v>
      </c>
      <c r="H32" s="14">
        <f>A_bld_tech_eff_Y!H32</f>
        <v>0.65981854663920392</v>
      </c>
      <c r="I32" s="14">
        <f>A_bld_tech_eff_Y!I32</f>
        <v>0.66978540690626354</v>
      </c>
      <c r="J32" s="14">
        <f>A_bld_tech_eff_Y!J32</f>
        <v>0.67990282114621325</v>
      </c>
      <c r="K32" s="14">
        <f>A_bld_tech_eff_Y!K32</f>
        <v>0.69017306354552155</v>
      </c>
      <c r="L32" s="14">
        <f>A_bld_tech_eff_Y!L32</f>
        <v>0.70059844264328142</v>
      </c>
      <c r="M32" s="14">
        <f>A_bld_tech_eff_Y!M32</f>
        <v>0.7111813018501224</v>
      </c>
    </row>
    <row r="33" spans="1:13">
      <c r="A33" t="str">
        <f>A_bld_tech_eff_Y!A33</f>
        <v>comm heating</v>
      </c>
      <c r="B33" t="str">
        <f>A_bld_tech_eff_Y!B33</f>
        <v>coal</v>
      </c>
      <c r="C33" t="str">
        <f>A_bld_tech_eff_Y!C33</f>
        <v>coal</v>
      </c>
      <c r="D33" t="str">
        <f>A_bld_tech_eff_Y!D33</f>
        <v>delivered coal</v>
      </c>
      <c r="E33">
        <f>A_bld_tech_eff_Y!E33</f>
        <v>1</v>
      </c>
      <c r="F33" s="14">
        <f>A_bld_tech_eff_Y!F33</f>
        <v>0.65</v>
      </c>
      <c r="G33" s="14">
        <f>A_bld_tech_eff_Y!G33</f>
        <v>0.65</v>
      </c>
      <c r="H33" s="14">
        <f>A_bld_tech_eff_Y!H33</f>
        <v>0.65981854663920392</v>
      </c>
      <c r="I33" s="14">
        <f>A_bld_tech_eff_Y!I33</f>
        <v>0.66978540690626354</v>
      </c>
      <c r="J33" s="14">
        <f>A_bld_tech_eff_Y!J33</f>
        <v>0.67990282114621325</v>
      </c>
      <c r="K33" s="14">
        <f>A_bld_tech_eff_Y!K33</f>
        <v>0.69017306354552155</v>
      </c>
      <c r="L33" s="14">
        <f>A_bld_tech_eff_Y!L33</f>
        <v>0.70059844264328142</v>
      </c>
      <c r="M33" s="14">
        <f>A_bld_tech_eff_Y!M33</f>
        <v>0.7111813018501224</v>
      </c>
    </row>
    <row r="34" spans="1:13">
      <c r="A34" t="str">
        <f>A_bld_tech_eff_Y!A34</f>
        <v>comm heating</v>
      </c>
      <c r="B34" t="str">
        <f>A_bld_tech_eff_Y!B34</f>
        <v>gas</v>
      </c>
      <c r="C34" t="str">
        <f>A_bld_tech_eff_Y!C34</f>
        <v>gas furnace</v>
      </c>
      <c r="D34" t="str">
        <f>A_bld_tech_eff_Y!D34</f>
        <v>delivered gas</v>
      </c>
      <c r="E34">
        <f>A_bld_tech_eff_Y!E34</f>
        <v>1</v>
      </c>
      <c r="F34" s="19">
        <f>A_bld_tech_eff_Y!F34</f>
        <v>0.7</v>
      </c>
      <c r="G34" s="14">
        <f>A_bld_tech_eff_Y!G34</f>
        <v>0.7</v>
      </c>
      <c r="H34" s="21">
        <f>[5]EMF25_comm!$J$27</f>
        <v>0.82</v>
      </c>
      <c r="I34" s="22">
        <f>H34*(1+slow)^15</f>
        <v>0.83238647422176482</v>
      </c>
      <c r="J34" s="22">
        <f>I34*(1+slow)^15</f>
        <v>0.84496005178944</v>
      </c>
      <c r="K34" s="22">
        <f>J34*(1+slow)^15</f>
        <v>0.8577235589844534</v>
      </c>
      <c r="L34" s="22">
        <f>K34*(1+slow)^15</f>
        <v>0.87067986478050385</v>
      </c>
      <c r="M34" s="22">
        <f>L34*(1+slow)^15</f>
        <v>0.88383188148844705</v>
      </c>
    </row>
    <row r="35" spans="1:13">
      <c r="A35" t="str">
        <f>A_bld_tech_eff_Y!A35</f>
        <v>comm heating</v>
      </c>
      <c r="B35" t="str">
        <f>A_bld_tech_eff_Y!B35</f>
        <v>gas</v>
      </c>
      <c r="C35" t="str">
        <f>A_bld_tech_eff_Y!C35</f>
        <v>gas furnace hi-eff</v>
      </c>
      <c r="D35" t="str">
        <f>A_bld_tech_eff_Y!D35</f>
        <v>delivered gas</v>
      </c>
      <c r="E35">
        <f>A_bld_tech_eff_Y!E35</f>
        <v>1</v>
      </c>
      <c r="F35" s="14">
        <f>A_bld_tech_eff_Y!F35</f>
        <v>0.85499999999999998</v>
      </c>
      <c r="G35" s="14">
        <f>A_bld_tech_eff_Y!G35</f>
        <v>0.85499999999999998</v>
      </c>
      <c r="H35" s="14">
        <f>A_bld_tech_eff_Y!H35</f>
        <v>0.86791516519464507</v>
      </c>
      <c r="I35" s="14">
        <f>A_bld_tech_eff_Y!I35</f>
        <v>0.88102541985362348</v>
      </c>
      <c r="J35" s="14">
        <f>A_bld_tech_eff_Y!J35</f>
        <v>0.89433371089232649</v>
      </c>
      <c r="K35" s="14">
        <f>A_bld_tech_eff_Y!K35</f>
        <v>0.90784302974064746</v>
      </c>
      <c r="L35" s="14">
        <f>A_bld_tech_eff_Y!L35</f>
        <v>0.92155641301539315</v>
      </c>
      <c r="M35" s="14">
        <f>A_bld_tech_eff_Y!M35</f>
        <v>0.93547694320285324</v>
      </c>
    </row>
    <row r="36" spans="1:13">
      <c r="A36" t="str">
        <f>A_bld_tech_eff_Y!A36</f>
        <v>comm heating</v>
      </c>
      <c r="B36" t="str">
        <f>A_bld_tech_eff_Y!B36</f>
        <v>electricity</v>
      </c>
      <c r="C36" t="str">
        <f>A_bld_tech_eff_Y!C36</f>
        <v>electric furnace</v>
      </c>
      <c r="D36" t="str">
        <f>A_bld_tech_eff_Y!D36</f>
        <v>elect_td_bld</v>
      </c>
      <c r="E36">
        <f>A_bld_tech_eff_Y!E36</f>
        <v>1</v>
      </c>
      <c r="F36" s="16">
        <f>A_bld_tech_eff_Y!F36</f>
        <v>1</v>
      </c>
      <c r="G36" s="16">
        <f>A_bld_tech_eff_Y!G36</f>
        <v>1</v>
      </c>
      <c r="H36" s="16">
        <f>A_bld_tech_eff_Y!H36</f>
        <v>1</v>
      </c>
      <c r="I36" s="16">
        <f>A_bld_tech_eff_Y!I36</f>
        <v>1</v>
      </c>
      <c r="J36" s="16">
        <f>A_bld_tech_eff_Y!J36</f>
        <v>1</v>
      </c>
      <c r="K36" s="16">
        <f>A_bld_tech_eff_Y!K36</f>
        <v>1</v>
      </c>
      <c r="L36" s="16">
        <f>A_bld_tech_eff_Y!L36</f>
        <v>1</v>
      </c>
      <c r="M36" s="16">
        <f>A_bld_tech_eff_Y!M36</f>
        <v>1</v>
      </c>
    </row>
    <row r="37" spans="1:13">
      <c r="A37" t="str">
        <f>A_bld_tech_eff_Y!A37</f>
        <v>comm heating</v>
      </c>
      <c r="B37" t="str">
        <f>A_bld_tech_eff_Y!B37</f>
        <v>electricity</v>
      </c>
      <c r="C37" t="str">
        <f>A_bld_tech_eff_Y!C37</f>
        <v>electric heat pump</v>
      </c>
      <c r="D37" t="str">
        <f>A_bld_tech_eff_Y!D37</f>
        <v>elect_td_bld</v>
      </c>
      <c r="E37">
        <f>A_bld_tech_eff_Y!E37</f>
        <v>1</v>
      </c>
      <c r="F37" s="14">
        <f>A_bld_tech_eff_Y!F37</f>
        <v>3.1</v>
      </c>
      <c r="G37" s="14">
        <f>A_bld_tech_eff_Y!G37</f>
        <v>3.1</v>
      </c>
      <c r="H37" s="21">
        <f>[5]EMF25_comm!$J$28</f>
        <v>3.4</v>
      </c>
      <c r="I37" s="22">
        <f t="shared" ref="I37:M38" si="4">H37*(1+slow)^15</f>
        <v>3.4513585516512202</v>
      </c>
      <c r="J37" s="22">
        <f t="shared" si="4"/>
        <v>3.503492897663532</v>
      </c>
      <c r="K37" s="22">
        <f t="shared" si="4"/>
        <v>3.5564147567648074</v>
      </c>
      <c r="L37" s="22">
        <f t="shared" si="4"/>
        <v>3.610136024699651</v>
      </c>
      <c r="M37" s="22">
        <f t="shared" si="4"/>
        <v>3.6646687769033179</v>
      </c>
    </row>
    <row r="38" spans="1:13">
      <c r="A38" t="str">
        <f>A_bld_tech_eff_Y!A38</f>
        <v>comm heating</v>
      </c>
      <c r="B38" t="str">
        <f>A_bld_tech_eff_Y!B38</f>
        <v>refined liquids</v>
      </c>
      <c r="C38" t="str">
        <f>A_bld_tech_eff_Y!C38</f>
        <v>fuel boiler</v>
      </c>
      <c r="D38" t="str">
        <f>A_bld_tech_eff_Y!D38</f>
        <v>refined liquids enduse</v>
      </c>
      <c r="E38">
        <f>A_bld_tech_eff_Y!E38</f>
        <v>1</v>
      </c>
      <c r="F38" s="14">
        <f>A_bld_tech_eff_Y!F38</f>
        <v>0.7</v>
      </c>
      <c r="G38" s="14">
        <f>A_bld_tech_eff_Y!G38</f>
        <v>0.7</v>
      </c>
      <c r="H38" s="21">
        <f>[5]EMF25_comm!$J$29</f>
        <v>0.83</v>
      </c>
      <c r="I38" s="22">
        <f t="shared" si="4"/>
        <v>0.84253752878544497</v>
      </c>
      <c r="J38" s="22">
        <f t="shared" si="4"/>
        <v>0.85526444266492108</v>
      </c>
      <c r="K38" s="22">
        <f t="shared" si="4"/>
        <v>0.868183602386703</v>
      </c>
      <c r="L38" s="22">
        <f t="shared" si="4"/>
        <v>0.8812979119119736</v>
      </c>
      <c r="M38" s="22">
        <f t="shared" si="4"/>
        <v>0.89461031906757471</v>
      </c>
    </row>
    <row r="39" spans="1:13">
      <c r="A39" t="str">
        <f>A_bld_tech_eff_Y!A39</f>
        <v>comm heating</v>
      </c>
      <c r="B39" t="str">
        <f>A_bld_tech_eff_Y!B39</f>
        <v>refined liquids</v>
      </c>
      <c r="C39" t="str">
        <f>A_bld_tech_eff_Y!C39</f>
        <v>fuel boiler hi-eff</v>
      </c>
      <c r="D39" t="str">
        <f>A_bld_tech_eff_Y!D39</f>
        <v>refined liquids enduse</v>
      </c>
      <c r="E39">
        <f>A_bld_tech_eff_Y!E39</f>
        <v>1</v>
      </c>
      <c r="F39" s="14">
        <f>A_bld_tech_eff_Y!F39</f>
        <v>0.85</v>
      </c>
      <c r="G39" s="14">
        <f>A_bld_tech_eff_Y!G39</f>
        <v>0.85</v>
      </c>
      <c r="H39" s="14">
        <f>A_bld_tech_eff_Y!H39</f>
        <v>0.85</v>
      </c>
      <c r="I39" s="14">
        <f>A_bld_tech_eff_Y!I39</f>
        <v>0.86283963791280505</v>
      </c>
      <c r="J39" s="14">
        <f>A_bld_tech_eff_Y!J39</f>
        <v>0.875873224415883</v>
      </c>
      <c r="K39" s="14">
        <f>A_bld_tech_eff_Y!K39</f>
        <v>0.88910368919120186</v>
      </c>
      <c r="L39" s="14">
        <f>A_bld_tech_eff_Y!L39</f>
        <v>0.90253400617491275</v>
      </c>
      <c r="M39" s="14">
        <f>A_bld_tech_eff_Y!M39</f>
        <v>0.91616719422582948</v>
      </c>
    </row>
    <row r="40" spans="1:13">
      <c r="A40" t="str">
        <f>A_bld_tech_eff_Y!A40</f>
        <v>comm cooling</v>
      </c>
      <c r="B40" t="str">
        <f>A_bld_tech_eff_Y!B40</f>
        <v>gas</v>
      </c>
      <c r="C40" t="str">
        <f>A_bld_tech_eff_Y!C40</f>
        <v>gas cooling</v>
      </c>
      <c r="D40" t="str">
        <f>A_bld_tech_eff_Y!D40</f>
        <v>delivered gas</v>
      </c>
      <c r="E40">
        <f>A_bld_tech_eff_Y!E40</f>
        <v>1</v>
      </c>
      <c r="F40" s="14">
        <f>A_bld_tech_eff_Y!F40</f>
        <v>0.83342820405960105</v>
      </c>
      <c r="G40" s="14">
        <f>A_bld_tech_eff_Y!G40</f>
        <v>0.83342820405960105</v>
      </c>
      <c r="H40" s="14">
        <f>A_bld_tech_eff_Y!H40</f>
        <v>0.91892158985137895</v>
      </c>
      <c r="I40" s="14">
        <f>A_bld_tech_eff_Y!I40</f>
        <v>0.96745472824375389</v>
      </c>
      <c r="J40" s="14">
        <f>A_bld_tech_eff_Y!J40</f>
        <v>0.98</v>
      </c>
      <c r="K40" s="14">
        <f>A_bld_tech_eff_Y!K40</f>
        <v>0.98</v>
      </c>
      <c r="L40" s="14">
        <f>A_bld_tech_eff_Y!L40</f>
        <v>0.98</v>
      </c>
      <c r="M40" s="14">
        <f>A_bld_tech_eff_Y!M40</f>
        <v>0.98</v>
      </c>
    </row>
    <row r="41" spans="1:13">
      <c r="A41" t="str">
        <f>A_bld_tech_eff_Y!A41</f>
        <v>comm cooling</v>
      </c>
      <c r="B41" t="str">
        <f>A_bld_tech_eff_Y!B41</f>
        <v>electricity</v>
      </c>
      <c r="C41" t="str">
        <f>A_bld_tech_eff_Y!C41</f>
        <v>air conditioning</v>
      </c>
      <c r="D41" t="str">
        <f>A_bld_tech_eff_Y!D41</f>
        <v>elect_td_bld</v>
      </c>
      <c r="E41">
        <f>A_bld_tech_eff_Y!E41</f>
        <v>1</v>
      </c>
      <c r="F41" s="19">
        <f>A_bld_tech_eff_Y!F41</f>
        <v>2.4</v>
      </c>
      <c r="G41" s="14">
        <f>A_bld_tech_eff_Y!G41</f>
        <v>2.4</v>
      </c>
      <c r="H41" s="21">
        <f>[5]EMF25_comm!$J$35</f>
        <v>3.4270650263620381</v>
      </c>
      <c r="I41" s="22">
        <f>H41*(1+slow)^15</f>
        <v>3.4788324075880692</v>
      </c>
      <c r="J41" s="22">
        <f>I41*(1+slow)^15</f>
        <v>3.531381758732496</v>
      </c>
      <c r="K41" s="22">
        <f>J41*(1+slow)^15</f>
        <v>3.5847248918078018</v>
      </c>
      <c r="L41" s="22">
        <f>K41*(1+slow)^15</f>
        <v>3.6388737972523097</v>
      </c>
      <c r="M41" s="22">
        <f>L41*(1+slow)^15</f>
        <v>3.6938406466253846</v>
      </c>
    </row>
    <row r="42" spans="1:13">
      <c r="A42" t="str">
        <f>A_bld_tech_eff_Y!A42</f>
        <v>comm cooling</v>
      </c>
      <c r="B42" t="str">
        <f>A_bld_tech_eff_Y!B42</f>
        <v>electricity</v>
      </c>
      <c r="C42" t="str">
        <f>A_bld_tech_eff_Y!C42</f>
        <v>air conditioning hi-eff</v>
      </c>
      <c r="D42" t="str">
        <f>A_bld_tech_eff_Y!D42</f>
        <v>elect_td_bld</v>
      </c>
      <c r="E42">
        <f>A_bld_tech_eff_Y!E42</f>
        <v>1</v>
      </c>
      <c r="F42" s="19">
        <f>A_bld_tech_eff_Y!F42</f>
        <v>3.6603221083455342</v>
      </c>
      <c r="G42" s="14">
        <f>A_bld_tech_eff_Y!G42</f>
        <v>3.6603221083455342</v>
      </c>
      <c r="H42" s="14">
        <f>A_bld_tech_eff_Y!H42</f>
        <v>3.5139092240117131</v>
      </c>
      <c r="I42" s="14">
        <f>A_bld_tech_eff_Y!I42</f>
        <v>3.648011992936337</v>
      </c>
      <c r="J42" s="14">
        <f>A_bld_tech_eff_Y!J42</f>
        <v>3.7872325812145067</v>
      </c>
      <c r="K42" s="14">
        <f>A_bld_tech_eff_Y!K42</f>
        <v>3.931766302299819</v>
      </c>
      <c r="L42" s="14">
        <f>A_bld_tech_eff_Y!L42</f>
        <v>4.0818159234738625</v>
      </c>
      <c r="M42" s="14">
        <f>A_bld_tech_eff_Y!M42</f>
        <v>4.2375919503097341</v>
      </c>
    </row>
    <row r="43" spans="1:13">
      <c r="A43" t="str">
        <f>A_bld_tech_eff_Y!A43</f>
        <v>comm hot water</v>
      </c>
      <c r="B43" t="str">
        <f>A_bld_tech_eff_Y!B43</f>
        <v>gas</v>
      </c>
      <c r="C43" t="str">
        <f>A_bld_tech_eff_Y!C43</f>
        <v>gas water heater</v>
      </c>
      <c r="D43" t="str">
        <f>A_bld_tech_eff_Y!D43</f>
        <v>delivered gas</v>
      </c>
      <c r="E43">
        <f>A_bld_tech_eff_Y!E43</f>
        <v>1</v>
      </c>
      <c r="F43" s="19">
        <f>A_bld_tech_eff_Y!F43</f>
        <v>0.78</v>
      </c>
      <c r="G43" s="14">
        <f>A_bld_tech_eff_Y!G43</f>
        <v>0.78</v>
      </c>
      <c r="H43" s="21">
        <f>[5]EMF25_comm!$B$48</f>
        <v>0.85</v>
      </c>
      <c r="I43" s="22">
        <f>H43*(1+slow)^15</f>
        <v>0.86283963791280505</v>
      </c>
      <c r="J43" s="22">
        <f>I43*(1+slow)^15</f>
        <v>0.875873224415883</v>
      </c>
      <c r="K43" s="22">
        <f>J43*(1+slow)^15</f>
        <v>0.88910368919120186</v>
      </c>
      <c r="L43" s="22">
        <f>K43*(1+slow)^15</f>
        <v>0.90253400617491275</v>
      </c>
      <c r="M43" s="22">
        <f>L43*(1+slow)^15</f>
        <v>0.91616719422582948</v>
      </c>
    </row>
    <row r="44" spans="1:13">
      <c r="A44" t="str">
        <f>A_bld_tech_eff_Y!A44</f>
        <v>comm hot water</v>
      </c>
      <c r="B44" t="str">
        <f>A_bld_tech_eff_Y!B44</f>
        <v>gas</v>
      </c>
      <c r="C44" t="str">
        <f>A_bld_tech_eff_Y!C44</f>
        <v>gas water heater hi-eff</v>
      </c>
      <c r="D44" t="str">
        <f>A_bld_tech_eff_Y!D44</f>
        <v>delivered gas</v>
      </c>
      <c r="E44">
        <f>A_bld_tech_eff_Y!E44</f>
        <v>1</v>
      </c>
      <c r="F44" s="19">
        <f>A_bld_tech_eff_Y!F44</f>
        <v>0.94</v>
      </c>
      <c r="G44" s="14">
        <f>A_bld_tech_eff_Y!G44</f>
        <v>0.94</v>
      </c>
      <c r="H44" s="14">
        <f>A_bld_tech_eff_Y!H44</f>
        <v>0.95419912898592552</v>
      </c>
      <c r="I44" s="14">
        <f>A_bld_tech_eff_Y!I44</f>
        <v>0.96861274229521177</v>
      </c>
      <c r="J44" s="14">
        <f>A_bld_tech_eff_Y!J44</f>
        <v>0.98324407981144668</v>
      </c>
      <c r="K44" s="14">
        <f>A_bld_tech_eff_Y!K44</f>
        <v>0.99</v>
      </c>
      <c r="L44" s="14">
        <f>A_bld_tech_eff_Y!L44</f>
        <v>0.99</v>
      </c>
      <c r="M44" s="14">
        <f>A_bld_tech_eff_Y!M44</f>
        <v>0.99</v>
      </c>
    </row>
    <row r="45" spans="1:13">
      <c r="A45" t="str">
        <f>A_bld_tech_eff_Y!A45</f>
        <v>comm hot water</v>
      </c>
      <c r="B45" t="str">
        <f>A_bld_tech_eff_Y!B45</f>
        <v>electricity</v>
      </c>
      <c r="C45" t="str">
        <f>A_bld_tech_eff_Y!C45</f>
        <v>electric resistance water heater</v>
      </c>
      <c r="D45" t="str">
        <f>A_bld_tech_eff_Y!D45</f>
        <v>elect_td_bld</v>
      </c>
      <c r="E45">
        <f>A_bld_tech_eff_Y!E45</f>
        <v>1</v>
      </c>
      <c r="F45" s="14">
        <f>A_bld_tech_eff_Y!F45</f>
        <v>0.98323106765747104</v>
      </c>
      <c r="G45" s="14">
        <f>A_bld_tech_eff_Y!G45</f>
        <v>0.98323106765747104</v>
      </c>
      <c r="H45" s="14">
        <f>A_bld_tech_eff_Y!H45</f>
        <v>0.99</v>
      </c>
      <c r="I45" s="14">
        <f>A_bld_tech_eff_Y!I45</f>
        <v>0.99</v>
      </c>
      <c r="J45" s="14">
        <f>A_bld_tech_eff_Y!J45</f>
        <v>0.99</v>
      </c>
      <c r="K45" s="14">
        <f>A_bld_tech_eff_Y!K45</f>
        <v>0.99</v>
      </c>
      <c r="L45" s="14">
        <f>A_bld_tech_eff_Y!L45</f>
        <v>0.99</v>
      </c>
      <c r="M45" s="14">
        <f>A_bld_tech_eff_Y!M45</f>
        <v>0.99</v>
      </c>
    </row>
    <row r="46" spans="1:13">
      <c r="A46" t="str">
        <f>A_bld_tech_eff_Y!A46</f>
        <v>comm hot water</v>
      </c>
      <c r="B46" t="str">
        <f>A_bld_tech_eff_Y!B46</f>
        <v>electricity</v>
      </c>
      <c r="C46" t="str">
        <f>A_bld_tech_eff_Y!C46</f>
        <v>electric heat pump water heater</v>
      </c>
      <c r="D46" t="str">
        <f>A_bld_tech_eff_Y!D46</f>
        <v>elect_td_bld</v>
      </c>
      <c r="E46">
        <f>A_bld_tech_eff_Y!E46</f>
        <v>1</v>
      </c>
      <c r="F46" s="14">
        <f>A_bld_tech_eff_Y!F46</f>
        <v>2.1</v>
      </c>
      <c r="G46" s="14">
        <f>A_bld_tech_eff_Y!G46</f>
        <v>2.1</v>
      </c>
      <c r="H46" s="21">
        <f>A_bld_tech_eff_Y!H46</f>
        <v>2.2000000000000002</v>
      </c>
      <c r="I46" s="21">
        <f>A_bld_tech_eff_Y!I46</f>
        <v>2.4</v>
      </c>
      <c r="J46" s="22">
        <f>I46*(1+medium)^15</f>
        <v>2.4915921911755179</v>
      </c>
      <c r="K46" s="22">
        <f>J46*(1+medium)^15</f>
        <v>2.5866798529695081</v>
      </c>
      <c r="L46" s="22">
        <f>K46*(1+medium)^15</f>
        <v>2.6853963844707764</v>
      </c>
      <c r="M46" s="22">
        <f>L46*(1+medium)^15</f>
        <v>2.7878802757326482</v>
      </c>
    </row>
    <row r="47" spans="1:13">
      <c r="A47" t="str">
        <f>A_bld_tech_eff_Y!A47</f>
        <v>comm hot water</v>
      </c>
      <c r="B47" t="str">
        <f>A_bld_tech_eff_Y!B47</f>
        <v>refined liquids</v>
      </c>
      <c r="C47" t="str">
        <f>A_bld_tech_eff_Y!C47</f>
        <v>fuel water heater</v>
      </c>
      <c r="D47" t="str">
        <f>A_bld_tech_eff_Y!D47</f>
        <v>refined liquids enduse</v>
      </c>
      <c r="E47">
        <f>A_bld_tech_eff_Y!E47</f>
        <v>1</v>
      </c>
      <c r="F47" s="14">
        <f>A_bld_tech_eff_Y!F47</f>
        <v>0.76834022998809803</v>
      </c>
      <c r="G47" s="14">
        <f>A_bld_tech_eff_Y!G47</f>
        <v>0.76834022998809803</v>
      </c>
      <c r="H47" s="14">
        <f>A_bld_tech_eff_Y!H47</f>
        <v>0.80076533555984497</v>
      </c>
      <c r="I47" s="14">
        <f>A_bld_tech_eff_Y!I47</f>
        <v>0.80476508058562823</v>
      </c>
      <c r="J47" s="14">
        <f>A_bld_tech_eff_Y!J47</f>
        <v>0.81692142439690929</v>
      </c>
      <c r="K47" s="14">
        <f>A_bld_tech_eff_Y!K47</f>
        <v>0.82926139532922605</v>
      </c>
      <c r="L47" s="14">
        <f>A_bld_tech_eff_Y!L47</f>
        <v>0.84178776715404346</v>
      </c>
      <c r="M47" s="14">
        <f>A_bld_tech_eff_Y!M47</f>
        <v>0.85450335554191004</v>
      </c>
    </row>
    <row r="48" spans="1:13">
      <c r="A48" t="str">
        <f>A_bld_tech_eff_Y!A48</f>
        <v>comm ventilation</v>
      </c>
      <c r="B48" t="str">
        <f>A_bld_tech_eff_Y!B48</f>
        <v>electricity</v>
      </c>
      <c r="C48" t="str">
        <f>A_bld_tech_eff_Y!C48</f>
        <v>ventilation</v>
      </c>
      <c r="D48" t="str">
        <f>A_bld_tech_eff_Y!D48</f>
        <v>elect_td_bld</v>
      </c>
      <c r="E48">
        <f>A_bld_tech_eff_Y!E48</f>
        <v>1</v>
      </c>
      <c r="F48" s="14">
        <f>A_bld_tech_eff_Y!F48</f>
        <v>0.74299999999999999</v>
      </c>
      <c r="G48" s="14">
        <f>A_bld_tech_eff_Y!G48</f>
        <v>0.71</v>
      </c>
      <c r="H48" s="21">
        <f>[5]LBNL_comm_2020!$F$72</f>
        <v>0.81599999999999995</v>
      </c>
      <c r="I48" s="3">
        <f>[5]LBNL_comm_2020!$F$75</f>
        <v>0.85400000000000009</v>
      </c>
      <c r="J48" s="22">
        <f>[5]LBNL_comm_2020!$F$76</f>
        <v>0.873</v>
      </c>
      <c r="K48" s="22">
        <f>[5]LBNL_comm_2020!$F$76</f>
        <v>0.873</v>
      </c>
      <c r="L48" s="22">
        <f>[5]LBNL_comm_2020!$F$76</f>
        <v>0.873</v>
      </c>
      <c r="M48" s="22">
        <f>[5]LBNL_comm_2020!$F$76</f>
        <v>0.873</v>
      </c>
    </row>
    <row r="49" spans="1:13">
      <c r="A49" t="str">
        <f>A_bld_tech_eff_Y!A49</f>
        <v>comm ventilation</v>
      </c>
      <c r="B49" t="str">
        <f>A_bld_tech_eff_Y!B49</f>
        <v>electricity</v>
      </c>
      <c r="C49" t="str">
        <f>A_bld_tech_eff_Y!C49</f>
        <v>ventilation hi-eff</v>
      </c>
      <c r="D49" t="str">
        <f>A_bld_tech_eff_Y!D49</f>
        <v>elect_td_bld</v>
      </c>
      <c r="E49">
        <f>A_bld_tech_eff_Y!E49</f>
        <v>1</v>
      </c>
      <c r="F49" s="14">
        <f>A_bld_tech_eff_Y!F49</f>
        <v>0.74299999999999999</v>
      </c>
      <c r="G49" s="14">
        <f>A_bld_tech_eff_Y!G49</f>
        <v>0.85400000000000009</v>
      </c>
      <c r="H49" s="14">
        <f>A_bld_tech_eff_Y!H49</f>
        <v>0.86690005973827722</v>
      </c>
      <c r="I49" s="14">
        <f>A_bld_tech_eff_Y!I49</f>
        <v>0.87999498076607552</v>
      </c>
      <c r="J49" s="14">
        <f>A_bld_tech_eff_Y!J49</f>
        <v>0.89328770655210177</v>
      </c>
      <c r="K49" s="14">
        <f>A_bld_tech_eff_Y!K49</f>
        <v>0.90678122502750069</v>
      </c>
      <c r="L49" s="14">
        <f>A_bld_tech_eff_Y!L49</f>
        <v>0.90678122502750069</v>
      </c>
      <c r="M49" s="14">
        <f>A_bld_tech_eff_Y!M49</f>
        <v>0.90678122502750069</v>
      </c>
    </row>
    <row r="50" spans="1:13">
      <c r="A50" t="str">
        <f>A_bld_tech_eff_Y!A50</f>
        <v>comm cooking</v>
      </c>
      <c r="B50" t="str">
        <f>A_bld_tech_eff_Y!B50</f>
        <v>gas</v>
      </c>
      <c r="C50" t="str">
        <f>A_bld_tech_eff_Y!C50</f>
        <v>gas stove</v>
      </c>
      <c r="D50" t="str">
        <f>A_bld_tech_eff_Y!D50</f>
        <v>delivered gas</v>
      </c>
      <c r="E50">
        <f>A_bld_tech_eff_Y!E50</f>
        <v>1</v>
      </c>
      <c r="F50" s="14">
        <f>A_bld_tech_eff_Y!F50</f>
        <v>0.51413375139236495</v>
      </c>
      <c r="G50" s="14">
        <f>A_bld_tech_eff_Y!G50</f>
        <v>0.51361691951751698</v>
      </c>
      <c r="H50" s="14">
        <f>A_bld_tech_eff_Y!H50</f>
        <v>0.52700930833816495</v>
      </c>
      <c r="I50" s="14">
        <f>A_bld_tech_eff_Y!I50</f>
        <v>0.53340770314057684</v>
      </c>
      <c r="J50" s="14">
        <f>A_bld_tech_eff_Y!J50</f>
        <v>0.54146506992672505</v>
      </c>
      <c r="K50" s="14">
        <f>A_bld_tech_eff_Y!K50</f>
        <v>0.5496441469153025</v>
      </c>
      <c r="L50" s="14">
        <f>A_bld_tech_eff_Y!L50</f>
        <v>0.55794677259446146</v>
      </c>
      <c r="M50" s="14">
        <f>A_bld_tech_eff_Y!M50</f>
        <v>0.56637481322355687</v>
      </c>
    </row>
    <row r="51" spans="1:13">
      <c r="A51" t="str">
        <f>A_bld_tech_eff_Y!A51</f>
        <v>comm cooking</v>
      </c>
      <c r="B51" t="str">
        <f>A_bld_tech_eff_Y!B51</f>
        <v>electricity</v>
      </c>
      <c r="C51" t="str">
        <f>A_bld_tech_eff_Y!C51</f>
        <v>electric stove</v>
      </c>
      <c r="D51" t="str">
        <f>A_bld_tech_eff_Y!D51</f>
        <v>elect_td_bld</v>
      </c>
      <c r="E51">
        <f>A_bld_tech_eff_Y!E51</f>
        <v>1</v>
      </c>
      <c r="F51" s="14">
        <f>A_bld_tech_eff_Y!F51</f>
        <v>0.72165423631668102</v>
      </c>
      <c r="G51" s="14">
        <f>A_bld_tech_eff_Y!G51</f>
        <v>0.71283680200576804</v>
      </c>
      <c r="H51" s="27">
        <v>0.8</v>
      </c>
      <c r="I51" s="22">
        <f>H51*(1+medium)^15</f>
        <v>0.83053073039183944</v>
      </c>
      <c r="J51" s="22">
        <f>I51*(1+medium)^15</f>
        <v>0.86222661765650277</v>
      </c>
      <c r="K51" s="22">
        <f>J51*(1+medium)^15</f>
        <v>0.89513212815692556</v>
      </c>
      <c r="L51" s="22">
        <f>K51*(1+medium)^15</f>
        <v>0.92929342524421621</v>
      </c>
      <c r="M51" s="22">
        <f>L51*(1+medium)^15</f>
        <v>0.96475843402051631</v>
      </c>
    </row>
    <row r="52" spans="1:13">
      <c r="A52" t="str">
        <f>A_bld_tech_eff_Y!A52</f>
        <v>comm lighting</v>
      </c>
      <c r="B52" t="str">
        <f>A_bld_tech_eff_Y!B52</f>
        <v>electricity</v>
      </c>
      <c r="C52" t="str">
        <f>A_bld_tech_eff_Y!C52</f>
        <v>incandescent</v>
      </c>
      <c r="D52" t="str">
        <f>A_bld_tech_eff_Y!D52</f>
        <v>elect_td_bld</v>
      </c>
      <c r="E52">
        <f>A_bld_tech_eff_Y!E52</f>
        <v>1</v>
      </c>
      <c r="F52" s="14">
        <f>A_bld_tech_eff_Y!F52</f>
        <v>2.0897646221783181E-2</v>
      </c>
      <c r="G52" s="14">
        <f>A_bld_tech_eff_Y!G52</f>
        <v>2.0897646221783181E-2</v>
      </c>
      <c r="H52" s="14">
        <f>A_bld_tech_eff_Y!H52</f>
        <v>2.1213314704980352E-2</v>
      </c>
      <c r="I52" s="14">
        <f>A_bld_tech_eff_Y!I52</f>
        <v>2.1533751504677213E-2</v>
      </c>
      <c r="J52" s="14">
        <f>A_bld_tech_eff_Y!J52</f>
        <v>2.1859028648470599E-2</v>
      </c>
      <c r="K52" s="14">
        <f>A_bld_tech_eff_Y!K52</f>
        <v>2.2189219251967065E-2</v>
      </c>
      <c r="L52" s="14">
        <f>A_bld_tech_eff_Y!L52</f>
        <v>2.2524397535217771E-2</v>
      </c>
      <c r="M52" s="14">
        <f>A_bld_tech_eff_Y!M52</f>
        <v>2.2864638839401624E-2</v>
      </c>
    </row>
    <row r="53" spans="1:13">
      <c r="A53" t="str">
        <f>A_bld_tech_eff_Y!A53</f>
        <v>comm lighting</v>
      </c>
      <c r="B53" t="str">
        <f>A_bld_tech_eff_Y!B53</f>
        <v>electricity</v>
      </c>
      <c r="C53" t="str">
        <f>A_bld_tech_eff_Y!C53</f>
        <v>fluorescent</v>
      </c>
      <c r="D53" t="str">
        <f>A_bld_tech_eff_Y!D53</f>
        <v>elect_td_bld</v>
      </c>
      <c r="E53">
        <f>A_bld_tech_eff_Y!E53</f>
        <v>1</v>
      </c>
      <c r="F53" s="14">
        <f>A_bld_tech_eff_Y!F53</f>
        <v>0.12005856515373353</v>
      </c>
      <c r="G53" s="14">
        <f>A_bld_tech_eff_Y!G53</f>
        <v>0.12005856515373353</v>
      </c>
      <c r="H53" s="14">
        <f>A_bld_tech_eff_Y!H53</f>
        <v>0.12187210457126865</v>
      </c>
      <c r="I53" s="14">
        <f>A_bld_tech_eff_Y!I53</f>
        <v>0.12371303832934702</v>
      </c>
      <c r="J53" s="14">
        <f>A_bld_tech_eff_Y!J53</f>
        <v>0.12558178023198441</v>
      </c>
      <c r="K53" s="14">
        <f>A_bld_tech_eff_Y!K53</f>
        <v>0.12747875033389516</v>
      </c>
      <c r="L53" s="14">
        <f>A_bld_tech_eff_Y!L53</f>
        <v>0.12940437503491176</v>
      </c>
      <c r="M53" s="14">
        <f>A_bld_tech_eff_Y!M53</f>
        <v>0.1313590871758307</v>
      </c>
    </row>
    <row r="54" spans="1:13">
      <c r="A54" t="str">
        <f>A_bld_tech_eff_Y!A54</f>
        <v>comm lighting</v>
      </c>
      <c r="B54" t="str">
        <f>A_bld_tech_eff_Y!B54</f>
        <v>electricity</v>
      </c>
      <c r="C54" t="str">
        <f>A_bld_tech_eff_Y!C54</f>
        <v>solid state</v>
      </c>
      <c r="D54" t="str">
        <f>A_bld_tech_eff_Y!D54</f>
        <v>elect_td_bld</v>
      </c>
      <c r="E54">
        <f>A_bld_tech_eff_Y!E54</f>
        <v>1</v>
      </c>
      <c r="F54" s="14">
        <f>A_bld_tech_eff_Y!F54</f>
        <v>0.15373352855051245</v>
      </c>
      <c r="G54" s="14">
        <f>A_bld_tech_eff_Y!G54</f>
        <v>0.15373352855051245</v>
      </c>
      <c r="H54" s="13">
        <f>[5]Cost_lighting!$J$9/conv_lumens_W</f>
        <v>0.23426061493411421</v>
      </c>
      <c r="I54" s="22">
        <f>H54*(1+fast)^15</f>
        <v>0.25245862081126347</v>
      </c>
      <c r="J54" s="22">
        <f>I54*(1+fast)^15</f>
        <v>0.27207029760359364</v>
      </c>
      <c r="K54" s="22">
        <f>J54*(1+fast)^15</f>
        <v>0.29320546313784468</v>
      </c>
      <c r="L54" s="22">
        <f>K54*(1+fast)^15</f>
        <v>0.31598246619017356</v>
      </c>
      <c r="M54" s="22">
        <f>L54*(1+fast)^15</f>
        <v>0.34052884919365944</v>
      </c>
    </row>
    <row r="55" spans="1:13">
      <c r="A55" t="str">
        <f>A_bld_tech_eff_Y!A55</f>
        <v>comm refrigeration</v>
      </c>
      <c r="B55" t="str">
        <f>A_bld_tech_eff_Y!B55</f>
        <v>electricity</v>
      </c>
      <c r="C55" t="str">
        <f>A_bld_tech_eff_Y!C55</f>
        <v>refrigeration</v>
      </c>
      <c r="D55" t="str">
        <f>A_bld_tech_eff_Y!D55</f>
        <v>elect_td_bld</v>
      </c>
      <c r="E55">
        <f>A_bld_tech_eff_Y!E55</f>
        <v>1</v>
      </c>
      <c r="F55" s="19">
        <f>A_bld_tech_eff_Y!F55</f>
        <v>1.3963426351547199</v>
      </c>
      <c r="G55" s="19">
        <f>A_bld_tech_eff_Y!G55</f>
        <v>1.96362924575806</v>
      </c>
      <c r="H55" s="26">
        <f>[5]EMF25_comm!$G$46</f>
        <v>2.7831346560846559</v>
      </c>
      <c r="I55" s="22">
        <f>H55*(1+slow)^15</f>
        <v>2.825175175198428</v>
      </c>
      <c r="J55" s="22">
        <f>I55*(1+slow)^15</f>
        <v>2.8678507355393617</v>
      </c>
      <c r="K55" s="22">
        <f>J55*(1+slow)^15</f>
        <v>2.9111709296950052</v>
      </c>
      <c r="L55" s="22">
        <f>K55*(1+slow)^15</f>
        <v>2.9551454951533205</v>
      </c>
      <c r="M55" s="22">
        <f>L55*(1+slow)^15</f>
        <v>2.9997843164914686</v>
      </c>
    </row>
    <row r="56" spans="1:13">
      <c r="A56" t="str">
        <f>A_bld_tech_eff_Y!A56</f>
        <v>comm refrigeration</v>
      </c>
      <c r="B56" t="str">
        <f>A_bld_tech_eff_Y!B56</f>
        <v>electricity</v>
      </c>
      <c r="C56" t="str">
        <f>A_bld_tech_eff_Y!C56</f>
        <v>refrigeration hi-eff</v>
      </c>
      <c r="D56" t="str">
        <f>A_bld_tech_eff_Y!D56</f>
        <v>elect_td_bld</v>
      </c>
      <c r="E56">
        <f>A_bld_tech_eff_Y!E56</f>
        <v>1</v>
      </c>
      <c r="F56" s="19">
        <f>A_bld_tech_eff_Y!F56</f>
        <v>1.3963426351547199</v>
      </c>
      <c r="G56" s="14">
        <f>A_bld_tech_eff_Y!G56</f>
        <v>3.0940044290229776</v>
      </c>
      <c r="H56" s="14">
        <f>A_bld_tech_eff_Y!H56</f>
        <v>3.1407407779280012</v>
      </c>
      <c r="I56" s="14">
        <f>A_bld_tech_eff_Y!I56</f>
        <v>3.1881831007122097</v>
      </c>
      <c r="J56" s="14">
        <f>A_bld_tech_eff_Y!J56</f>
        <v>3.2363420614332319</v>
      </c>
      <c r="K56" s="14">
        <f>A_bld_tech_eff_Y!K56</f>
        <v>3.2852284852341542</v>
      </c>
      <c r="L56" s="14">
        <f>A_bld_tech_eff_Y!L56</f>
        <v>3.3348533607767892</v>
      </c>
      <c r="M56" s="14">
        <f>A_bld_tech_eff_Y!M56</f>
        <v>3.3852278427117009</v>
      </c>
    </row>
    <row r="57" spans="1:13">
      <c r="A57" t="str">
        <f>A_bld_tech_eff_Y!A57</f>
        <v>comm office</v>
      </c>
      <c r="B57" t="str">
        <f>A_bld_tech_eff_Y!B57</f>
        <v>electricity</v>
      </c>
      <c r="C57" t="str">
        <f>A_bld_tech_eff_Y!C57</f>
        <v>office equipment</v>
      </c>
      <c r="D57" t="str">
        <f>A_bld_tech_eff_Y!D57</f>
        <v>elect_td_bld</v>
      </c>
      <c r="E57">
        <f>A_bld_tech_eff_Y!E57</f>
        <v>1</v>
      </c>
      <c r="F57" s="14">
        <f>A_bld_tech_eff_Y!F57</f>
        <v>1</v>
      </c>
      <c r="G57" s="14">
        <f>A_bld_tech_eff_Y!G57</f>
        <v>1</v>
      </c>
      <c r="H57" s="13">
        <f>G57*(1+[7]Comm_office!$D$10)^15</f>
        <v>1.2409673645990835</v>
      </c>
      <c r="I57" s="13">
        <f>H57*(1+[7]Comm_office!$D$10)^15</f>
        <v>1.5399999999999947</v>
      </c>
      <c r="J57" s="22">
        <f>I57*(1+medium)^15</f>
        <v>1.5987716560042853</v>
      </c>
      <c r="K57" s="22">
        <f>J57*(1+medium)^15</f>
        <v>1.6597862389887621</v>
      </c>
      <c r="L57" s="22">
        <f>K57*(1+medium)^15</f>
        <v>1.7231293467020758</v>
      </c>
      <c r="M57" s="22">
        <f>L57*(1+medium)^15</f>
        <v>1.7888898435951099</v>
      </c>
    </row>
    <row r="58" spans="1:13">
      <c r="A58" t="str">
        <f>A_bld_tech_eff_Y!A58</f>
        <v>comm other</v>
      </c>
      <c r="B58" t="str">
        <f>A_bld_tech_eff_Y!B58</f>
        <v>gas</v>
      </c>
      <c r="C58" t="str">
        <f>A_bld_tech_eff_Y!C58</f>
        <v>gas</v>
      </c>
      <c r="D58" t="str">
        <f>A_bld_tech_eff_Y!D58</f>
        <v>delivered gas</v>
      </c>
      <c r="E58">
        <f>A_bld_tech_eff_Y!E58</f>
        <v>1</v>
      </c>
      <c r="F58" s="14">
        <f>A_bld_tech_eff_Y!F58</f>
        <v>1</v>
      </c>
      <c r="G58" s="14">
        <f>A_bld_tech_eff_Y!G58</f>
        <v>1</v>
      </c>
      <c r="H58" s="14">
        <f>A_bld_tech_eff_Y!H58</f>
        <v>1.0381634129897992</v>
      </c>
      <c r="I58" s="14">
        <f>A_bld_tech_eff_Y!I58</f>
        <v>1.0777832720706284</v>
      </c>
      <c r="J58" s="14">
        <f>A_bld_tech_eff_Y!J58</f>
        <v>1.1189151601961569</v>
      </c>
      <c r="K58" s="14">
        <f>A_bld_tech_eff_Y!K58</f>
        <v>1.16161678155527</v>
      </c>
      <c r="L58" s="14">
        <f>A_bld_tech_eff_Y!L58</f>
        <v>1.2059480425256452</v>
      </c>
      <c r="M58" s="14">
        <f>A_bld_tech_eff_Y!M58</f>
        <v>1.2519711357167913</v>
      </c>
    </row>
    <row r="59" spans="1:13">
      <c r="A59" t="str">
        <f>A_bld_tech_eff_Y!A59</f>
        <v>comm other</v>
      </c>
      <c r="B59" t="str">
        <f>A_bld_tech_eff_Y!B59</f>
        <v>electricity</v>
      </c>
      <c r="C59" t="str">
        <f>A_bld_tech_eff_Y!C59</f>
        <v>electricity</v>
      </c>
      <c r="D59" t="str">
        <f>A_bld_tech_eff_Y!D59</f>
        <v>elect_td_bld</v>
      </c>
      <c r="E59">
        <f>A_bld_tech_eff_Y!E59</f>
        <v>1</v>
      </c>
      <c r="F59" s="14">
        <f>A_bld_tech_eff_Y!F59</f>
        <v>1</v>
      </c>
      <c r="G59" s="14">
        <f>A_bld_tech_eff_Y!G59</f>
        <v>1</v>
      </c>
      <c r="H59" s="27">
        <v>1</v>
      </c>
      <c r="I59" s="22">
        <f>H59*(1+fastest)^15</f>
        <v>1.1186025942323488</v>
      </c>
      <c r="J59" s="22">
        <f>I59*(1+fastest)^15</f>
        <v>1.2512717638233406</v>
      </c>
      <c r="K59" s="22">
        <f>J59*(1+fastest)^15</f>
        <v>1.3996758411024757</v>
      </c>
      <c r="L59" s="22">
        <f>K59*(1+fastest)^15</f>
        <v>1.565681026941574</v>
      </c>
      <c r="M59" s="22">
        <f>L59*(1+fastest)^15</f>
        <v>1.7513748584772126</v>
      </c>
    </row>
    <row r="60" spans="1:13">
      <c r="A60" t="str">
        <f>A_bld_tech_eff_Y!A60</f>
        <v>comm other</v>
      </c>
      <c r="B60" t="str">
        <f>A_bld_tech_eff_Y!B60</f>
        <v>refined liquids</v>
      </c>
      <c r="C60" t="str">
        <f>A_bld_tech_eff_Y!C60</f>
        <v>refined liquids</v>
      </c>
      <c r="D60" t="str">
        <f>A_bld_tech_eff_Y!D60</f>
        <v>refined liquids enduse</v>
      </c>
      <c r="E60">
        <f>A_bld_tech_eff_Y!E60</f>
        <v>1</v>
      </c>
      <c r="F60" s="14">
        <f>A_bld_tech_eff_Y!F60</f>
        <v>1</v>
      </c>
      <c r="G60" s="14">
        <f>A_bld_tech_eff_Y!G60</f>
        <v>1</v>
      </c>
      <c r="H60" s="14">
        <f>A_bld_tech_eff_Y!H60</f>
        <v>1.0381634129897992</v>
      </c>
      <c r="I60" s="14">
        <f>A_bld_tech_eff_Y!I60</f>
        <v>1.0777832720706284</v>
      </c>
      <c r="J60" s="14">
        <f>A_bld_tech_eff_Y!J60</f>
        <v>1.1189151601961569</v>
      </c>
      <c r="K60" s="14">
        <f>A_bld_tech_eff_Y!K60</f>
        <v>1.16161678155527</v>
      </c>
      <c r="L60" s="14">
        <f>A_bld_tech_eff_Y!L60</f>
        <v>1.2059480425256452</v>
      </c>
      <c r="M60" s="14">
        <f>A_bld_tech_eff_Y!M60</f>
        <v>1.2519711357167913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G15" sqref="G15"/>
    </sheetView>
  </sheetViews>
  <sheetFormatPr baseColWidth="10" defaultColWidth="8.83203125" defaultRowHeight="14" x14ac:dyDescent="0"/>
  <cols>
    <col min="1" max="1" width="20.83203125" bestFit="1" customWidth="1"/>
    <col min="2" max="2" width="14.1640625" bestFit="1" customWidth="1"/>
    <col min="3" max="3" width="35.1640625" bestFit="1" customWidth="1"/>
    <col min="4" max="11" width="12" bestFit="1" customWidth="1"/>
  </cols>
  <sheetData>
    <row r="1" spans="1:11">
      <c r="A1" t="s">
        <v>147</v>
      </c>
    </row>
    <row r="2" spans="1:11">
      <c r="A2" t="s">
        <v>83</v>
      </c>
    </row>
    <row r="3" spans="1:11">
      <c r="A3" t="s">
        <v>2</v>
      </c>
      <c r="B3" t="s">
        <v>27</v>
      </c>
      <c r="C3" t="s">
        <v>35</v>
      </c>
      <c r="D3">
        <v>1990</v>
      </c>
      <c r="E3">
        <v>2005</v>
      </c>
      <c r="F3">
        <v>2020</v>
      </c>
      <c r="G3">
        <v>2035</v>
      </c>
      <c r="H3">
        <v>2050</v>
      </c>
      <c r="I3">
        <v>2065</v>
      </c>
      <c r="J3">
        <v>2080</v>
      </c>
      <c r="K3">
        <v>2095</v>
      </c>
    </row>
    <row r="4" spans="1:11">
      <c r="A4" t="str">
        <f>A_bld_tech_cost_Y!A4</f>
        <v>resid heating</v>
      </c>
      <c r="B4" t="str">
        <f>A_bld_tech_cost_Y!B4</f>
        <v>biomass</v>
      </c>
      <c r="C4" t="str">
        <f>A_bld_tech_cost_Y!C4</f>
        <v>wood furnace</v>
      </c>
      <c r="D4" s="8">
        <f>A_bld_tech_cost_Y!D4</f>
        <v>1.3547263652578707</v>
      </c>
      <c r="E4" s="8">
        <f>A_bld_tech_cost_Y!E4</f>
        <v>1.3547263652578707</v>
      </c>
      <c r="F4" s="24">
        <f>A_bld_tech_cost_Y!F4</f>
        <v>1.3345471014919987</v>
      </c>
      <c r="G4" s="24">
        <f>A_bld_tech_cost_Y!G4</f>
        <v>1.3146684170140002</v>
      </c>
      <c r="H4" s="24">
        <f>A_bld_tech_cost_Y!H4</f>
        <v>1.2950858345590279</v>
      </c>
      <c r="I4" s="24">
        <f>A_bld_tech_cost_Y!I4</f>
        <v>1.2757949435531262</v>
      </c>
      <c r="J4" s="24">
        <f>A_bld_tech_cost_Y!J4</f>
        <v>1.2567913991198383</v>
      </c>
      <c r="K4" s="24">
        <f>A_bld_tech_cost_Y!K4</f>
        <v>1.2380709211016141</v>
      </c>
    </row>
    <row r="5" spans="1:11">
      <c r="A5" t="str">
        <f>A_bld_tech_cost_Y!A5</f>
        <v>resid heating</v>
      </c>
      <c r="B5" t="str">
        <f>A_bld_tech_cost_Y!B5</f>
        <v>coal</v>
      </c>
      <c r="C5" t="str">
        <f>A_bld_tech_cost_Y!C5</f>
        <v>coal furnace</v>
      </c>
      <c r="D5" s="8">
        <f>A_bld_tech_cost_Y!D5</f>
        <v>1.3547263652578707</v>
      </c>
      <c r="E5" s="8">
        <f>A_bld_tech_cost_Y!E5</f>
        <v>1.3547263652578707</v>
      </c>
      <c r="F5" s="14">
        <f>A_bld_tech_cost_Y!F5</f>
        <v>1.3345471014919987</v>
      </c>
      <c r="G5" s="14">
        <f>A_bld_tech_cost_Y!G5</f>
        <v>1.3146684170140002</v>
      </c>
      <c r="H5" s="14">
        <f>A_bld_tech_cost_Y!H5</f>
        <v>1.2950858345590279</v>
      </c>
      <c r="I5" s="14">
        <f>A_bld_tech_cost_Y!I5</f>
        <v>1.2757949435531262</v>
      </c>
      <c r="J5" s="14">
        <f>A_bld_tech_cost_Y!J5</f>
        <v>1.2567913991198383</v>
      </c>
      <c r="K5" s="14">
        <f>A_bld_tech_cost_Y!K5</f>
        <v>1.2380709211016141</v>
      </c>
    </row>
    <row r="6" spans="1:11">
      <c r="A6" t="str">
        <f>A_bld_tech_cost_Y!A6</f>
        <v>resid heating</v>
      </c>
      <c r="B6" t="str">
        <f>A_bld_tech_cost_Y!B6</f>
        <v>gas</v>
      </c>
      <c r="C6" t="str">
        <f>A_bld_tech_cost_Y!C6</f>
        <v>gas furnace</v>
      </c>
      <c r="D6" s="8">
        <f>A_bld_tech_cost_Y!D6</f>
        <v>2.1274215507753884</v>
      </c>
      <c r="E6" s="8">
        <f>A_bld_tech_cost_Y!E6</f>
        <v>2.1274215507753884</v>
      </c>
      <c r="F6" s="21">
        <f>[5]LBNL_res_2020!$K$11*infl_conversion</f>
        <v>3.1474788852089692</v>
      </c>
      <c r="G6" s="21">
        <f>F6*(1-slow)^15</f>
        <v>3.1005957593977618</v>
      </c>
      <c r="H6" s="21">
        <f>G6*(1-slow)^15</f>
        <v>3.0544109790134795</v>
      </c>
      <c r="I6" s="21">
        <f>H6*(1-slow)^15</f>
        <v>3.0089141418841923</v>
      </c>
      <c r="J6" s="21">
        <f>I6*(1-slow)^15</f>
        <v>2.9640950007830398</v>
      </c>
      <c r="K6" s="21">
        <f>J6*(1-slow)^15</f>
        <v>2.9199434611202544</v>
      </c>
    </row>
    <row r="7" spans="1:11">
      <c r="A7" t="str">
        <f>A_bld_tech_cost_Y!A7</f>
        <v>resid heating</v>
      </c>
      <c r="B7" t="str">
        <f>A_bld_tech_cost_Y!B7</f>
        <v>gas</v>
      </c>
      <c r="C7" t="str">
        <f>A_bld_tech_cost_Y!C7</f>
        <v>gas furnace hi-eff</v>
      </c>
      <c r="D7" s="8">
        <f>A_bld_tech_cost_Y!D7</f>
        <v>2.9087490231292215</v>
      </c>
      <c r="E7" s="8">
        <f>A_bld_tech_cost_Y!E7</f>
        <v>2.9087490231292215</v>
      </c>
      <c r="F7" s="14">
        <f>A_bld_tech_cost_Y!F7</f>
        <v>3.324924321830677</v>
      </c>
      <c r="G7" s="14">
        <f>A_bld_tech_cost_Y!G7</f>
        <v>3.2753980657449966</v>
      </c>
      <c r="H7" s="14">
        <f>A_bld_tech_cost_Y!H7</f>
        <v>3.2266095257107037</v>
      </c>
      <c r="I7" s="14">
        <f>A_bld_tech_cost_Y!I7</f>
        <v>3.1785477131125575</v>
      </c>
      <c r="J7" s="14">
        <f>A_bld_tech_cost_Y!J7</f>
        <v>3.1312018030157249</v>
      </c>
      <c r="K7" s="14">
        <f>A_bld_tech_cost_Y!K7</f>
        <v>3.0845611317276886</v>
      </c>
    </row>
    <row r="8" spans="1:11">
      <c r="A8" t="str">
        <f>A_bld_tech_cost_Y!A8</f>
        <v>resid heating</v>
      </c>
      <c r="B8" t="str">
        <f>A_bld_tech_cost_Y!B8</f>
        <v>electricity</v>
      </c>
      <c r="C8" t="str">
        <f>A_bld_tech_cost_Y!C8</f>
        <v>electric furnace</v>
      </c>
      <c r="D8" s="8">
        <f>A_bld_tech_cost_Y!D8</f>
        <v>1.9588540979707139</v>
      </c>
      <c r="E8" s="8">
        <f>A_bld_tech_cost_Y!E8</f>
        <v>1.9588540979707139</v>
      </c>
      <c r="F8" s="14">
        <f>A_bld_tech_cost_Y!F8</f>
        <v>1.9296760775707889</v>
      </c>
      <c r="G8" s="14">
        <f>A_bld_tech_cost_Y!G8</f>
        <v>1.9009326770209796</v>
      </c>
      <c r="H8" s="14">
        <f>A_bld_tech_cost_Y!H8</f>
        <v>1.8726174224614582</v>
      </c>
      <c r="I8" s="14">
        <f>A_bld_tech_cost_Y!I8</f>
        <v>1.8447239364634764</v>
      </c>
      <c r="J8" s="14">
        <f>A_bld_tech_cost_Y!J8</f>
        <v>1.8172459365929796</v>
      </c>
      <c r="K8" s="14">
        <f>A_bld_tech_cost_Y!K8</f>
        <v>1.7901772339956188</v>
      </c>
    </row>
    <row r="9" spans="1:11">
      <c r="A9" t="str">
        <f>A_bld_tech_cost_Y!A9</f>
        <v>resid heating</v>
      </c>
      <c r="B9" t="str">
        <f>A_bld_tech_cost_Y!B9</f>
        <v>electricity</v>
      </c>
      <c r="C9" t="str">
        <f>A_bld_tech_cost_Y!C9</f>
        <v>electric heat pump</v>
      </c>
      <c r="D9" s="8">
        <f>A_bld_tech_cost_Y!D9</f>
        <v>5.7821670039466948</v>
      </c>
      <c r="E9" s="8">
        <f>A_bld_tech_cost_Y!E9</f>
        <v>5.7821670039466948</v>
      </c>
      <c r="F9" s="25">
        <f>[5]EMF25_res!$J$23*infl_conversion</f>
        <v>7.8262159129953144</v>
      </c>
      <c r="G9" s="21">
        <f t="shared" ref="G9:K10" si="0">F9*(1-slow)^15</f>
        <v>7.7096408767023306</v>
      </c>
      <c r="H9" s="21">
        <f t="shared" si="0"/>
        <v>7.5948022784577969</v>
      </c>
      <c r="I9" s="21">
        <f t="shared" si="0"/>
        <v>7.4816742532292677</v>
      </c>
      <c r="J9" s="21">
        <f t="shared" si="0"/>
        <v>7.3702313212556883</v>
      </c>
      <c r="K9" s="21">
        <f t="shared" si="0"/>
        <v>7.2604483823086037</v>
      </c>
    </row>
    <row r="10" spans="1:11">
      <c r="A10" t="str">
        <f>A_bld_tech_cost_Y!A10</f>
        <v>resid heating</v>
      </c>
      <c r="B10" t="str">
        <f>A_bld_tech_cost_Y!B10</f>
        <v>refined liquids</v>
      </c>
      <c r="C10" t="str">
        <f>A_bld_tech_cost_Y!C10</f>
        <v>fuel furnace</v>
      </c>
      <c r="D10" s="8">
        <f>A_bld_tech_cost_Y!D10</f>
        <v>2.8392038636550585</v>
      </c>
      <c r="E10" s="8">
        <f>A_bld_tech_cost_Y!E10</f>
        <v>2.8392038636550585</v>
      </c>
      <c r="F10" s="21">
        <f>[5]LBNL_res_2020!$K$31*infl_conversion</f>
        <v>3.2055852482575564</v>
      </c>
      <c r="G10" s="21">
        <f t="shared" si="0"/>
        <v>3.1578366018094859</v>
      </c>
      <c r="H10" s="21">
        <f t="shared" si="0"/>
        <v>3.1107991931108598</v>
      </c>
      <c r="I10" s="21">
        <f t="shared" si="0"/>
        <v>3.0644624279527557</v>
      </c>
      <c r="J10" s="21">
        <f t="shared" si="0"/>
        <v>3.0188158699317986</v>
      </c>
      <c r="K10" s="21">
        <f t="shared" si="0"/>
        <v>2.9738492380995769</v>
      </c>
    </row>
    <row r="11" spans="1:11">
      <c r="A11" t="str">
        <f>A_bld_tech_cost_Y!A11</f>
        <v>resid heating</v>
      </c>
      <c r="B11" t="str">
        <f>A_bld_tech_cost_Y!B11</f>
        <v>refined liquids</v>
      </c>
      <c r="C11" t="str">
        <f>A_bld_tech_cost_Y!C11</f>
        <v>fuel furnace hi-eff</v>
      </c>
      <c r="D11" s="8">
        <f>A_bld_tech_cost_Y!D11</f>
        <v>3.3626337598940057</v>
      </c>
      <c r="E11" s="8">
        <f>A_bld_tech_cost_Y!E11</f>
        <v>3.3626337598940057</v>
      </c>
      <c r="F11" s="14">
        <f>A_bld_tech_cost_Y!F11</f>
        <v>3.3626337598940057</v>
      </c>
      <c r="G11" s="14">
        <f>A_bld_tech_cost_Y!G11</f>
        <v>3.312545804621938</v>
      </c>
      <c r="H11" s="14">
        <f>A_bld_tech_cost_Y!H11</f>
        <v>3.2632039321654474</v>
      </c>
      <c r="I11" s="14">
        <f>A_bld_tech_cost_Y!I11</f>
        <v>3.2145970292825443</v>
      </c>
      <c r="J11" s="14">
        <f>A_bld_tech_cost_Y!J11</f>
        <v>3.1667141482680203</v>
      </c>
      <c r="K11" s="14">
        <f>A_bld_tech_cost_Y!K11</f>
        <v>3.1195445044877017</v>
      </c>
    </row>
    <row r="12" spans="1:11">
      <c r="A12" t="str">
        <f>A_bld_tech_cost_Y!A12</f>
        <v>resid cooling</v>
      </c>
      <c r="B12" t="str">
        <f>A_bld_tech_cost_Y!B12</f>
        <v>electricity</v>
      </c>
      <c r="C12" t="str">
        <f>A_bld_tech_cost_Y!C12</f>
        <v>air conditioning</v>
      </c>
      <c r="D12" s="8">
        <f>A_bld_tech_cost_Y!D12</f>
        <v>8.7750979630607322</v>
      </c>
      <c r="E12" s="8">
        <f>A_bld_tech_cost_Y!E12</f>
        <v>8.7750979630607322</v>
      </c>
      <c r="F12" s="21">
        <f>[5]LBNL_res_2020!$K$38*infl_conversion</f>
        <v>10.902538495024581</v>
      </c>
      <c r="G12" s="21">
        <f>F12*(1-slow)^15</f>
        <v>10.740140238335455</v>
      </c>
      <c r="H12" s="21">
        <f>G12*(1-slow)^15</f>
        <v>10.580160977349733</v>
      </c>
      <c r="I12" s="21">
        <f>H12*(1-slow)^15</f>
        <v>10.422564680029065</v>
      </c>
      <c r="J12" s="21">
        <f>I12*(1-slow)^15</f>
        <v>10.267315851048657</v>
      </c>
      <c r="K12" s="21">
        <f>J12*(1-slow)^15</f>
        <v>10.114379523802681</v>
      </c>
    </row>
    <row r="13" spans="1:11">
      <c r="A13" t="str">
        <f>A_bld_tech_cost_Y!A13</f>
        <v>resid cooling</v>
      </c>
      <c r="B13" t="str">
        <f>A_bld_tech_cost_Y!B13</f>
        <v>electricity</v>
      </c>
      <c r="C13" t="str">
        <f>A_bld_tech_cost_Y!C13</f>
        <v>air conditioning hi-eff</v>
      </c>
      <c r="D13" s="8">
        <f>A_bld_tech_cost_Y!D13</f>
        <v>10.902538495024581</v>
      </c>
      <c r="E13" s="8">
        <f>A_bld_tech_cost_Y!E13</f>
        <v>10.902538495024581</v>
      </c>
      <c r="F13" s="14">
        <f>A_bld_tech_cost_Y!F13</f>
        <v>10.902538495024581</v>
      </c>
      <c r="G13" s="14">
        <f>A_bld_tech_cost_Y!G13</f>
        <v>10.740140238335455</v>
      </c>
      <c r="H13" s="14">
        <f>A_bld_tech_cost_Y!H13</f>
        <v>10.580160977349733</v>
      </c>
      <c r="I13" s="14">
        <f>A_bld_tech_cost_Y!I13</f>
        <v>10.422564680029065</v>
      </c>
      <c r="J13" s="14">
        <f>A_bld_tech_cost_Y!J13</f>
        <v>10.267315851048657</v>
      </c>
      <c r="K13" s="14">
        <f>A_bld_tech_cost_Y!K13</f>
        <v>10.114379523802681</v>
      </c>
    </row>
    <row r="14" spans="1:11">
      <c r="A14" t="str">
        <f>A_bld_tech_cost_Y!A14</f>
        <v>resid hot water</v>
      </c>
      <c r="B14" t="str">
        <f>A_bld_tech_cost_Y!B14</f>
        <v>gas</v>
      </c>
      <c r="C14" t="str">
        <f>A_bld_tech_cost_Y!C14</f>
        <v>gas water heater</v>
      </c>
      <c r="D14" s="8">
        <f>A_bld_tech_cost_Y!D14</f>
        <v>3.9750836739764126</v>
      </c>
      <c r="E14" s="8">
        <f>A_bld_tech_cost_Y!E14</f>
        <v>3.9750836739764126</v>
      </c>
      <c r="F14" s="21">
        <f>[5]LBNL_res_2020!$K$53*infl_conversion</f>
        <v>10.586820968693011</v>
      </c>
      <c r="G14" s="21">
        <f>F14*(1-slow)^15</f>
        <v>10.429125467780061</v>
      </c>
      <c r="H14" s="21">
        <f>G14*(1-slow)^15</f>
        <v>10.273778912889879</v>
      </c>
      <c r="I14" s="21">
        <f>H14*(1-slow)^15</f>
        <v>10.120746315405887</v>
      </c>
      <c r="J14" s="21">
        <f>I14*(1-slow)^15</f>
        <v>9.9699932078828191</v>
      </c>
      <c r="K14" s="21">
        <f>J14*(1-slow)^15</f>
        <v>9.8214856362836453</v>
      </c>
    </row>
    <row r="15" spans="1:11">
      <c r="A15" t="str">
        <f>A_bld_tech_cost_Y!A15</f>
        <v>resid hot water</v>
      </c>
      <c r="B15" t="str">
        <f>A_bld_tech_cost_Y!B15</f>
        <v>gas</v>
      </c>
      <c r="C15" t="str">
        <f>A_bld_tech_cost_Y!C15</f>
        <v>gas water heater hi-eff</v>
      </c>
      <c r="D15" s="8">
        <f>A_bld_tech_cost_Y!D15</f>
        <v>7.3518301321564259</v>
      </c>
      <c r="E15" s="8">
        <f>A_bld_tech_cost_Y!E15</f>
        <v>7.3518301321564259</v>
      </c>
      <c r="F15" s="14">
        <f>A_bld_tech_cost_Y!F15</f>
        <v>12.343754091911292</v>
      </c>
      <c r="G15" s="14">
        <f>A_bld_tech_cost_Y!G15</f>
        <v>12.15988827511638</v>
      </c>
      <c r="H15" s="14">
        <f>A_bld_tech_cost_Y!H15</f>
        <v>11.97876122307115</v>
      </c>
      <c r="I15" s="14">
        <f>A_bld_tech_cost_Y!I15</f>
        <v>11.800332140632246</v>
      </c>
      <c r="J15" s="14">
        <f>A_bld_tech_cost_Y!J15</f>
        <v>11.624560840318482</v>
      </c>
      <c r="K15" s="14">
        <f>A_bld_tech_cost_Y!K15</f>
        <v>11.451407733259432</v>
      </c>
    </row>
    <row r="16" spans="1:11">
      <c r="A16" t="str">
        <f>A_bld_tech_cost_Y!A16</f>
        <v>resid hot water</v>
      </c>
      <c r="B16" t="str">
        <f>A_bld_tech_cost_Y!B16</f>
        <v>electricity</v>
      </c>
      <c r="C16" t="str">
        <f>A_bld_tech_cost_Y!C16</f>
        <v>electric resistance water heater</v>
      </c>
      <c r="D16" s="8">
        <f>A_bld_tech_cost_Y!D16</f>
        <v>3.9318256356932877</v>
      </c>
      <c r="E16" s="8">
        <f>A_bld_tech_cost_Y!E16</f>
        <v>3.9318256356932877</v>
      </c>
      <c r="F16" s="21">
        <f>[5]LBNL_res_2020!$K$48*infl_conversion</f>
        <v>6.6007701556755398</v>
      </c>
      <c r="G16" s="21">
        <f>F16*(1-slow)^15</f>
        <v>6.5024486898465943</v>
      </c>
      <c r="H16" s="21">
        <f>G16*(1-slow)^15</f>
        <v>6.405591766853524</v>
      </c>
      <c r="I16" s="21">
        <f>H16*(1-slow)^15</f>
        <v>6.3101775716664159</v>
      </c>
      <c r="J16" s="21">
        <f>I16*(1-slow)^15</f>
        <v>6.2161846142001247</v>
      </c>
      <c r="K16" s="21">
        <f>J16*(1-slow)^15</f>
        <v>6.1235917244740703</v>
      </c>
    </row>
    <row r="17" spans="1:11">
      <c r="A17" t="str">
        <f>A_bld_tech_cost_Y!A17</f>
        <v>resid hot water</v>
      </c>
      <c r="B17" t="str">
        <f>A_bld_tech_cost_Y!B17</f>
        <v>electricity</v>
      </c>
      <c r="C17" t="str">
        <f>A_bld_tech_cost_Y!C17</f>
        <v>electric resistance water heater hi-eff</v>
      </c>
      <c r="D17" s="8">
        <f>A_bld_tech_cost_Y!D17</f>
        <v>5.2425713784975025</v>
      </c>
      <c r="E17" s="8">
        <f>A_bld_tech_cost_Y!E17</f>
        <v>5.2425713784975025</v>
      </c>
      <c r="F17" s="14">
        <f>A_bld_tech_cost_Y!F17</f>
        <v>6.6007701556755398</v>
      </c>
      <c r="G17" s="14">
        <f>A_bld_tech_cost_Y!G17</f>
        <v>6.5024486898465943</v>
      </c>
      <c r="H17" s="14">
        <f>A_bld_tech_cost_Y!H17</f>
        <v>6.405591766853524</v>
      </c>
      <c r="I17" s="14">
        <f>A_bld_tech_cost_Y!I17</f>
        <v>6.3101775716664159</v>
      </c>
      <c r="J17" s="14">
        <f>A_bld_tech_cost_Y!J17</f>
        <v>6.2161846142001247</v>
      </c>
      <c r="K17" s="14">
        <f>A_bld_tech_cost_Y!K17</f>
        <v>6.1235917244740703</v>
      </c>
    </row>
    <row r="18" spans="1:11">
      <c r="A18" t="str">
        <f>A_bld_tech_cost_Y!A18</f>
        <v>resid hot water</v>
      </c>
      <c r="B18" t="str">
        <f>A_bld_tech_cost_Y!B18</f>
        <v>electricity</v>
      </c>
      <c r="C18" t="str">
        <f>A_bld_tech_cost_Y!C18</f>
        <v>electric heat pump water heater</v>
      </c>
      <c r="D18" s="8">
        <f>A_bld_tech_cost_Y!D18</f>
        <v>8.3286662269560487</v>
      </c>
      <c r="E18" s="8">
        <f>A_bld_tech_cost_Y!E18</f>
        <v>8.3286662269560487</v>
      </c>
      <c r="F18" s="19">
        <f>A_bld_tech_cost_Y!F18</f>
        <v>8.3286662269560487</v>
      </c>
      <c r="G18" s="15">
        <f>A_bld_tech_cost_Y!G18</f>
        <v>8.0217481606999357</v>
      </c>
      <c r="H18" s="15">
        <f>A_bld_tech_cost_Y!H18</f>
        <v>7.7261402726677408</v>
      </c>
      <c r="I18" s="15">
        <f>A_bld_tech_cost_Y!I18</f>
        <v>7.4414257736719858</v>
      </c>
      <c r="J18" s="15">
        <f>A_bld_tech_cost_Y!J18</f>
        <v>7.1672032335428302</v>
      </c>
      <c r="K18" s="15">
        <f>A_bld_tech_cost_Y!K18</f>
        <v>6.9030860151358819</v>
      </c>
    </row>
    <row r="19" spans="1:11">
      <c r="A19" t="str">
        <f>A_bld_tech_cost_Y!A19</f>
        <v>resid hot water</v>
      </c>
      <c r="B19" t="str">
        <f>A_bld_tech_cost_Y!B19</f>
        <v>refined liquids</v>
      </c>
      <c r="C19" t="str">
        <f>A_bld_tech_cost_Y!C19</f>
        <v>fuel water heater</v>
      </c>
      <c r="D19" s="8">
        <f>A_bld_tech_cost_Y!D19</f>
        <v>12.25164510677118</v>
      </c>
      <c r="E19" s="8">
        <f>A_bld_tech_cost_Y!E19</f>
        <v>12.25164510677118</v>
      </c>
      <c r="F19" s="14">
        <f>A_bld_tech_cost_Y!F19</f>
        <v>12.25164510677118</v>
      </c>
      <c r="G19" s="14">
        <f>A_bld_tech_cost_Y!G19</f>
        <v>12.069151295094066</v>
      </c>
      <c r="H19" s="14">
        <f>A_bld_tech_cost_Y!H19</f>
        <v>11.88937581152801</v>
      </c>
      <c r="I19" s="14">
        <f>A_bld_tech_cost_Y!I19</f>
        <v>11.71227816534266</v>
      </c>
      <c r="J19" s="14">
        <f>A_bld_tech_cost_Y!J19</f>
        <v>11.537818468935463</v>
      </c>
      <c r="K19" s="14">
        <f>A_bld_tech_cost_Y!K19</f>
        <v>11.365957428847798</v>
      </c>
    </row>
    <row r="20" spans="1:11">
      <c r="A20" t="str">
        <f>A_bld_tech_cost_Y!A20</f>
        <v>resid hot water</v>
      </c>
      <c r="B20" t="str">
        <f>A_bld_tech_cost_Y!B20</f>
        <v>refined liquids</v>
      </c>
      <c r="C20" t="str">
        <f>A_bld_tech_cost_Y!C20</f>
        <v>fuel water heater hi-eff</v>
      </c>
      <c r="D20" s="8">
        <f>A_bld_tech_cost_Y!D20</f>
        <v>16.004622284764231</v>
      </c>
      <c r="E20" s="8">
        <f>A_bld_tech_cost_Y!E20</f>
        <v>16.004622284764231</v>
      </c>
      <c r="F20" s="14">
        <f>A_bld_tech_cost_Y!F20</f>
        <v>16.004622284764231</v>
      </c>
      <c r="G20" s="14">
        <f>A_bld_tech_cost_Y!G20</f>
        <v>15.766226175527857</v>
      </c>
      <c r="H20" s="14">
        <f>A_bld_tech_cost_Y!H20</f>
        <v>15.531381084484092</v>
      </c>
      <c r="I20" s="14">
        <f>A_bld_tech_cost_Y!I20</f>
        <v>15.300034117606081</v>
      </c>
      <c r="J20" s="14">
        <f>A_bld_tech_cost_Y!J20</f>
        <v>15.072133168747493</v>
      </c>
      <c r="K20" s="14">
        <f>A_bld_tech_cost_Y!K20</f>
        <v>14.847626907906685</v>
      </c>
    </row>
    <row r="21" spans="1:11">
      <c r="A21" t="str">
        <f>A_bld_tech_cost_Y!A21</f>
        <v>resid lighting</v>
      </c>
      <c r="B21" t="str">
        <f>A_bld_tech_cost_Y!B21</f>
        <v>electricity</v>
      </c>
      <c r="C21" t="str">
        <f>A_bld_tech_cost_Y!C21</f>
        <v>incandescent</v>
      </c>
      <c r="D21" s="8">
        <f>A_bld_tech_cost_Y!D21</f>
        <v>33.046926348272315</v>
      </c>
      <c r="E21" s="8">
        <f>A_bld_tech_cost_Y!E21</f>
        <v>33.046926348272315</v>
      </c>
      <c r="F21" s="14">
        <f>A_bld_tech_cost_Y!F21</f>
        <v>32.554677388973289</v>
      </c>
      <c r="G21" s="14">
        <f>A_bld_tech_cost_Y!G21</f>
        <v>32.06976070122586</v>
      </c>
      <c r="H21" s="14">
        <f>A_bld_tech_cost_Y!H21</f>
        <v>31.592067067519061</v>
      </c>
      <c r="I21" s="14">
        <f>A_bld_tech_cost_Y!I21</f>
        <v>31.12148889718631</v>
      </c>
      <c r="J21" s="14">
        <f>A_bld_tech_cost_Y!J21</f>
        <v>30.657920202172804</v>
      </c>
      <c r="K21" s="14">
        <f>A_bld_tech_cost_Y!K21</f>
        <v>30.201256573163899</v>
      </c>
    </row>
    <row r="22" spans="1:11">
      <c r="A22" t="str">
        <f>A_bld_tech_cost_Y!A22</f>
        <v>resid lighting</v>
      </c>
      <c r="B22" t="str">
        <f>A_bld_tech_cost_Y!B22</f>
        <v>electricity</v>
      </c>
      <c r="C22" t="str">
        <f>A_bld_tech_cost_Y!C22</f>
        <v>fluorescent</v>
      </c>
      <c r="D22" s="8">
        <f>A_bld_tech_cost_Y!D22</f>
        <v>56.158617925727206</v>
      </c>
      <c r="E22" s="8">
        <f>A_bld_tech_cost_Y!E22</f>
        <v>56.158617925727206</v>
      </c>
      <c r="F22" s="14">
        <f>A_bld_tech_cost_Y!F22</f>
        <v>55.322109836040497</v>
      </c>
      <c r="G22" s="14">
        <f>A_bld_tech_cost_Y!G22</f>
        <v>54.498061913821523</v>
      </c>
      <c r="H22" s="14">
        <f>A_bld_tech_cost_Y!H22</f>
        <v>53.686288559223456</v>
      </c>
      <c r="I22" s="14">
        <f>A_bld_tech_cost_Y!I22</f>
        <v>52.886606936993367</v>
      </c>
      <c r="J22" s="14">
        <f>A_bld_tech_cost_Y!J22</f>
        <v>52.098836935292361</v>
      </c>
      <c r="K22" s="14">
        <f>A_bld_tech_cost_Y!K22</f>
        <v>51.322801125129097</v>
      </c>
    </row>
    <row r="23" spans="1:11">
      <c r="A23" t="str">
        <f>A_bld_tech_cost_Y!A23</f>
        <v>resid lighting</v>
      </c>
      <c r="B23" t="str">
        <f>A_bld_tech_cost_Y!B23</f>
        <v>electricity</v>
      </c>
      <c r="C23" t="str">
        <f>A_bld_tech_cost_Y!C23</f>
        <v>solid state</v>
      </c>
      <c r="D23" s="8">
        <f>A_bld_tech_cost_Y!D23</f>
        <v>393.43168027961104</v>
      </c>
      <c r="E23" s="8">
        <f>A_bld_tech_cost_Y!E23</f>
        <v>393.43168027961104</v>
      </c>
      <c r="F23" s="13">
        <f>[5]Cost_lighting!$M$9*infl_conversion</f>
        <v>171.52052041150247</v>
      </c>
      <c r="G23" s="21">
        <f t="shared" ref="G23:K25" si="1">F23*(1-slow)^15</f>
        <v>168.96564445174766</v>
      </c>
      <c r="H23" s="21">
        <f t="shared" si="1"/>
        <v>166.44882452840221</v>
      </c>
      <c r="I23" s="21">
        <f t="shared" si="1"/>
        <v>163.96949377954013</v>
      </c>
      <c r="J23" s="21">
        <f t="shared" si="1"/>
        <v>161.52709378690099</v>
      </c>
      <c r="K23" s="21">
        <f t="shared" si="1"/>
        <v>159.12107445011767</v>
      </c>
    </row>
    <row r="24" spans="1:11">
      <c r="A24" t="str">
        <f>A_bld_tech_cost_Y!A24</f>
        <v>resid appliances</v>
      </c>
      <c r="B24" t="str">
        <f>A_bld_tech_cost_Y!B24</f>
        <v>gas</v>
      </c>
      <c r="C24" t="str">
        <f>A_bld_tech_cost_Y!C24</f>
        <v>gas appliances</v>
      </c>
      <c r="D24" s="8">
        <f>A_bld_tech_cost_Y!D24</f>
        <v>11.135353195282281</v>
      </c>
      <c r="E24" s="8">
        <f>A_bld_tech_cost_Y!E24</f>
        <v>11.135353195282281</v>
      </c>
      <c r="F24" s="21">
        <f>[5]LBNL_res_2020!$K$96*infl_conversion</f>
        <v>13.639445775377697</v>
      </c>
      <c r="G24" s="21">
        <f t="shared" si="1"/>
        <v>13.43628004318257</v>
      </c>
      <c r="H24" s="21">
        <f t="shared" si="1"/>
        <v>13.236140556732188</v>
      </c>
      <c r="I24" s="21">
        <f t="shared" si="1"/>
        <v>13.03898223872336</v>
      </c>
      <c r="J24" s="21">
        <f t="shared" si="1"/>
        <v>12.844760683299778</v>
      </c>
      <c r="K24" s="21">
        <f t="shared" si="1"/>
        <v>12.653432146050507</v>
      </c>
    </row>
    <row r="25" spans="1:11">
      <c r="A25" t="str">
        <f>A_bld_tech_cost_Y!A25</f>
        <v>resid appliances</v>
      </c>
      <c r="B25" t="str">
        <f>A_bld_tech_cost_Y!B25</f>
        <v>electricity</v>
      </c>
      <c r="C25" t="str">
        <f>A_bld_tech_cost_Y!C25</f>
        <v>electric appliances</v>
      </c>
      <c r="D25" s="8">
        <f>A_bld_tech_cost_Y!D25</f>
        <v>10.672098925590676</v>
      </c>
      <c r="E25" s="8">
        <f>A_bld_tech_cost_Y!E25</f>
        <v>10.672098925590676</v>
      </c>
      <c r="F25" s="23">
        <f>AVERAGE([5]LBNL_res_2020!$K$93:$K$94)*infl_conversion</f>
        <v>14.502548149781498</v>
      </c>
      <c r="G25" s="21">
        <f t="shared" si="1"/>
        <v>14.286526116183595</v>
      </c>
      <c r="H25" s="21">
        <f t="shared" si="1"/>
        <v>14.073721828771935</v>
      </c>
      <c r="I25" s="21">
        <f t="shared" si="1"/>
        <v>13.864087357757384</v>
      </c>
      <c r="J25" s="21">
        <f t="shared" si="1"/>
        <v>13.657575487286756</v>
      </c>
      <c r="K25" s="21">
        <f t="shared" si="1"/>
        <v>13.454139704808419</v>
      </c>
    </row>
    <row r="26" spans="1:11">
      <c r="A26" t="str">
        <f>A_bld_tech_cost_Y!A26</f>
        <v>resid appliances</v>
      </c>
      <c r="B26" t="str">
        <f>A_bld_tech_cost_Y!B26</f>
        <v>electricity</v>
      </c>
      <c r="C26" t="str">
        <f>A_bld_tech_cost_Y!C26</f>
        <v>electric appliances hi-eff</v>
      </c>
      <c r="D26" s="8">
        <f>A_bld_tech_cost_Y!D26</f>
        <v>18.332997373972319</v>
      </c>
      <c r="E26" s="8">
        <f>A_bld_tech_cost_Y!E26</f>
        <v>18.332997373972319</v>
      </c>
      <c r="F26" s="14">
        <f>A_bld_tech_cost_Y!F26</f>
        <v>18.332997373972319</v>
      </c>
      <c r="G26" s="14">
        <f>A_bld_tech_cost_Y!G26</f>
        <v>18.059919061542775</v>
      </c>
      <c r="H26" s="14">
        <f>A_bld_tech_cost_Y!H26</f>
        <v>17.790908374455569</v>
      </c>
      <c r="I26" s="14">
        <f>A_bld_tech_cost_Y!I26</f>
        <v>17.525904723585995</v>
      </c>
      <c r="J26" s="14">
        <f>A_bld_tech_cost_Y!J26</f>
        <v>17.26484842231185</v>
      </c>
      <c r="K26" s="14">
        <f>A_bld_tech_cost_Y!K26</f>
        <v>17.007680673070244</v>
      </c>
    </row>
    <row r="27" spans="1:11">
      <c r="A27" t="str">
        <f>A_bld_tech_cost_Y!A27</f>
        <v>resid appliances</v>
      </c>
      <c r="B27" t="str">
        <f>A_bld_tech_cost_Y!B27</f>
        <v>refined liquids</v>
      </c>
      <c r="C27" t="str">
        <f>A_bld_tech_cost_Y!C27</f>
        <v>fuel appliances</v>
      </c>
      <c r="D27" s="8">
        <f>A_bld_tech_cost_Y!D27</f>
        <v>13.144821669664379</v>
      </c>
      <c r="E27" s="8">
        <f>A_bld_tech_cost_Y!E27</f>
        <v>13.144821669664379</v>
      </c>
      <c r="F27" s="14">
        <f>A_bld_tech_cost_Y!F27</f>
        <v>12.949023587904144</v>
      </c>
      <c r="G27" s="14">
        <f>A_bld_tech_cost_Y!G27</f>
        <v>12.756142007393176</v>
      </c>
      <c r="H27" s="14">
        <f>A_bld_tech_cost_Y!H27</f>
        <v>12.566133485522334</v>
      </c>
      <c r="I27" s="14">
        <f>A_bld_tech_cost_Y!I27</f>
        <v>12.378955226779842</v>
      </c>
      <c r="J27" s="14">
        <f>A_bld_tech_cost_Y!J27</f>
        <v>12.194565073112491</v>
      </c>
      <c r="K27" s="14">
        <f>A_bld_tech_cost_Y!K27</f>
        <v>12.012921494430396</v>
      </c>
    </row>
    <row r="28" spans="1:11">
      <c r="A28" t="str">
        <f>A_bld_tech_cost_Y!A28</f>
        <v>resid other appliances</v>
      </c>
      <c r="B28" t="str">
        <f>A_bld_tech_cost_Y!B28</f>
        <v>electricity</v>
      </c>
      <c r="C28" t="str">
        <f>A_bld_tech_cost_Y!C28</f>
        <v>electricity</v>
      </c>
      <c r="D28" s="8">
        <f>A_bld_tech_cost_Y!D28</f>
        <v>201.26748150294435</v>
      </c>
      <c r="E28" s="8">
        <f>A_bld_tech_cost_Y!E28</f>
        <v>201.26748150294435</v>
      </c>
      <c r="F28" s="18">
        <f>A_bld_tech_cost_Y!F28</f>
        <v>198.26951106338063</v>
      </c>
      <c r="G28" s="18">
        <f>A_bld_tech_cost_Y!G28</f>
        <v>195.31619675350754</v>
      </c>
      <c r="H28" s="18">
        <f>A_bld_tech_cost_Y!H28</f>
        <v>192.4068734000156</v>
      </c>
      <c r="I28" s="18">
        <f>A_bld_tech_cost_Y!I28</f>
        <v>189.54088573765353</v>
      </c>
      <c r="J28" s="18">
        <f>A_bld_tech_cost_Y!J28</f>
        <v>186.71758826164324</v>
      </c>
      <c r="K28" s="18">
        <f>A_bld_tech_cost_Y!K28</f>
        <v>183.93634508229314</v>
      </c>
    </row>
    <row r="29" spans="1:11">
      <c r="A29" t="str">
        <f>A_bld_tech_cost_Y!A29</f>
        <v>resid other</v>
      </c>
      <c r="B29" t="str">
        <f>A_bld_tech_cost_Y!B29</f>
        <v>gas</v>
      </c>
      <c r="C29" t="str">
        <f>A_bld_tech_cost_Y!C29</f>
        <v>gas</v>
      </c>
      <c r="D29" s="8">
        <f>A_bld_tech_cost_Y!D29</f>
        <v>20</v>
      </c>
      <c r="E29" s="8">
        <f>A_bld_tech_cost_Y!E29</f>
        <v>20</v>
      </c>
      <c r="F29" s="14">
        <f>A_bld_tech_cost_Y!F29</f>
        <v>19.702090927240043</v>
      </c>
      <c r="G29" s="14">
        <f>A_bld_tech_cost_Y!G29</f>
        <v>19.40861934526172</v>
      </c>
      <c r="H29" s="14">
        <f>A_bld_tech_cost_Y!H29</f>
        <v>19.119519155626822</v>
      </c>
      <c r="I29" s="14">
        <f>A_bld_tech_cost_Y!I29</f>
        <v>18.834725244463371</v>
      </c>
      <c r="J29" s="14">
        <f>A_bld_tech_cost_Y!J29</f>
        <v>18.554173467800037</v>
      </c>
      <c r="K29" s="14">
        <f>A_bld_tech_cost_Y!K29</f>
        <v>18.27780063711905</v>
      </c>
    </row>
    <row r="30" spans="1:11">
      <c r="A30" t="str">
        <f>A_bld_tech_cost_Y!A30</f>
        <v>resid other</v>
      </c>
      <c r="B30" t="str">
        <f>A_bld_tech_cost_Y!B30</f>
        <v>electricity</v>
      </c>
      <c r="C30" t="str">
        <f>A_bld_tech_cost_Y!C30</f>
        <v>electricity</v>
      </c>
      <c r="D30" s="8">
        <f>A_bld_tech_cost_Y!D30</f>
        <v>66.773455260167935</v>
      </c>
      <c r="E30" s="8">
        <f>A_bld_tech_cost_Y!E30</f>
        <v>66.773455260167935</v>
      </c>
      <c r="F30" s="18">
        <f>A_bld_tech_cost_Y!F30</f>
        <v>65.77883435309117</v>
      </c>
      <c r="G30" s="18">
        <f>A_bld_tech_cost_Y!G30</f>
        <v>64.799028775623157</v>
      </c>
      <c r="H30" s="18">
        <f>A_bld_tech_cost_Y!H30</f>
        <v>63.83381784670857</v>
      </c>
      <c r="I30" s="18">
        <f>A_bld_tech_cost_Y!I30</f>
        <v>62.882984172436515</v>
      </c>
      <c r="J30" s="18">
        <f>A_bld_tech_cost_Y!J30</f>
        <v>61.94631359707703</v>
      </c>
      <c r="K30" s="18">
        <f>A_bld_tech_cost_Y!K30</f>
        <v>61.023595154846888</v>
      </c>
    </row>
    <row r="31" spans="1:11">
      <c r="A31" t="str">
        <f>A_bld_tech_cost_Y!A31</f>
        <v>resid other</v>
      </c>
      <c r="B31" t="str">
        <f>A_bld_tech_cost_Y!B31</f>
        <v>refined liquids</v>
      </c>
      <c r="C31" t="str">
        <f>A_bld_tech_cost_Y!C31</f>
        <v>refined liquids</v>
      </c>
      <c r="D31" s="8">
        <f>A_bld_tech_cost_Y!D31</f>
        <v>20</v>
      </c>
      <c r="E31" s="8">
        <f>A_bld_tech_cost_Y!E31</f>
        <v>20</v>
      </c>
      <c r="F31" s="14">
        <f>A_bld_tech_cost_Y!F31</f>
        <v>19.702090927240043</v>
      </c>
      <c r="G31" s="14">
        <f>A_bld_tech_cost_Y!G31</f>
        <v>19.40861934526172</v>
      </c>
      <c r="H31" s="14">
        <f>A_bld_tech_cost_Y!H31</f>
        <v>19.119519155626822</v>
      </c>
      <c r="I31" s="14">
        <f>A_bld_tech_cost_Y!I31</f>
        <v>18.834725244463371</v>
      </c>
      <c r="J31" s="14">
        <f>A_bld_tech_cost_Y!J31</f>
        <v>18.554173467800037</v>
      </c>
      <c r="K31" s="14">
        <f>A_bld_tech_cost_Y!K31</f>
        <v>18.27780063711905</v>
      </c>
    </row>
    <row r="32" spans="1:11">
      <c r="A32" t="str">
        <f>A_bld_tech_cost_Y!A32</f>
        <v>comm heating</v>
      </c>
      <c r="B32" t="str">
        <f>A_bld_tech_cost_Y!B32</f>
        <v>biomass</v>
      </c>
      <c r="C32" t="str">
        <f>A_bld_tech_cost_Y!C32</f>
        <v>biomass boiler</v>
      </c>
      <c r="D32" s="8">
        <f>A_bld_tech_cost_Y!D32</f>
        <v>1.3547263652578707</v>
      </c>
      <c r="E32" s="8">
        <f>A_bld_tech_cost_Y!E32</f>
        <v>1.3547263652578707</v>
      </c>
      <c r="F32" s="14">
        <f>A_bld_tech_cost_Y!F32</f>
        <v>1.3345471014919987</v>
      </c>
      <c r="G32" s="14">
        <f>A_bld_tech_cost_Y!G32</f>
        <v>1.3146684170140002</v>
      </c>
      <c r="H32" s="14">
        <f>A_bld_tech_cost_Y!H32</f>
        <v>1.2950858345590279</v>
      </c>
      <c r="I32" s="14">
        <f>A_bld_tech_cost_Y!I32</f>
        <v>1.2757949435531262</v>
      </c>
      <c r="J32" s="14">
        <f>A_bld_tech_cost_Y!J32</f>
        <v>1.2567913991198383</v>
      </c>
      <c r="K32" s="14">
        <f>A_bld_tech_cost_Y!K32</f>
        <v>1.2380709211016141</v>
      </c>
    </row>
    <row r="33" spans="1:11">
      <c r="A33" t="str">
        <f>A_bld_tech_cost_Y!A33</f>
        <v>comm heating</v>
      </c>
      <c r="B33" t="str">
        <f>A_bld_tech_cost_Y!B33</f>
        <v>coal</v>
      </c>
      <c r="C33" t="str">
        <f>A_bld_tech_cost_Y!C33</f>
        <v>coal</v>
      </c>
      <c r="D33" s="8">
        <f>A_bld_tech_cost_Y!D33</f>
        <v>1.3547263652578707</v>
      </c>
      <c r="E33" s="8">
        <f>A_bld_tech_cost_Y!E33</f>
        <v>1.3547263652578707</v>
      </c>
      <c r="F33" s="14">
        <f>A_bld_tech_cost_Y!F33</f>
        <v>1.3345471014919987</v>
      </c>
      <c r="G33" s="14">
        <f>A_bld_tech_cost_Y!G33</f>
        <v>1.3146684170140002</v>
      </c>
      <c r="H33" s="14">
        <f>A_bld_tech_cost_Y!H33</f>
        <v>1.2950858345590279</v>
      </c>
      <c r="I33" s="14">
        <f>A_bld_tech_cost_Y!I33</f>
        <v>1.2757949435531262</v>
      </c>
      <c r="J33" s="14">
        <f>A_bld_tech_cost_Y!J33</f>
        <v>1.2567913991198383</v>
      </c>
      <c r="K33" s="14">
        <f>A_bld_tech_cost_Y!K33</f>
        <v>1.2380709211016141</v>
      </c>
    </row>
    <row r="34" spans="1:11">
      <c r="A34" t="str">
        <f>A_bld_tech_cost_Y!A34</f>
        <v>comm heating</v>
      </c>
      <c r="B34" t="str">
        <f>A_bld_tech_cost_Y!B34</f>
        <v>gas</v>
      </c>
      <c r="C34" t="str">
        <f>A_bld_tech_cost_Y!C34</f>
        <v>gas furnace</v>
      </c>
      <c r="D34" s="8">
        <f>A_bld_tech_cost_Y!D34</f>
        <v>2.9320237913158769</v>
      </c>
      <c r="E34" s="8">
        <f>A_bld_tech_cost_Y!E34</f>
        <v>2.9320237913158769</v>
      </c>
      <c r="F34" s="21">
        <f>AVERAGE([5]LBNL_comm_2005!$K$12:$K$13)*infl_conversion</f>
        <v>3.5910405517950168</v>
      </c>
      <c r="G34" s="21">
        <f>F34*(1-slow)^15</f>
        <v>3.5375503737435836</v>
      </c>
      <c r="H34" s="21">
        <f>G34*(1-slow)^15</f>
        <v>3.4848569561594038</v>
      </c>
      <c r="I34" s="21">
        <f>H34*(1-slow)^15</f>
        <v>3.4329484309338767</v>
      </c>
      <c r="J34" s="21">
        <f>I34*(1-slow)^15</f>
        <v>3.3818131067392634</v>
      </c>
      <c r="K34" s="21">
        <f>J34*(1-slow)^15</f>
        <v>3.3314394663954547</v>
      </c>
    </row>
    <row r="35" spans="1:11">
      <c r="A35" t="str">
        <f>A_bld_tech_cost_Y!A35</f>
        <v>comm heating</v>
      </c>
      <c r="B35" t="str">
        <f>A_bld_tech_cost_Y!B35</f>
        <v>gas</v>
      </c>
      <c r="C35" t="str">
        <f>A_bld_tech_cost_Y!C35</f>
        <v>gas furnace hi-eff</v>
      </c>
      <c r="D35" s="8">
        <f>A_bld_tech_cost_Y!D35</f>
        <v>4.1411323978107886</v>
      </c>
      <c r="E35" s="8">
        <f>A_bld_tech_cost_Y!E35</f>
        <v>4.1411323978107886</v>
      </c>
      <c r="F35" s="14">
        <f>A_bld_tech_cost_Y!F35</f>
        <v>4.0794483521703864</v>
      </c>
      <c r="G35" s="14">
        <f>A_bld_tech_cost_Y!G35</f>
        <v>4.0186831183720253</v>
      </c>
      <c r="H35" s="14">
        <f>A_bld_tech_cost_Y!H35</f>
        <v>3.9588230102965096</v>
      </c>
      <c r="I35" s="14">
        <f>A_bld_tech_cost_Y!I35</f>
        <v>3.8998545456855984</v>
      </c>
      <c r="J35" s="14">
        <f>A_bld_tech_cost_Y!J35</f>
        <v>3.841764443105403</v>
      </c>
      <c r="K35" s="14">
        <f>A_bld_tech_cost_Y!K35</f>
        <v>3.7845396189550176</v>
      </c>
    </row>
    <row r="36" spans="1:11">
      <c r="A36" t="str">
        <f>A_bld_tech_cost_Y!A36</f>
        <v>comm heating</v>
      </c>
      <c r="B36" t="str">
        <f>A_bld_tech_cost_Y!B36</f>
        <v>electricity</v>
      </c>
      <c r="C36" t="str">
        <f>A_bld_tech_cost_Y!C36</f>
        <v>electric furnace</v>
      </c>
      <c r="D36" s="8">
        <f>A_bld_tech_cost_Y!D36</f>
        <v>1.7537624339050499</v>
      </c>
      <c r="E36" s="8">
        <f>A_bld_tech_cost_Y!E36</f>
        <v>1.7537624339050499</v>
      </c>
      <c r="F36" s="14">
        <f>A_bld_tech_cost_Y!F36</f>
        <v>1.7276393468787548</v>
      </c>
      <c r="G36" s="14">
        <f>A_bld_tech_cost_Y!G36</f>
        <v>1.7019053750841413</v>
      </c>
      <c r="H36" s="14">
        <f>A_bld_tech_cost_Y!H36</f>
        <v>1.6765547224733159</v>
      </c>
      <c r="I36" s="14">
        <f>A_bld_tech_cost_Y!I36</f>
        <v>1.6515816793331481</v>
      </c>
      <c r="J36" s="14">
        <f>A_bld_tech_cost_Y!J36</f>
        <v>1.6269806209992745</v>
      </c>
      <c r="K36" s="14">
        <f>A_bld_tech_cost_Y!K36</f>
        <v>1.6027460065892587</v>
      </c>
    </row>
    <row r="37" spans="1:11">
      <c r="A37" t="str">
        <f>A_bld_tech_cost_Y!A37</f>
        <v>comm heating</v>
      </c>
      <c r="B37" t="str">
        <f>A_bld_tech_cost_Y!B37</f>
        <v>electricity</v>
      </c>
      <c r="C37" t="str">
        <f>A_bld_tech_cost_Y!C37</f>
        <v>electric heat pump</v>
      </c>
      <c r="D37" s="8">
        <f>A_bld_tech_cost_Y!D37</f>
        <v>3.3659075566473446</v>
      </c>
      <c r="E37" s="8">
        <f>A_bld_tech_cost_Y!E37</f>
        <v>3.3659075566473446</v>
      </c>
      <c r="F37" s="27">
        <v>3.6</v>
      </c>
      <c r="G37" s="21">
        <f t="shared" ref="G37:K38" si="2">F37*(1-slow)^15</f>
        <v>3.5463763669032073</v>
      </c>
      <c r="H37" s="21">
        <f t="shared" si="2"/>
        <v>3.493551482147109</v>
      </c>
      <c r="I37" s="21">
        <f t="shared" si="2"/>
        <v>3.4415134480128278</v>
      </c>
      <c r="J37" s="21">
        <f t="shared" si="2"/>
        <v>3.3902505440034063</v>
      </c>
      <c r="K37" s="21">
        <f t="shared" si="2"/>
        <v>3.3397512242040062</v>
      </c>
    </row>
    <row r="38" spans="1:11">
      <c r="A38" t="str">
        <f>A_bld_tech_cost_Y!A38</f>
        <v>comm heating</v>
      </c>
      <c r="B38" t="str">
        <f>A_bld_tech_cost_Y!B38</f>
        <v>refined liquids</v>
      </c>
      <c r="C38" t="str">
        <f>A_bld_tech_cost_Y!C38</f>
        <v>fuel boiler</v>
      </c>
      <c r="D38" s="8">
        <f>A_bld_tech_cost_Y!D38</f>
        <v>0.95831116703890562</v>
      </c>
      <c r="E38" s="8">
        <f>A_bld_tech_cost_Y!E38</f>
        <v>0.95831116703890562</v>
      </c>
      <c r="F38" s="21">
        <f>[5]LBNL_comm_2020!$K$18*infl_conversion</f>
        <v>1.2229602024742916</v>
      </c>
      <c r="G38" s="21">
        <f t="shared" si="2"/>
        <v>1.2047436554772193</v>
      </c>
      <c r="H38" s="21">
        <f t="shared" si="2"/>
        <v>1.1867984522113861</v>
      </c>
      <c r="I38" s="21">
        <f t="shared" si="2"/>
        <v>1.1691205508888238</v>
      </c>
      <c r="J38" s="21">
        <f t="shared" si="2"/>
        <v>1.1517059699258287</v>
      </c>
      <c r="K38" s="21">
        <f t="shared" si="2"/>
        <v>1.1345507870461931</v>
      </c>
    </row>
    <row r="39" spans="1:11">
      <c r="A39" t="str">
        <f>A_bld_tech_cost_Y!A39</f>
        <v>comm heating</v>
      </c>
      <c r="B39" t="str">
        <f>A_bld_tech_cost_Y!B39</f>
        <v>refined liquids</v>
      </c>
      <c r="C39" t="str">
        <f>A_bld_tech_cost_Y!C39</f>
        <v>fuel boiler hi-eff</v>
      </c>
      <c r="D39" s="8">
        <f>A_bld_tech_cost_Y!D39</f>
        <v>1.4105815606190206</v>
      </c>
      <c r="E39" s="8">
        <f>A_bld_tech_cost_Y!E39</f>
        <v>1.4105815606190206</v>
      </c>
      <c r="F39" s="14">
        <f>A_bld_tech_cost_Y!F39</f>
        <v>1.4105815606190206</v>
      </c>
      <c r="G39" s="14">
        <f>A_bld_tech_cost_Y!G39</f>
        <v>1.3895703083802051</v>
      </c>
      <c r="H39" s="14">
        <f>A_bld_tech_cost_Y!H39</f>
        <v>1.3688720282749893</v>
      </c>
      <c r="I39" s="14">
        <f>A_bld_tech_cost_Y!I39</f>
        <v>1.348482058441467</v>
      </c>
      <c r="J39" s="14">
        <f>A_bld_tech_cost_Y!J39</f>
        <v>1.3283958064582801</v>
      </c>
      <c r="K39" s="14">
        <f>A_bld_tech_cost_Y!K39</f>
        <v>1.30860874831027</v>
      </c>
    </row>
    <row r="40" spans="1:11">
      <c r="A40" t="str">
        <f>A_bld_tech_cost_Y!A40</f>
        <v>comm cooling</v>
      </c>
      <c r="B40" t="str">
        <f>A_bld_tech_cost_Y!B40</f>
        <v>gas</v>
      </c>
      <c r="C40" t="str">
        <f>A_bld_tech_cost_Y!C40</f>
        <v>gas cooling</v>
      </c>
      <c r="D40" s="8">
        <f>A_bld_tech_cost_Y!D40</f>
        <v>5</v>
      </c>
      <c r="E40" s="8">
        <f>A_bld_tech_cost_Y!E40</f>
        <v>5</v>
      </c>
      <c r="F40" s="14">
        <f>A_bld_tech_cost_Y!F40</f>
        <v>4.9255227318100108</v>
      </c>
      <c r="G40" s="14">
        <f>A_bld_tech_cost_Y!G40</f>
        <v>4.8521548363154299</v>
      </c>
      <c r="H40" s="14">
        <f>A_bld_tech_cost_Y!H40</f>
        <v>4.7798797889067055</v>
      </c>
      <c r="I40" s="14">
        <f>A_bld_tech_cost_Y!I40</f>
        <v>4.7086813111158428</v>
      </c>
      <c r="J40" s="14">
        <f>A_bld_tech_cost_Y!J40</f>
        <v>4.6385433669500094</v>
      </c>
      <c r="K40" s="14">
        <f>A_bld_tech_cost_Y!K40</f>
        <v>4.5694501592797625</v>
      </c>
    </row>
    <row r="41" spans="1:11">
      <c r="A41" t="str">
        <f>A_bld_tech_cost_Y!A41</f>
        <v>comm cooling</v>
      </c>
      <c r="B41" t="str">
        <f>A_bld_tech_cost_Y!B41</f>
        <v>electricity</v>
      </c>
      <c r="C41" t="str">
        <f>A_bld_tech_cost_Y!C41</f>
        <v>air conditioning</v>
      </c>
      <c r="D41" s="8">
        <f>A_bld_tech_cost_Y!D41</f>
        <v>1.9032459006572742</v>
      </c>
      <c r="E41" s="8">
        <f>A_bld_tech_cost_Y!E41</f>
        <v>1.9032459006572742</v>
      </c>
      <c r="F41" s="21">
        <f>AVERAGE([5]LBNL_comm_2020!$K$33:$K$34)*infl_conversion</f>
        <v>2.5182281422182946</v>
      </c>
      <c r="G41" s="21">
        <f>F41*(1-slow)^15</f>
        <v>2.4807179916759803</v>
      </c>
      <c r="H41" s="21">
        <f>G41*(1-slow)^15</f>
        <v>2.4437665718420232</v>
      </c>
      <c r="I41" s="21">
        <f>H41*(1-slow)^15</f>
        <v>2.4073655601690613</v>
      </c>
      <c r="J41" s="21">
        <f>I41*(1-slow)^15</f>
        <v>2.3715067580778499</v>
      </c>
      <c r="K41" s="21">
        <f>J41*(1-slow)^15</f>
        <v>2.3361820891107024</v>
      </c>
    </row>
    <row r="42" spans="1:11">
      <c r="A42" t="str">
        <f>A_bld_tech_cost_Y!A42</f>
        <v>comm cooling</v>
      </c>
      <c r="B42" t="str">
        <f>A_bld_tech_cost_Y!B42</f>
        <v>electricity</v>
      </c>
      <c r="C42" t="str">
        <f>A_bld_tech_cost_Y!C42</f>
        <v>air conditioning hi-eff</v>
      </c>
      <c r="D42" s="8">
        <f>A_bld_tech_cost_Y!D42</f>
        <v>2.0315619023017963</v>
      </c>
      <c r="E42" s="8">
        <f>A_bld_tech_cost_Y!E42</f>
        <v>2.0315619023017963</v>
      </c>
      <c r="F42" s="14">
        <f>A_bld_tech_cost_Y!F42</f>
        <v>2.5857655573900105</v>
      </c>
      <c r="G42" s="14">
        <f>A_bld_tech_cost_Y!G42</f>
        <v>2.5472494064111757</v>
      </c>
      <c r="H42" s="14">
        <f>A_bld_tech_cost_Y!H42</f>
        <v>2.5093069709735603</v>
      </c>
      <c r="I42" s="14">
        <f>A_bld_tech_cost_Y!I42</f>
        <v>2.4719297053239186</v>
      </c>
      <c r="J42" s="14">
        <f>A_bld_tech_cost_Y!J42</f>
        <v>2.4351091910018763</v>
      </c>
      <c r="K42" s="14">
        <f>A_bld_tech_cost_Y!K42</f>
        <v>2.3988371349438453</v>
      </c>
    </row>
    <row r="43" spans="1:11">
      <c r="A43" t="str">
        <f>A_bld_tech_cost_Y!A43</f>
        <v>comm hot water</v>
      </c>
      <c r="B43" t="str">
        <f>A_bld_tech_cost_Y!B43</f>
        <v>gas</v>
      </c>
      <c r="C43" t="str">
        <f>A_bld_tech_cost_Y!C43</f>
        <v>gas water heater</v>
      </c>
      <c r="D43" s="8">
        <f>A_bld_tech_cost_Y!D43</f>
        <v>0.42612430356573594</v>
      </c>
      <c r="E43" s="8">
        <f>A_bld_tech_cost_Y!E43</f>
        <v>0.42612430356573594</v>
      </c>
      <c r="F43" s="21">
        <f>[5]LBNL_comm_2005!$K$53*infl_conversion</f>
        <v>0.62929339132931394</v>
      </c>
      <c r="G43" s="21">
        <f>F43*(1-slow)^15</f>
        <v>0.61991978079406962</v>
      </c>
      <c r="H43" s="21">
        <f>G43*(1-slow)^15</f>
        <v>0.61068579443997373</v>
      </c>
      <c r="I43" s="21">
        <f>H43*(1-slow)^15</f>
        <v>0.60158935250150913</v>
      </c>
      <c r="J43" s="21">
        <f>I43*(1-slow)^15</f>
        <v>0.59262840619220969</v>
      </c>
      <c r="K43" s="21">
        <f>J43*(1-slow)^15</f>
        <v>0.58380093724321303</v>
      </c>
    </row>
    <row r="44" spans="1:11">
      <c r="A44" t="str">
        <f>A_bld_tech_cost_Y!A44</f>
        <v>comm hot water</v>
      </c>
      <c r="B44" t="str">
        <f>A_bld_tech_cost_Y!B44</f>
        <v>gas</v>
      </c>
      <c r="C44" t="str">
        <f>A_bld_tech_cost_Y!C44</f>
        <v>gas water heater hi-eff</v>
      </c>
      <c r="D44" s="8">
        <f>A_bld_tech_cost_Y!D44</f>
        <v>0.77208159055042613</v>
      </c>
      <c r="E44" s="8">
        <f>A_bld_tech_cost_Y!E44</f>
        <v>0.77208159055042613</v>
      </c>
      <c r="F44" s="14">
        <f>A_bld_tech_cost_Y!F44</f>
        <v>0.76058108501363053</v>
      </c>
      <c r="G44" s="14">
        <f>A_bld_tech_cost_Y!G44</f>
        <v>0.74925188472387183</v>
      </c>
      <c r="H44" s="14">
        <f>A_bld_tech_cost_Y!H44</f>
        <v>0.73809143801178478</v>
      </c>
      <c r="I44" s="14">
        <f>A_bld_tech_cost_Y!I44</f>
        <v>0.72709723121627701</v>
      </c>
      <c r="J44" s="14">
        <f>A_bld_tech_cost_Y!J44</f>
        <v>0.71626678811837829</v>
      </c>
      <c r="K44" s="14">
        <f>A_bld_tech_cost_Y!K44</f>
        <v>0.70559766938352331</v>
      </c>
    </row>
    <row r="45" spans="1:11">
      <c r="A45" t="str">
        <f>A_bld_tech_cost_Y!A45</f>
        <v>comm hot water</v>
      </c>
      <c r="B45" t="str">
        <f>A_bld_tech_cost_Y!B45</f>
        <v>electricity</v>
      </c>
      <c r="C45" t="str">
        <f>A_bld_tech_cost_Y!C45</f>
        <v>electric resistance water heater</v>
      </c>
      <c r="D45" s="8">
        <f>A_bld_tech_cost_Y!D45</f>
        <v>0.49098289437199361</v>
      </c>
      <c r="E45" s="8">
        <f>A_bld_tech_cost_Y!E45</f>
        <v>0.49098289437199361</v>
      </c>
      <c r="F45" s="14">
        <f>A_bld_tech_cost_Y!F45</f>
        <v>0.48366948143182553</v>
      </c>
      <c r="G45" s="14">
        <f>A_bld_tech_cost_Y!G45</f>
        <v>0.47646500509504325</v>
      </c>
      <c r="H45" s="14">
        <f>A_bld_tech_cost_Y!H45</f>
        <v>0.4693678427015216</v>
      </c>
      <c r="I45" s="14">
        <f>A_bld_tech_cost_Y!I45</f>
        <v>0.462376395761394</v>
      </c>
      <c r="J45" s="14">
        <f>A_bld_tech_cost_Y!J45</f>
        <v>0.45548908959502554</v>
      </c>
      <c r="K45" s="14">
        <f>A_bld_tech_cost_Y!K45</f>
        <v>0.44870437297834898</v>
      </c>
    </row>
    <row r="46" spans="1:11">
      <c r="A46" t="str">
        <f>A_bld_tech_cost_Y!A46</f>
        <v>comm hot water</v>
      </c>
      <c r="B46" t="str">
        <f>A_bld_tech_cost_Y!B46</f>
        <v>electricity</v>
      </c>
      <c r="C46" t="str">
        <f>A_bld_tech_cost_Y!C46</f>
        <v>electric heat pump water heater</v>
      </c>
      <c r="D46" s="8">
        <f>A_bld_tech_cost_Y!D46</f>
        <v>1.0400340781256718</v>
      </c>
      <c r="E46" s="8">
        <f>A_bld_tech_cost_Y!E46</f>
        <v>1.0400340781256718</v>
      </c>
      <c r="F46" s="21">
        <f>[5]LBNL_comm_2020!$K$63*infl_conversion</f>
        <v>7.9049398789352576</v>
      </c>
      <c r="G46" s="21">
        <f>F46*(1-slow)^15</f>
        <v>7.7871922134574163</v>
      </c>
      <c r="H46" s="21">
        <f>G46*(1-slow)^15</f>
        <v>7.6711984528716828</v>
      </c>
      <c r="I46" s="21">
        <f>H46*(1-slow)^15</f>
        <v>7.5569324719690512</v>
      </c>
      <c r="J46" s="21">
        <f>I46*(1-slow)^15</f>
        <v>7.4443685346873547</v>
      </c>
      <c r="K46" s="21">
        <f>J46*(1-slow)^15</f>
        <v>7.3334812883147489</v>
      </c>
    </row>
    <row r="47" spans="1:11">
      <c r="A47" t="str">
        <f>A_bld_tech_cost_Y!A47</f>
        <v>comm hot water</v>
      </c>
      <c r="B47" t="str">
        <f>A_bld_tech_cost_Y!B47</f>
        <v>refined liquids</v>
      </c>
      <c r="C47" t="str">
        <f>A_bld_tech_cost_Y!C47</f>
        <v>fuel water heater</v>
      </c>
      <c r="D47" s="8">
        <f>A_bld_tech_cost_Y!D47</f>
        <v>0.49098289437199361</v>
      </c>
      <c r="E47" s="8">
        <f>A_bld_tech_cost_Y!E47</f>
        <v>0.49098289437199361</v>
      </c>
      <c r="F47" s="14">
        <f>A_bld_tech_cost_Y!F47</f>
        <v>0.48366948143182553</v>
      </c>
      <c r="G47" s="14">
        <f>A_bld_tech_cost_Y!G47</f>
        <v>0.47646500509504325</v>
      </c>
      <c r="H47" s="14">
        <f>A_bld_tech_cost_Y!H47</f>
        <v>0.4693678427015216</v>
      </c>
      <c r="I47" s="14">
        <f>A_bld_tech_cost_Y!I47</f>
        <v>0.462376395761394</v>
      </c>
      <c r="J47" s="14">
        <f>A_bld_tech_cost_Y!J47</f>
        <v>0.45548908959502554</v>
      </c>
      <c r="K47" s="14">
        <f>A_bld_tech_cost_Y!K47</f>
        <v>0.44870437297834898</v>
      </c>
    </row>
    <row r="48" spans="1:11">
      <c r="A48" t="str">
        <f>A_bld_tech_cost_Y!A48</f>
        <v>comm ventilation</v>
      </c>
      <c r="B48" t="str">
        <f>A_bld_tech_cost_Y!B48</f>
        <v>electricity</v>
      </c>
      <c r="C48" t="str">
        <f>A_bld_tech_cost_Y!C48</f>
        <v>ventilation</v>
      </c>
      <c r="D48" s="8">
        <f>A_bld_tech_cost_Y!D48</f>
        <v>10.199247211103547</v>
      </c>
      <c r="E48" s="8">
        <f>A_bld_tech_cost_Y!E48</f>
        <v>10.199247211103547</v>
      </c>
      <c r="F48" s="14">
        <f>A_bld_tech_cost_Y!F48</f>
        <v>10.199247211103547</v>
      </c>
      <c r="G48" s="8">
        <f>A_bld_tech_cost_Y!G48</f>
        <v>10.047324797128073</v>
      </c>
      <c r="H48" s="18">
        <f>A_bld_tech_cost_Y!H48</f>
        <v>9.8976653364265452</v>
      </c>
      <c r="I48" s="18">
        <f>A_bld_tech_cost_Y!I48</f>
        <v>9.7502351212833851</v>
      </c>
      <c r="J48" s="18">
        <f>A_bld_tech_cost_Y!J48</f>
        <v>9.6050009460747301</v>
      </c>
      <c r="K48" s="18">
        <f>A_bld_tech_cost_Y!K48</f>
        <v>9.4619300997895479</v>
      </c>
    </row>
    <row r="49" spans="1:11">
      <c r="A49" t="str">
        <f>A_bld_tech_cost_Y!A49</f>
        <v>comm ventilation</v>
      </c>
      <c r="B49" t="str">
        <f>A_bld_tech_cost_Y!B49</f>
        <v>electricity</v>
      </c>
      <c r="C49" t="str">
        <f>A_bld_tech_cost_Y!C49</f>
        <v>ventilation hi-eff</v>
      </c>
      <c r="D49" s="8">
        <f>A_bld_tech_cost_Y!D49</f>
        <v>13.253267735491105</v>
      </c>
      <c r="E49" s="8">
        <f>A_bld_tech_cost_Y!E49</f>
        <v>13.253267735491105</v>
      </c>
      <c r="F49" s="14">
        <f>A_bld_tech_cost_Y!F49</f>
        <v>13.253267735491105</v>
      </c>
      <c r="G49" s="14">
        <f>A_bld_tech_cost_Y!G49</f>
        <v>13.055854300385123</v>
      </c>
      <c r="H49" s="14">
        <f>A_bld_tech_cost_Y!H49</f>
        <v>12.861381427949281</v>
      </c>
      <c r="I49" s="14">
        <f>A_bld_tech_cost_Y!I49</f>
        <v>12.669805317168654</v>
      </c>
      <c r="J49" s="14">
        <f>A_bld_tech_cost_Y!J49</f>
        <v>12.481082819464309</v>
      </c>
      <c r="K49" s="14">
        <f>A_bld_tech_cost_Y!K49</f>
        <v>12.295171428974966</v>
      </c>
    </row>
    <row r="50" spans="1:11">
      <c r="A50" t="str">
        <f>A_bld_tech_cost_Y!A50</f>
        <v>comm cooking</v>
      </c>
      <c r="B50" t="str">
        <f>A_bld_tech_cost_Y!B50</f>
        <v>gas</v>
      </c>
      <c r="C50" t="str">
        <f>A_bld_tech_cost_Y!C50</f>
        <v>gas stove</v>
      </c>
      <c r="D50" s="8">
        <f>A_bld_tech_cost_Y!D50</f>
        <v>25.774160136596823</v>
      </c>
      <c r="E50" s="8">
        <f>A_bld_tech_cost_Y!E50</f>
        <v>25.774160136596823</v>
      </c>
      <c r="F50" s="14">
        <f>A_bld_tech_cost_Y!F50</f>
        <v>25.39024232922381</v>
      </c>
      <c r="G50" s="14">
        <f>A_bld_tech_cost_Y!G50</f>
        <v>25.012043151751325</v>
      </c>
      <c r="H50" s="14">
        <f>A_bld_tech_cost_Y!H50</f>
        <v>24.639477422592808</v>
      </c>
      <c r="I50" s="14">
        <f>A_bld_tech_cost_Y!I50</f>
        <v>24.272461228980081</v>
      </c>
      <c r="J50" s="14">
        <f>A_bld_tech_cost_Y!J50</f>
        <v>23.910911908063706</v>
      </c>
      <c r="K50" s="14">
        <f>A_bld_tech_cost_Y!K50</f>
        <v>23.554748028294892</v>
      </c>
    </row>
    <row r="51" spans="1:11">
      <c r="A51" t="str">
        <f>A_bld_tech_cost_Y!A51</f>
        <v>comm cooking</v>
      </c>
      <c r="B51" t="str">
        <f>A_bld_tech_cost_Y!B51</f>
        <v>electricity</v>
      </c>
      <c r="C51" t="str">
        <f>A_bld_tech_cost_Y!C51</f>
        <v>electric stove</v>
      </c>
      <c r="D51" s="8">
        <f>A_bld_tech_cost_Y!D51</f>
        <v>42.603397006182036</v>
      </c>
      <c r="E51" s="8">
        <f>A_bld_tech_cost_Y!E51</f>
        <v>42.603397006182036</v>
      </c>
      <c r="F51" s="14">
        <f>A_bld_tech_cost_Y!F51</f>
        <v>41.968800081255232</v>
      </c>
      <c r="G51" s="18">
        <f>A_bld_tech_cost_Y!G51</f>
        <v>41.343655765402488</v>
      </c>
      <c r="H51" s="18">
        <f>A_bld_tech_cost_Y!H51</f>
        <v>40.727823257723593</v>
      </c>
      <c r="I51" s="18">
        <f>A_bld_tech_cost_Y!I51</f>
        <v>40.121163854611595</v>
      </c>
      <c r="J51" s="18">
        <f>A_bld_tech_cost_Y!J51</f>
        <v>39.523540918512708</v>
      </c>
      <c r="K51" s="18">
        <f>A_bld_tech_cost_Y!K51</f>
        <v>38.934819847151488</v>
      </c>
    </row>
    <row r="52" spans="1:11">
      <c r="A52" t="str">
        <f>A_bld_tech_cost_Y!A52</f>
        <v>comm lighting</v>
      </c>
      <c r="B52" t="str">
        <f>A_bld_tech_cost_Y!B52</f>
        <v>electricity</v>
      </c>
      <c r="C52" t="str">
        <f>A_bld_tech_cost_Y!C52</f>
        <v>incandescent</v>
      </c>
      <c r="D52" s="8">
        <f>A_bld_tech_cost_Y!D52</f>
        <v>26.188476659541266</v>
      </c>
      <c r="E52" s="8">
        <f>A_bld_tech_cost_Y!E52</f>
        <v>26.188476659541266</v>
      </c>
      <c r="F52" s="14">
        <f>A_bld_tech_cost_Y!F52</f>
        <v>25.798387419609277</v>
      </c>
      <c r="G52" s="14">
        <f>A_bld_tech_cost_Y!G52</f>
        <v>25.414108735865376</v>
      </c>
      <c r="H52" s="14">
        <f>A_bld_tech_cost_Y!H52</f>
        <v>25.035554057439256</v>
      </c>
      <c r="I52" s="14">
        <f>A_bld_tech_cost_Y!I52</f>
        <v>24.66263812267508</v>
      </c>
      <c r="J52" s="14">
        <f>A_bld_tech_cost_Y!J52</f>
        <v>24.295276939928055</v>
      </c>
      <c r="K52" s="14">
        <f>A_bld_tech_cost_Y!K52</f>
        <v>23.933387768647037</v>
      </c>
    </row>
    <row r="53" spans="1:11">
      <c r="A53" t="str">
        <f>A_bld_tech_cost_Y!A53</f>
        <v>comm lighting</v>
      </c>
      <c r="B53" t="str">
        <f>A_bld_tech_cost_Y!B53</f>
        <v>electricity</v>
      </c>
      <c r="C53" t="str">
        <f>A_bld_tech_cost_Y!C53</f>
        <v>fluorescent</v>
      </c>
      <c r="D53" s="8">
        <f>A_bld_tech_cost_Y!D53</f>
        <v>19.157888302254108</v>
      </c>
      <c r="E53" s="8">
        <f>A_bld_tech_cost_Y!E53</f>
        <v>19.157888302254108</v>
      </c>
      <c r="F53" s="14">
        <f>A_bld_tech_cost_Y!F53</f>
        <v>18.872522865245937</v>
      </c>
      <c r="G53" s="14">
        <f>A_bld_tech_cost_Y!G53</f>
        <v>18.591408075874611</v>
      </c>
      <c r="H53" s="14">
        <f>A_bld_tech_cost_Y!H53</f>
        <v>18.31448061881532</v>
      </c>
      <c r="I53" s="14">
        <f>A_bld_tech_cost_Y!I53</f>
        <v>18.041678121853746</v>
      </c>
      <c r="J53" s="14">
        <f>A_bld_tech_cost_Y!J53</f>
        <v>17.772939141837991</v>
      </c>
      <c r="K53" s="14">
        <f>A_bld_tech_cost_Y!K53</f>
        <v>17.508203150839783</v>
      </c>
    </row>
    <row r="54" spans="1:11">
      <c r="A54" t="str">
        <f>A_bld_tech_cost_Y!A54</f>
        <v>comm lighting</v>
      </c>
      <c r="B54" t="str">
        <f>A_bld_tech_cost_Y!B54</f>
        <v>electricity</v>
      </c>
      <c r="C54" t="str">
        <f>A_bld_tech_cost_Y!C54</f>
        <v>solid state</v>
      </c>
      <c r="D54" s="8">
        <f>A_bld_tech_cost_Y!D54</f>
        <v>114.55853070321838</v>
      </c>
      <c r="E54" s="8">
        <f>A_bld_tech_cost_Y!E54</f>
        <v>114.55853070321838</v>
      </c>
      <c r="F54" s="13">
        <f>[5]Cost_lighting!$M$14*infl_conversion</f>
        <v>35.751830626044047</v>
      </c>
      <c r="G54" s="21">
        <f>F54*(1-slow)^15</f>
        <v>35.219290890480252</v>
      </c>
      <c r="H54" s="21">
        <f>G54*(1-slow)^15</f>
        <v>34.694683575857944</v>
      </c>
      <c r="I54" s="21">
        <f>H54*(1-slow)^15</f>
        <v>34.177890525168742</v>
      </c>
      <c r="J54" s="21">
        <f>I54*(1-slow)^15</f>
        <v>33.668795341406522</v>
      </c>
      <c r="K54" s="21">
        <f>J54*(1-slow)^15</f>
        <v>33.167283361351359</v>
      </c>
    </row>
    <row r="55" spans="1:11">
      <c r="A55" t="str">
        <f>A_bld_tech_cost_Y!A55</f>
        <v>comm refrigeration</v>
      </c>
      <c r="B55" t="str">
        <f>A_bld_tech_cost_Y!B55</f>
        <v>electricity</v>
      </c>
      <c r="C55" t="str">
        <f>A_bld_tech_cost_Y!C55</f>
        <v>refrigeration</v>
      </c>
      <c r="D55" s="8">
        <f>A_bld_tech_cost_Y!D55</f>
        <v>5.3395520953972522</v>
      </c>
      <c r="E55" s="8">
        <f>A_bld_tech_cost_Y!E55</f>
        <v>5.3395520953972522</v>
      </c>
      <c r="F55" s="19">
        <f>A_bld_tech_cost_Y!F55</f>
        <v>5.2600170447125878</v>
      </c>
      <c r="G55" s="18">
        <f>A_bld_tech_cost_Y!G55</f>
        <v>5.1816667046879923</v>
      </c>
      <c r="H55" s="18">
        <f>A_bld_tech_cost_Y!H55</f>
        <v>5.104483428520755</v>
      </c>
      <c r="I55" s="18">
        <f>A_bld_tech_cost_Y!I55</f>
        <v>5.0284498322652951</v>
      </c>
      <c r="J55" s="18">
        <f>A_bld_tech_cost_Y!J55</f>
        <v>4.9535487909177887</v>
      </c>
      <c r="K55" s="18">
        <f>A_bld_tech_cost_Y!K55</f>
        <v>4.8797634345591119</v>
      </c>
    </row>
    <row r="56" spans="1:11">
      <c r="A56" t="str">
        <f>A_bld_tech_cost_Y!A56</f>
        <v>comm refrigeration</v>
      </c>
      <c r="B56" t="str">
        <f>A_bld_tech_cost_Y!B56</f>
        <v>electricity</v>
      </c>
      <c r="C56" t="str">
        <f>A_bld_tech_cost_Y!C56</f>
        <v>refrigeration hi-eff</v>
      </c>
      <c r="D56" s="8">
        <f>A_bld_tech_cost_Y!D56</f>
        <v>7.9049398789352576</v>
      </c>
      <c r="E56" s="8">
        <f>A_bld_tech_cost_Y!E56</f>
        <v>7.9049398789352576</v>
      </c>
      <c r="F56" s="14">
        <f>A_bld_tech_cost_Y!F56</f>
        <v>7.9049398789352576</v>
      </c>
      <c r="G56" s="14">
        <f>A_bld_tech_cost_Y!G56</f>
        <v>7.7871922134574163</v>
      </c>
      <c r="H56" s="14">
        <f>A_bld_tech_cost_Y!H56</f>
        <v>7.6711984528716828</v>
      </c>
      <c r="I56" s="14">
        <f>A_bld_tech_cost_Y!I56</f>
        <v>7.5569324719690512</v>
      </c>
      <c r="J56" s="14">
        <f>A_bld_tech_cost_Y!J56</f>
        <v>7.4443685346873547</v>
      </c>
      <c r="K56" s="14">
        <f>A_bld_tech_cost_Y!K56</f>
        <v>7.3334812883147489</v>
      </c>
    </row>
    <row r="57" spans="1:11">
      <c r="A57" t="str">
        <f>A_bld_tech_cost_Y!A57</f>
        <v>comm office</v>
      </c>
      <c r="B57" t="str">
        <f>A_bld_tech_cost_Y!B57</f>
        <v>electricity</v>
      </c>
      <c r="C57" t="str">
        <f>A_bld_tech_cost_Y!C57</f>
        <v>office equipment</v>
      </c>
      <c r="D57" s="8">
        <f>A_bld_tech_cost_Y!D57</f>
        <v>44.187442397014486</v>
      </c>
      <c r="E57" s="8">
        <f>A_bld_tech_cost_Y!E57</f>
        <v>44.187442397014486</v>
      </c>
      <c r="F57" s="8">
        <f>A_bld_tech_cost_Y!F57</f>
        <v>43.529250397408049</v>
      </c>
      <c r="G57" s="8">
        <f>A_bld_tech_cost_Y!G57</f>
        <v>42.880862466216655</v>
      </c>
      <c r="H57" s="18">
        <f>A_bld_tech_cost_Y!H57</f>
        <v>42.24213256739376</v>
      </c>
      <c r="I57" s="18">
        <f>A_bld_tech_cost_Y!I57</f>
        <v>41.612916840165987</v>
      </c>
      <c r="J57" s="18">
        <f>A_bld_tech_cost_Y!J57</f>
        <v>40.993073566631431</v>
      </c>
      <c r="K57" s="18">
        <f>A_bld_tech_cost_Y!K57</f>
        <v>40.382463139840631</v>
      </c>
    </row>
    <row r="58" spans="1:11">
      <c r="A58" t="str">
        <f>A_bld_tech_cost_Y!A58</f>
        <v>comm other</v>
      </c>
      <c r="B58" t="str">
        <f>A_bld_tech_cost_Y!B58</f>
        <v>gas</v>
      </c>
      <c r="C58" t="str">
        <f>A_bld_tech_cost_Y!C58</f>
        <v>gas</v>
      </c>
      <c r="D58" s="8">
        <f>A_bld_tech_cost_Y!D58</f>
        <v>20</v>
      </c>
      <c r="E58" s="8">
        <f>A_bld_tech_cost_Y!E58</f>
        <v>20</v>
      </c>
      <c r="F58" s="14">
        <f>A_bld_tech_cost_Y!F58</f>
        <v>19.702090927240043</v>
      </c>
      <c r="G58" s="14">
        <f>A_bld_tech_cost_Y!G58</f>
        <v>19.40861934526172</v>
      </c>
      <c r="H58" s="14">
        <f>A_bld_tech_cost_Y!H58</f>
        <v>19.119519155626822</v>
      </c>
      <c r="I58" s="14">
        <f>A_bld_tech_cost_Y!I58</f>
        <v>18.834725244463371</v>
      </c>
      <c r="J58" s="14">
        <f>A_bld_tech_cost_Y!J58</f>
        <v>18.554173467800037</v>
      </c>
      <c r="K58" s="14">
        <f>A_bld_tech_cost_Y!K58</f>
        <v>18.27780063711905</v>
      </c>
    </row>
    <row r="59" spans="1:11">
      <c r="A59" t="str">
        <f>A_bld_tech_cost_Y!A59</f>
        <v>comm other</v>
      </c>
      <c r="B59" t="str">
        <f>A_bld_tech_cost_Y!B59</f>
        <v>electricity</v>
      </c>
      <c r="C59" t="str">
        <f>A_bld_tech_cost_Y!C59</f>
        <v>electricity</v>
      </c>
      <c r="D59" s="8">
        <f>A_bld_tech_cost_Y!D59</f>
        <v>40.064073156100761</v>
      </c>
      <c r="E59" s="8">
        <f>A_bld_tech_cost_Y!E59</f>
        <v>40.064073156100761</v>
      </c>
      <c r="F59" s="14">
        <f>A_bld_tech_cost_Y!F59</f>
        <v>39.467300611854704</v>
      </c>
      <c r="G59" s="18">
        <f>A_bld_tech_cost_Y!G59</f>
        <v>38.879417265373895</v>
      </c>
      <c r="H59" s="18">
        <f>A_bld_tech_cost_Y!H59</f>
        <v>38.300290708025145</v>
      </c>
      <c r="I59" s="18">
        <f>A_bld_tech_cost_Y!I59</f>
        <v>37.729790503461913</v>
      </c>
      <c r="J59" s="18">
        <f>A_bld_tech_cost_Y!J59</f>
        <v>37.167788158246225</v>
      </c>
      <c r="K59" s="18">
        <f>A_bld_tech_cost_Y!K59</f>
        <v>36.614157092908137</v>
      </c>
    </row>
    <row r="60" spans="1:11">
      <c r="A60" t="str">
        <f>A_bld_tech_cost_Y!A60</f>
        <v>comm other</v>
      </c>
      <c r="B60" t="str">
        <f>A_bld_tech_cost_Y!B60</f>
        <v>refined liquids</v>
      </c>
      <c r="C60" t="str">
        <f>A_bld_tech_cost_Y!C60</f>
        <v>refined liquids</v>
      </c>
      <c r="D60" s="8">
        <f>A_bld_tech_cost_Y!D60</f>
        <v>20</v>
      </c>
      <c r="E60" s="8">
        <f>A_bld_tech_cost_Y!E60</f>
        <v>20</v>
      </c>
      <c r="F60" s="14">
        <f>A_bld_tech_cost_Y!F60</f>
        <v>19.702090927240043</v>
      </c>
      <c r="G60" s="14">
        <f>A_bld_tech_cost_Y!G60</f>
        <v>19.40861934526172</v>
      </c>
      <c r="H60" s="14">
        <f>A_bld_tech_cost_Y!H60</f>
        <v>19.119519155626822</v>
      </c>
      <c r="I60" s="14">
        <f>A_bld_tech_cost_Y!I60</f>
        <v>18.834725244463371</v>
      </c>
      <c r="J60" s="14">
        <f>A_bld_tech_cost_Y!J60</f>
        <v>18.554173467800037</v>
      </c>
      <c r="K60" s="14">
        <f>A_bld_tech_cost_Y!K60</f>
        <v>18.27780063711905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8.83203125" defaultRowHeight="14" x14ac:dyDescent="0"/>
  <cols>
    <col min="2" max="2" width="20.5" bestFit="1" customWidth="1"/>
  </cols>
  <sheetData>
    <row r="1" spans="1:4">
      <c r="B1" t="s">
        <v>89</v>
      </c>
      <c r="C1" t="s">
        <v>92</v>
      </c>
      <c r="D1" t="s">
        <v>93</v>
      </c>
    </row>
    <row r="2" spans="1:4">
      <c r="A2" t="s">
        <v>90</v>
      </c>
      <c r="B2" s="3">
        <v>0.25314406952009766</v>
      </c>
      <c r="C2">
        <v>-1</v>
      </c>
      <c r="D2">
        <v>2.7229278794402599E-4</v>
      </c>
    </row>
    <row r="3" spans="1:4">
      <c r="A3" t="s">
        <v>91</v>
      </c>
      <c r="B3" s="3">
        <v>9.5187093075779106E-2</v>
      </c>
      <c r="C3">
        <v>1</v>
      </c>
      <c r="D3">
        <v>2.7229278794402599E-4</v>
      </c>
    </row>
    <row r="5" spans="1:4">
      <c r="A5" t="s">
        <v>112</v>
      </c>
    </row>
    <row r="6" spans="1:4">
      <c r="B6" s="12">
        <v>1E-3</v>
      </c>
      <c r="C6" t="s">
        <v>105</v>
      </c>
    </row>
    <row r="7" spans="1:4">
      <c r="B7" s="12">
        <v>2.5000000000000001E-3</v>
      </c>
      <c r="C7" t="s">
        <v>106</v>
      </c>
    </row>
    <row r="8" spans="1:4">
      <c r="B8" s="12">
        <v>5.0000000000000001E-3</v>
      </c>
      <c r="C8" t="s">
        <v>145</v>
      </c>
    </row>
    <row r="9" spans="1:4">
      <c r="B9" s="12">
        <v>7.4999999999999997E-3</v>
      </c>
      <c r="C9" t="s">
        <v>146</v>
      </c>
    </row>
    <row r="10" spans="1:4">
      <c r="A10" t="s">
        <v>110</v>
      </c>
    </row>
    <row r="11" spans="1:4">
      <c r="B11">
        <v>3.4119999999999999</v>
      </c>
      <c r="C11" t="s">
        <v>109</v>
      </c>
    </row>
    <row r="12" spans="1:4">
      <c r="B12">
        <v>683</v>
      </c>
      <c r="C12" t="s">
        <v>111</v>
      </c>
    </row>
    <row r="14" spans="1:4">
      <c r="A14" t="s">
        <v>135</v>
      </c>
    </row>
    <row r="15" spans="1:4">
      <c r="B15">
        <v>0.34716000000000002</v>
      </c>
      <c r="C15" t="s">
        <v>136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I17" sqref="I17"/>
    </sheetView>
  </sheetViews>
  <sheetFormatPr baseColWidth="10" defaultColWidth="8.83203125" defaultRowHeight="14" x14ac:dyDescent="0"/>
  <cols>
    <col min="2" max="3" width="15.1640625" bestFit="1" customWidth="1"/>
    <col min="4" max="4" width="12.5" bestFit="1" customWidth="1"/>
    <col min="5" max="6" width="12.33203125" bestFit="1" customWidth="1"/>
    <col min="7" max="7" width="13.6640625" bestFit="1" customWidth="1"/>
    <col min="8" max="8" width="13.5" bestFit="1" customWidth="1"/>
    <col min="9" max="9" width="12.5" bestFit="1" customWidth="1"/>
    <col min="10" max="10" width="18.33203125" bestFit="1" customWidth="1"/>
  </cols>
  <sheetData>
    <row r="1" spans="1:10">
      <c r="A1" t="s">
        <v>137</v>
      </c>
    </row>
    <row r="2" spans="1:10">
      <c r="A2" t="s">
        <v>83</v>
      </c>
    </row>
    <row r="3" spans="1:10">
      <c r="A3" t="s">
        <v>0</v>
      </c>
      <c r="B3" t="s">
        <v>1</v>
      </c>
      <c r="C3" t="s">
        <v>1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3</v>
      </c>
    </row>
    <row r="4" spans="1:10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baseColWidth="10" defaultColWidth="8.83203125" defaultRowHeight="14" x14ac:dyDescent="0"/>
  <cols>
    <col min="1" max="1" width="16.6640625" customWidth="1"/>
    <col min="2" max="2" width="10.33203125" bestFit="1" customWidth="1"/>
    <col min="3" max="3" width="19.83203125" bestFit="1" customWidth="1"/>
    <col min="4" max="4" width="31.5" bestFit="1" customWidth="1"/>
  </cols>
  <sheetData>
    <row r="1" spans="1:4">
      <c r="A1" t="s">
        <v>22</v>
      </c>
    </row>
    <row r="2" spans="1:4">
      <c r="A2" t="s">
        <v>83</v>
      </c>
    </row>
    <row r="3" spans="1:4">
      <c r="A3" t="s">
        <v>14</v>
      </c>
      <c r="B3" t="s">
        <v>15</v>
      </c>
      <c r="C3" t="s">
        <v>16</v>
      </c>
      <c r="D3" t="s">
        <v>17</v>
      </c>
    </row>
    <row r="4" spans="1:4">
      <c r="A4" t="str">
        <f>Legend!A5</f>
        <v>resid</v>
      </c>
      <c r="B4" t="str">
        <f>Legend!B5</f>
        <v>resid</v>
      </c>
      <c r="C4" t="str">
        <f>Legend!C5</f>
        <v>resid_building</v>
      </c>
      <c r="D4" t="str">
        <f>Legend!D5</f>
        <v>resid-internal-gains-trial-market</v>
      </c>
    </row>
    <row r="5" spans="1:4">
      <c r="A5" t="str">
        <f>Legend!A6</f>
        <v>comm</v>
      </c>
      <c r="B5" t="str">
        <f>Legend!B6</f>
        <v>comm</v>
      </c>
      <c r="C5" t="str">
        <f>Legend!C6</f>
        <v>comm_building</v>
      </c>
      <c r="D5" t="str">
        <f>Legend!D6</f>
        <v>comm-internal-gains-trial-market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E20" sqref="E20"/>
    </sheetView>
  </sheetViews>
  <sheetFormatPr baseColWidth="10" defaultColWidth="8.83203125" defaultRowHeight="14" x14ac:dyDescent="0"/>
  <cols>
    <col min="2" max="2" width="10.33203125" bestFit="1" customWidth="1"/>
    <col min="3" max="3" width="19.83203125" bestFit="1" customWidth="1"/>
    <col min="4" max="4" width="21.6640625" bestFit="1" customWidth="1"/>
  </cols>
  <sheetData>
    <row r="1" spans="1:7">
      <c r="A1" t="s">
        <v>88</v>
      </c>
    </row>
    <row r="2" spans="1:7">
      <c r="A2" t="s">
        <v>83</v>
      </c>
    </row>
    <row r="3" spans="1:7">
      <c r="A3" t="s">
        <v>14</v>
      </c>
      <c r="B3" t="s">
        <v>15</v>
      </c>
      <c r="C3" t="s">
        <v>16</v>
      </c>
      <c r="D3" t="s">
        <v>84</v>
      </c>
      <c r="E3" t="s">
        <v>85</v>
      </c>
      <c r="F3" t="s">
        <v>86</v>
      </c>
      <c r="G3" t="s">
        <v>87</v>
      </c>
    </row>
    <row r="4" spans="1:7">
      <c r="A4" t="str">
        <f>Legend!A13</f>
        <v>resid</v>
      </c>
      <c r="B4" t="str">
        <f>Legend!B13</f>
        <v>resid</v>
      </c>
      <c r="C4" t="str">
        <f>Legend!C13</f>
        <v>resid_building</v>
      </c>
      <c r="D4" t="str">
        <f>Legend!D13</f>
        <v>resid heating</v>
      </c>
      <c r="E4" s="3">
        <v>1.0009999999999999</v>
      </c>
      <c r="F4" s="3">
        <v>0</v>
      </c>
      <c r="G4" s="9">
        <f>1/Aux_data!D2*Aux_data!C2*Aux_data!B2</f>
        <v>-929.67599851427349</v>
      </c>
    </row>
    <row r="5" spans="1:7">
      <c r="A5" t="str">
        <f>Legend!A14</f>
        <v>resid</v>
      </c>
      <c r="B5" t="str">
        <f>Legend!B14</f>
        <v>resid</v>
      </c>
      <c r="C5" t="str">
        <f>Legend!C14</f>
        <v>resid_building</v>
      </c>
      <c r="D5" t="str">
        <f>Legend!D14</f>
        <v>resid cooling</v>
      </c>
      <c r="E5" s="3">
        <v>1.0009999999999999</v>
      </c>
      <c r="F5" s="3">
        <v>0</v>
      </c>
      <c r="G5" s="9">
        <f>1/Aux_data!D3*Aux_data!C3*Aux_data!B3</f>
        <v>349.57625501027337</v>
      </c>
    </row>
    <row r="6" spans="1:7">
      <c r="A6" t="str">
        <f>Legend!A15</f>
        <v>resid</v>
      </c>
      <c r="B6" t="str">
        <f>Legend!B15</f>
        <v>resid</v>
      </c>
      <c r="C6" t="str">
        <f>Legend!C15</f>
        <v>resid_building</v>
      </c>
      <c r="D6" t="str">
        <f>Legend!D15</f>
        <v>resid hot water</v>
      </c>
      <c r="E6" s="3">
        <v>1.0009999999999999</v>
      </c>
      <c r="F6" s="3">
        <v>0</v>
      </c>
      <c r="G6" s="5"/>
    </row>
    <row r="7" spans="1:7">
      <c r="A7" t="str">
        <f>Legend!A16</f>
        <v>resid</v>
      </c>
      <c r="B7" t="str">
        <f>Legend!B16</f>
        <v>resid</v>
      </c>
      <c r="C7" t="str">
        <f>Legend!C16</f>
        <v>resid_building</v>
      </c>
      <c r="D7" t="str">
        <f>Legend!D16</f>
        <v>resid lighting</v>
      </c>
      <c r="E7" s="3">
        <v>1.0009999999999999</v>
      </c>
      <c r="F7" s="3">
        <v>0</v>
      </c>
      <c r="G7" s="5"/>
    </row>
    <row r="8" spans="1:7">
      <c r="A8" t="str">
        <f>Legend!A17</f>
        <v>resid</v>
      </c>
      <c r="B8" t="str">
        <f>Legend!B17</f>
        <v>resid</v>
      </c>
      <c r="C8" t="str">
        <f>Legend!C17</f>
        <v>resid_building</v>
      </c>
      <c r="D8" t="str">
        <f>Legend!D17</f>
        <v>resid appliances</v>
      </c>
      <c r="E8" s="3">
        <v>1.0009999999999999</v>
      </c>
      <c r="F8" s="3">
        <v>0</v>
      </c>
      <c r="G8" s="5"/>
    </row>
    <row r="9" spans="1:7">
      <c r="A9" t="str">
        <f>Legend!A18</f>
        <v>resid</v>
      </c>
      <c r="B9" t="str">
        <f>Legend!B18</f>
        <v>resid</v>
      </c>
      <c r="C9" t="str">
        <f>Legend!C18</f>
        <v>resid_building</v>
      </c>
      <c r="D9" t="str">
        <f>Legend!D18</f>
        <v>resid other appliances</v>
      </c>
      <c r="E9" s="3">
        <v>1.25</v>
      </c>
      <c r="F9" s="3">
        <v>0</v>
      </c>
      <c r="G9" s="5"/>
    </row>
    <row r="10" spans="1:7">
      <c r="A10" t="str">
        <f>Legend!A19</f>
        <v>resid</v>
      </c>
      <c r="B10" t="str">
        <f>Legend!B19</f>
        <v>resid</v>
      </c>
      <c r="C10" t="str">
        <f>Legend!C19</f>
        <v>resid_building</v>
      </c>
      <c r="D10" t="str">
        <f>Legend!D19</f>
        <v>resid other</v>
      </c>
      <c r="E10" s="3">
        <v>1.35</v>
      </c>
      <c r="F10" s="3">
        <v>0</v>
      </c>
      <c r="G10" s="5"/>
    </row>
    <row r="11" spans="1:7">
      <c r="A11" t="str">
        <f>Legend!A20</f>
        <v>comm</v>
      </c>
      <c r="B11" t="str">
        <f>Legend!B20</f>
        <v>comm</v>
      </c>
      <c r="C11" t="str">
        <f>Legend!C20</f>
        <v>comm_building</v>
      </c>
      <c r="D11" t="str">
        <f>Legend!D20</f>
        <v>comm heating</v>
      </c>
      <c r="E11" s="3">
        <v>1.0009999999999999</v>
      </c>
      <c r="F11" s="3">
        <v>0</v>
      </c>
      <c r="G11" s="9">
        <f>G4</f>
        <v>-929.67599851427349</v>
      </c>
    </row>
    <row r="12" spans="1:7">
      <c r="A12" t="str">
        <f>Legend!A21</f>
        <v>comm</v>
      </c>
      <c r="B12" t="str">
        <f>Legend!B21</f>
        <v>comm</v>
      </c>
      <c r="C12" t="str">
        <f>Legend!C21</f>
        <v>comm_building</v>
      </c>
      <c r="D12" t="str">
        <f>Legend!D21</f>
        <v>comm cooling</v>
      </c>
      <c r="E12" s="3">
        <v>1.0009999999999999</v>
      </c>
      <c r="F12" s="3">
        <v>0</v>
      </c>
      <c r="G12" s="9">
        <f>G5</f>
        <v>349.57625501027337</v>
      </c>
    </row>
    <row r="13" spans="1:7">
      <c r="A13" t="str">
        <f>Legend!A22</f>
        <v>comm</v>
      </c>
      <c r="B13" t="str">
        <f>Legend!B22</f>
        <v>comm</v>
      </c>
      <c r="C13" t="str">
        <f>Legend!C22</f>
        <v>comm_building</v>
      </c>
      <c r="D13" t="str">
        <f>Legend!D22</f>
        <v>comm hot water</v>
      </c>
      <c r="E13" s="3">
        <v>1.0009999999999999</v>
      </c>
      <c r="F13" s="3">
        <v>0</v>
      </c>
      <c r="G13" s="5"/>
    </row>
    <row r="14" spans="1:7">
      <c r="A14" t="str">
        <f>Legend!A23</f>
        <v>comm</v>
      </c>
      <c r="B14" t="str">
        <f>Legend!B23</f>
        <v>comm</v>
      </c>
      <c r="C14" t="str">
        <f>Legend!C23</f>
        <v>comm_building</v>
      </c>
      <c r="D14" t="str">
        <f>Legend!D23</f>
        <v>comm ventilation</v>
      </c>
      <c r="E14" s="3">
        <v>1.0009999999999999</v>
      </c>
      <c r="F14" s="3">
        <v>0</v>
      </c>
      <c r="G14" s="5"/>
    </row>
    <row r="15" spans="1:7">
      <c r="A15" t="str">
        <f>Legend!A24</f>
        <v>comm</v>
      </c>
      <c r="B15" t="str">
        <f>Legend!B24</f>
        <v>comm</v>
      </c>
      <c r="C15" t="str">
        <f>Legend!C24</f>
        <v>comm_building</v>
      </c>
      <c r="D15" t="str">
        <f>Legend!D24</f>
        <v>comm cooking</v>
      </c>
      <c r="E15" s="3">
        <v>1.0009999999999999</v>
      </c>
      <c r="F15" s="3">
        <v>0</v>
      </c>
      <c r="G15" s="5"/>
    </row>
    <row r="16" spans="1:7">
      <c r="A16" t="str">
        <f>Legend!A25</f>
        <v>comm</v>
      </c>
      <c r="B16" t="str">
        <f>Legend!B25</f>
        <v>comm</v>
      </c>
      <c r="C16" t="str">
        <f>Legend!C25</f>
        <v>comm_building</v>
      </c>
      <c r="D16" t="str">
        <f>Legend!D25</f>
        <v>comm lighting</v>
      </c>
      <c r="E16" s="3">
        <v>1.0009999999999999</v>
      </c>
      <c r="F16" s="3">
        <v>0</v>
      </c>
      <c r="G16" s="5"/>
    </row>
    <row r="17" spans="1:7">
      <c r="A17" t="str">
        <f>Legend!A26</f>
        <v>comm</v>
      </c>
      <c r="B17" t="str">
        <f>Legend!B26</f>
        <v>comm</v>
      </c>
      <c r="C17" t="str">
        <f>Legend!C26</f>
        <v>comm_building</v>
      </c>
      <c r="D17" t="str">
        <f>Legend!D26</f>
        <v>comm refrigeration</v>
      </c>
      <c r="E17" s="3">
        <v>1.0009999999999999</v>
      </c>
      <c r="F17" s="3">
        <v>0</v>
      </c>
      <c r="G17" s="5"/>
    </row>
    <row r="18" spans="1:7">
      <c r="A18" t="str">
        <f>Legend!A27</f>
        <v>comm</v>
      </c>
      <c r="B18" t="str">
        <f>Legend!B27</f>
        <v>comm</v>
      </c>
      <c r="C18" t="str">
        <f>Legend!C27</f>
        <v>comm_building</v>
      </c>
      <c r="D18" t="str">
        <f>Legend!D27</f>
        <v>comm office</v>
      </c>
      <c r="E18" s="3">
        <v>1.5</v>
      </c>
      <c r="F18" s="3">
        <v>-0.1</v>
      </c>
      <c r="G18" s="5"/>
    </row>
    <row r="19" spans="1:7">
      <c r="A19" t="str">
        <f>Legend!A28</f>
        <v>comm</v>
      </c>
      <c r="B19" t="str">
        <f>Legend!B28</f>
        <v>comm</v>
      </c>
      <c r="C19" t="str">
        <f>Legend!C28</f>
        <v>comm_building</v>
      </c>
      <c r="D19" t="str">
        <f>Legend!D28</f>
        <v>comm other</v>
      </c>
      <c r="E19" s="3">
        <v>1.5</v>
      </c>
      <c r="F19" s="3">
        <v>0</v>
      </c>
      <c r="G19" s="5"/>
    </row>
    <row r="20" spans="1:7">
      <c r="A20" t="str">
        <f>Legend!A29</f>
        <v>comm</v>
      </c>
      <c r="B20" t="str">
        <f>Legend!B29</f>
        <v>comm</v>
      </c>
      <c r="C20" t="str">
        <f>Legend!C29</f>
        <v>comm_building</v>
      </c>
      <c r="D20" t="str">
        <f>Legend!D29</f>
        <v>comm non-building</v>
      </c>
      <c r="E20" s="3">
        <v>1.5</v>
      </c>
      <c r="F20" s="3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4" sqref="A4"/>
    </sheetView>
  </sheetViews>
  <sheetFormatPr baseColWidth="10" defaultColWidth="8.83203125" defaultRowHeight="14" x14ac:dyDescent="0"/>
  <cols>
    <col min="1" max="1" width="15.5" bestFit="1" customWidth="1"/>
  </cols>
  <sheetData>
    <row r="1" spans="1:10">
      <c r="A1" t="s">
        <v>94</v>
      </c>
    </row>
    <row r="2" spans="1:10">
      <c r="A2" t="s">
        <v>83</v>
      </c>
    </row>
    <row r="3" spans="1:10">
      <c r="A3" t="s">
        <v>14</v>
      </c>
      <c r="B3">
        <v>1975</v>
      </c>
      <c r="C3">
        <v>1990</v>
      </c>
      <c r="D3">
        <v>2005</v>
      </c>
      <c r="E3">
        <v>2020</v>
      </c>
      <c r="F3">
        <v>2035</v>
      </c>
      <c r="G3">
        <v>2050</v>
      </c>
      <c r="H3">
        <v>2065</v>
      </c>
      <c r="I3">
        <v>2080</v>
      </c>
      <c r="J3">
        <v>2095</v>
      </c>
    </row>
    <row r="4" spans="1:10">
      <c r="A4" t="str">
        <f>Legend!A9</f>
        <v>resid</v>
      </c>
      <c r="B4" s="10">
        <f>'[1]Residential Gains'!$E$17</f>
        <v>0.23404614828705189</v>
      </c>
      <c r="C4" s="10">
        <f>'[1]Residential Gains'!$E$17</f>
        <v>0.23404614828705189</v>
      </c>
      <c r="D4" s="10">
        <f>'[1]Residential Gains'!$E$36</f>
        <v>0.21945895682097574</v>
      </c>
      <c r="E4" s="10">
        <f>D4*(1-[2]General!B42)^15</f>
        <v>0.20150516130487028</v>
      </c>
      <c r="F4" s="10">
        <f>E4*(1-[2]General!B43)^15</f>
        <v>0.18388134605076917</v>
      </c>
      <c r="G4" s="10">
        <f>F4*(1-[2]General!B44)^15</f>
        <v>0.17001511702383543</v>
      </c>
      <c r="H4" s="10">
        <f>G4*(1-[2]General!B45)^15</f>
        <v>0.15966211805378283</v>
      </c>
      <c r="I4" s="10">
        <f>H4*(1-[2]General!B46)^15</f>
        <v>0.15137305412741828</v>
      </c>
      <c r="J4" s="10">
        <f>I4*(1-[2]General!B47)^15</f>
        <v>0.14445455463921067</v>
      </c>
    </row>
    <row r="5" spans="1:10">
      <c r="A5" t="str">
        <f>Legend!A10</f>
        <v>comm</v>
      </c>
      <c r="B5" s="10">
        <f>B4</f>
        <v>0.23404614828705189</v>
      </c>
      <c r="C5" s="10">
        <f t="shared" ref="C5:D5" si="0">C4</f>
        <v>0.23404614828705189</v>
      </c>
      <c r="D5" s="10">
        <f t="shared" si="0"/>
        <v>0.21945895682097574</v>
      </c>
      <c r="E5" s="10">
        <f>D5*(1-[3]Comm_insulation!F51)^15</f>
        <v>0.20059129535013664</v>
      </c>
      <c r="F5" s="10">
        <f>E5*(1-[3]Comm_insulation!F52)^15</f>
        <v>0.18327694996897442</v>
      </c>
      <c r="G5" s="10">
        <f>F5*(1-[3]Comm_insulation!F53)^15</f>
        <v>0.17000201149088992</v>
      </c>
      <c r="H5" s="10">
        <f>G5*(1-[3]Comm_insulation!F54)^15</f>
        <v>0.16373730028688446</v>
      </c>
      <c r="I5" s="10">
        <f>H5*(1-[3]Comm_insulation!F55)^15</f>
        <v>0.15770344874227601</v>
      </c>
      <c r="J5" s="10">
        <f>I5*(1-[3]Comm_insulation!F56)^15</f>
        <v>0.15189194949246285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"/>
    </sheetView>
  </sheetViews>
  <sheetFormatPr baseColWidth="10" defaultColWidth="8.83203125" defaultRowHeight="14" x14ac:dyDescent="0"/>
  <cols>
    <col min="1" max="1" width="20.83203125" bestFit="1" customWidth="1"/>
    <col min="2" max="2" width="10" bestFit="1" customWidth="1"/>
  </cols>
  <sheetData>
    <row r="1" spans="1:2">
      <c r="A1" t="s">
        <v>131</v>
      </c>
    </row>
    <row r="2" spans="1:2">
      <c r="A2" t="s">
        <v>83</v>
      </c>
    </row>
    <row r="3" spans="1:2">
      <c r="A3" t="s">
        <v>2</v>
      </c>
      <c r="B3" t="s">
        <v>81</v>
      </c>
    </row>
    <row r="4" spans="1:2">
      <c r="A4" t="str">
        <f>Legend!A32</f>
        <v>resid heating</v>
      </c>
      <c r="B4" s="3">
        <v>-3</v>
      </c>
    </row>
    <row r="5" spans="1:2">
      <c r="A5" t="str">
        <f>Legend!A33</f>
        <v>resid cooling</v>
      </c>
      <c r="B5" s="3">
        <v>-3</v>
      </c>
    </row>
    <row r="6" spans="1:2">
      <c r="A6" t="str">
        <f>Legend!A34</f>
        <v>resid hot water</v>
      </c>
      <c r="B6" s="3">
        <v>-3</v>
      </c>
    </row>
    <row r="7" spans="1:2">
      <c r="A7" t="str">
        <f>Legend!A35</f>
        <v>resid lighting</v>
      </c>
      <c r="B7" s="3">
        <v>-3</v>
      </c>
    </row>
    <row r="8" spans="1:2">
      <c r="A8" t="str">
        <f>Legend!A36</f>
        <v>resid appliances</v>
      </c>
      <c r="B8" s="3">
        <v>-2</v>
      </c>
    </row>
    <row r="9" spans="1:2">
      <c r="A9" t="str">
        <f>Legend!A37</f>
        <v>resid other appliances</v>
      </c>
      <c r="B9" s="3">
        <v>-3</v>
      </c>
    </row>
    <row r="10" spans="1:2">
      <c r="A10" t="str">
        <f>Legend!A38</f>
        <v>resid other</v>
      </c>
      <c r="B10" s="3">
        <v>-2</v>
      </c>
    </row>
    <row r="11" spans="1:2">
      <c r="A11" t="str">
        <f>Legend!A39</f>
        <v>comm heating</v>
      </c>
      <c r="B11" s="3">
        <v>-3</v>
      </c>
    </row>
    <row r="12" spans="1:2">
      <c r="A12" t="str">
        <f>Legend!A40</f>
        <v>comm cooling</v>
      </c>
      <c r="B12" s="3">
        <v>-3</v>
      </c>
    </row>
    <row r="13" spans="1:2">
      <c r="A13" t="str">
        <f>Legend!A41</f>
        <v>comm hot water</v>
      </c>
      <c r="B13" s="3">
        <v>-3</v>
      </c>
    </row>
    <row r="14" spans="1:2">
      <c r="A14" t="str">
        <f>Legend!A42</f>
        <v>comm ventilation</v>
      </c>
      <c r="B14" s="3">
        <v>-3</v>
      </c>
    </row>
    <row r="15" spans="1:2">
      <c r="A15" t="str">
        <f>Legend!A43</f>
        <v>comm cooking</v>
      </c>
      <c r="B15" s="3">
        <v>-3</v>
      </c>
    </row>
    <row r="16" spans="1:2">
      <c r="A16" t="str">
        <f>Legend!A44</f>
        <v>comm lighting</v>
      </c>
      <c r="B16" s="3">
        <v>-3</v>
      </c>
    </row>
    <row r="17" spans="1:2">
      <c r="A17" t="str">
        <f>Legend!A45</f>
        <v>comm refrigeration</v>
      </c>
      <c r="B17" s="3">
        <v>-3</v>
      </c>
    </row>
    <row r="18" spans="1:2">
      <c r="A18" t="str">
        <f>Legend!A46</f>
        <v>comm office</v>
      </c>
      <c r="B18" s="3">
        <v>-3</v>
      </c>
    </row>
    <row r="19" spans="1:2">
      <c r="A19" t="str">
        <f>Legend!A47</f>
        <v>comm other</v>
      </c>
      <c r="B19" s="3">
        <v>-2</v>
      </c>
    </row>
    <row r="20" spans="1:2">
      <c r="A20" t="str">
        <f>Legend!A48</f>
        <v>comm non-building</v>
      </c>
      <c r="B20" s="3">
        <v>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4" workbookViewId="0">
      <selection activeCell="A40" sqref="A40:C40"/>
    </sheetView>
  </sheetViews>
  <sheetFormatPr baseColWidth="10" defaultColWidth="8.83203125" defaultRowHeight="14" x14ac:dyDescent="0"/>
  <cols>
    <col min="1" max="1" width="24.83203125" customWidth="1"/>
    <col min="2" max="2" width="14.1640625" bestFit="1" customWidth="1"/>
    <col min="3" max="3" width="9.83203125" bestFit="1" customWidth="1"/>
  </cols>
  <sheetData>
    <row r="1" spans="1:3">
      <c r="A1" t="s">
        <v>132</v>
      </c>
    </row>
    <row r="2" spans="1:3">
      <c r="A2" t="s">
        <v>83</v>
      </c>
    </row>
    <row r="3" spans="1:3">
      <c r="A3" t="s">
        <v>2</v>
      </c>
      <c r="B3" t="s">
        <v>27</v>
      </c>
      <c r="C3" t="s">
        <v>82</v>
      </c>
    </row>
    <row r="4" spans="1:3">
      <c r="A4" t="str">
        <f>Legend!A51</f>
        <v>resid heating</v>
      </c>
      <c r="B4" t="str">
        <f>Legend!B51</f>
        <v>biomass</v>
      </c>
      <c r="C4" s="3">
        <v>-6</v>
      </c>
    </row>
    <row r="5" spans="1:3">
      <c r="A5" t="str">
        <f>Legend!A52</f>
        <v>resid heating</v>
      </c>
      <c r="B5" t="str">
        <f>Legend!B52</f>
        <v>coal</v>
      </c>
      <c r="C5" s="3">
        <v>-6</v>
      </c>
    </row>
    <row r="6" spans="1:3">
      <c r="A6" t="str">
        <f>Legend!A53</f>
        <v>resid heating</v>
      </c>
      <c r="B6" t="str">
        <f>Legend!B53</f>
        <v>gas</v>
      </c>
      <c r="C6" s="3">
        <v>-6</v>
      </c>
    </row>
    <row r="7" spans="1:3">
      <c r="A7" t="str">
        <f>Legend!A54</f>
        <v>resid heating</v>
      </c>
      <c r="B7" t="str">
        <f>Legend!B54</f>
        <v>electricity</v>
      </c>
      <c r="C7" s="3">
        <v>-6</v>
      </c>
    </row>
    <row r="8" spans="1:3">
      <c r="A8" t="str">
        <f>Legend!A55</f>
        <v>resid heating</v>
      </c>
      <c r="B8" t="str">
        <f>Legend!B55</f>
        <v>refined liquids</v>
      </c>
      <c r="C8" s="3">
        <v>-6</v>
      </c>
    </row>
    <row r="9" spans="1:3">
      <c r="A9" t="str">
        <f>Legend!A56</f>
        <v>resid cooling</v>
      </c>
      <c r="B9" t="str">
        <f>Legend!B56</f>
        <v>electricity</v>
      </c>
      <c r="C9" s="3">
        <v>-6</v>
      </c>
    </row>
    <row r="10" spans="1:3">
      <c r="A10" t="str">
        <f>Legend!A57</f>
        <v>resid hot water</v>
      </c>
      <c r="B10" t="str">
        <f>Legend!B57</f>
        <v>gas</v>
      </c>
      <c r="C10" s="3">
        <v>-6</v>
      </c>
    </row>
    <row r="11" spans="1:3">
      <c r="A11" t="str">
        <f>Legend!A58</f>
        <v>resid hot water</v>
      </c>
      <c r="B11" t="str">
        <f>Legend!B58</f>
        <v>electricity</v>
      </c>
      <c r="C11" s="3">
        <v>-6</v>
      </c>
    </row>
    <row r="12" spans="1:3">
      <c r="A12" t="str">
        <f>Legend!A59</f>
        <v>resid hot water</v>
      </c>
      <c r="B12" t="str">
        <f>Legend!B59</f>
        <v>refined liquids</v>
      </c>
      <c r="C12" s="3">
        <v>-6</v>
      </c>
    </row>
    <row r="13" spans="1:3">
      <c r="A13" t="str">
        <f>Legend!A60</f>
        <v>resid lighting</v>
      </c>
      <c r="B13" t="str">
        <f>Legend!B60</f>
        <v>electricity</v>
      </c>
      <c r="C13" s="3">
        <v>-2</v>
      </c>
    </row>
    <row r="14" spans="1:3">
      <c r="A14" t="str">
        <f>Legend!A61</f>
        <v>resid appliances</v>
      </c>
      <c r="B14" t="str">
        <f>Legend!B61</f>
        <v>gas</v>
      </c>
      <c r="C14" s="3">
        <v>-6</v>
      </c>
    </row>
    <row r="15" spans="1:3">
      <c r="A15" t="str">
        <f>Legend!A62</f>
        <v>resid appliances</v>
      </c>
      <c r="B15" t="str">
        <f>Legend!B62</f>
        <v>electricity</v>
      </c>
      <c r="C15" s="3">
        <v>-6</v>
      </c>
    </row>
    <row r="16" spans="1:3">
      <c r="A16" t="str">
        <f>Legend!A63</f>
        <v>resid appliances</v>
      </c>
      <c r="B16" t="str">
        <f>Legend!B63</f>
        <v>refined liquids</v>
      </c>
      <c r="C16" s="3">
        <v>-6</v>
      </c>
    </row>
    <row r="17" spans="1:3">
      <c r="A17" t="str">
        <f>Legend!A64</f>
        <v>resid other appliances</v>
      </c>
      <c r="B17" t="str">
        <f>Legend!B64</f>
        <v>electricity</v>
      </c>
      <c r="C17" s="3">
        <v>-6</v>
      </c>
    </row>
    <row r="18" spans="1:3">
      <c r="A18" t="str">
        <f>Legend!A65</f>
        <v>resid other</v>
      </c>
      <c r="B18" t="str">
        <f>Legend!B65</f>
        <v>gas</v>
      </c>
      <c r="C18" s="3">
        <v>-6</v>
      </c>
    </row>
    <row r="19" spans="1:3">
      <c r="A19" t="str">
        <f>Legend!A66</f>
        <v>resid other</v>
      </c>
      <c r="B19" t="str">
        <f>Legend!B66</f>
        <v>electricity</v>
      </c>
      <c r="C19" s="3">
        <v>-6</v>
      </c>
    </row>
    <row r="20" spans="1:3">
      <c r="A20" t="str">
        <f>Legend!A67</f>
        <v>resid other</v>
      </c>
      <c r="B20" t="str">
        <f>Legend!B67</f>
        <v>refined liquids</v>
      </c>
      <c r="C20" s="3">
        <v>-6</v>
      </c>
    </row>
    <row r="21" spans="1:3">
      <c r="A21" t="str">
        <f>Legend!A68</f>
        <v>comm heating</v>
      </c>
      <c r="B21" t="str">
        <f>Legend!B68</f>
        <v>biomass</v>
      </c>
      <c r="C21" s="3">
        <v>-6</v>
      </c>
    </row>
    <row r="22" spans="1:3">
      <c r="A22" t="str">
        <f>Legend!A69</f>
        <v>comm heating</v>
      </c>
      <c r="B22" t="str">
        <f>Legend!B69</f>
        <v>coal</v>
      </c>
      <c r="C22" s="3">
        <v>-6</v>
      </c>
    </row>
    <row r="23" spans="1:3">
      <c r="A23" t="str">
        <f>Legend!A70</f>
        <v>comm heating</v>
      </c>
      <c r="B23" t="str">
        <f>Legend!B70</f>
        <v>gas</v>
      </c>
      <c r="C23" s="3">
        <v>-6</v>
      </c>
    </row>
    <row r="24" spans="1:3">
      <c r="A24" t="str">
        <f>Legend!A71</f>
        <v>comm heating</v>
      </c>
      <c r="B24" t="str">
        <f>Legend!B71</f>
        <v>electricity</v>
      </c>
      <c r="C24" s="3">
        <v>-6</v>
      </c>
    </row>
    <row r="25" spans="1:3">
      <c r="A25" t="str">
        <f>Legend!A72</f>
        <v>comm heating</v>
      </c>
      <c r="B25" t="str">
        <f>Legend!B72</f>
        <v>refined liquids</v>
      </c>
      <c r="C25" s="3">
        <v>-6</v>
      </c>
    </row>
    <row r="26" spans="1:3">
      <c r="A26" t="str">
        <f>Legend!A73</f>
        <v>comm cooling</v>
      </c>
      <c r="B26" t="str">
        <f>Legend!B73</f>
        <v>gas</v>
      </c>
      <c r="C26" s="3">
        <v>-6</v>
      </c>
    </row>
    <row r="27" spans="1:3">
      <c r="A27" t="str">
        <f>Legend!A74</f>
        <v>comm cooling</v>
      </c>
      <c r="B27" t="str">
        <f>Legend!B74</f>
        <v>electricity</v>
      </c>
      <c r="C27" s="3">
        <v>-6</v>
      </c>
    </row>
    <row r="28" spans="1:3">
      <c r="A28" t="str">
        <f>Legend!A75</f>
        <v>comm hot water</v>
      </c>
      <c r="B28" t="str">
        <f>Legend!B75</f>
        <v>gas</v>
      </c>
      <c r="C28" s="3">
        <v>-6</v>
      </c>
    </row>
    <row r="29" spans="1:3">
      <c r="A29" t="str">
        <f>Legend!A76</f>
        <v>comm hot water</v>
      </c>
      <c r="B29" t="str">
        <f>Legend!B76</f>
        <v>electricity</v>
      </c>
      <c r="C29" s="3">
        <v>-6</v>
      </c>
    </row>
    <row r="30" spans="1:3">
      <c r="A30" t="str">
        <f>Legend!A77</f>
        <v>comm hot water</v>
      </c>
      <c r="B30" t="str">
        <f>Legend!B77</f>
        <v>refined liquids</v>
      </c>
      <c r="C30" s="3">
        <v>-6</v>
      </c>
    </row>
    <row r="31" spans="1:3">
      <c r="A31" t="str">
        <f>Legend!A78</f>
        <v>comm ventilation</v>
      </c>
      <c r="B31" t="str">
        <f>Legend!B78</f>
        <v>electricity</v>
      </c>
      <c r="C31" s="3">
        <v>-6</v>
      </c>
    </row>
    <row r="32" spans="1:3">
      <c r="A32" t="str">
        <f>Legend!A79</f>
        <v>comm cooking</v>
      </c>
      <c r="B32" t="str">
        <f>Legend!B79</f>
        <v>gas</v>
      </c>
      <c r="C32" s="3">
        <v>-6</v>
      </c>
    </row>
    <row r="33" spans="1:3">
      <c r="A33" t="str">
        <f>Legend!A80</f>
        <v>comm cooking</v>
      </c>
      <c r="B33" t="str">
        <f>Legend!B80</f>
        <v>electricity</v>
      </c>
      <c r="C33" s="3">
        <v>-6</v>
      </c>
    </row>
    <row r="34" spans="1:3">
      <c r="A34" t="str">
        <f>Legend!A81</f>
        <v>comm lighting</v>
      </c>
      <c r="B34" t="str">
        <f>Legend!B81</f>
        <v>electricity</v>
      </c>
      <c r="C34" s="3">
        <v>-2</v>
      </c>
    </row>
    <row r="35" spans="1:3">
      <c r="A35" t="str">
        <f>Legend!A82</f>
        <v>comm refrigeration</v>
      </c>
      <c r="B35" t="str">
        <f>Legend!B82</f>
        <v>electricity</v>
      </c>
      <c r="C35" s="3">
        <v>-6</v>
      </c>
    </row>
    <row r="36" spans="1:3">
      <c r="A36" t="str">
        <f>Legend!A83</f>
        <v>comm office</v>
      </c>
      <c r="B36" t="str">
        <f>Legend!B83</f>
        <v>electricity</v>
      </c>
      <c r="C36" s="3">
        <v>-6</v>
      </c>
    </row>
    <row r="37" spans="1:3">
      <c r="A37" t="str">
        <f>Legend!A84</f>
        <v>comm other</v>
      </c>
      <c r="B37" t="str">
        <f>Legend!B84</f>
        <v>gas</v>
      </c>
      <c r="C37" s="3">
        <v>-6</v>
      </c>
    </row>
    <row r="38" spans="1:3">
      <c r="A38" t="str">
        <f>Legend!A85</f>
        <v>comm other</v>
      </c>
      <c r="B38" t="str">
        <f>Legend!B85</f>
        <v>electricity</v>
      </c>
      <c r="C38" s="3">
        <v>-6</v>
      </c>
    </row>
    <row r="39" spans="1:3">
      <c r="A39" t="str">
        <f>Legend!A86</f>
        <v>comm other</v>
      </c>
      <c r="B39" t="str">
        <f>Legend!B86</f>
        <v>refined liquids</v>
      </c>
      <c r="C39" s="3">
        <v>-6</v>
      </c>
    </row>
    <row r="40" spans="1:3">
      <c r="A40" t="str">
        <f>Legend!A87</f>
        <v>comm non-building</v>
      </c>
      <c r="B40" t="str">
        <f>Legend!B87</f>
        <v>electricity</v>
      </c>
      <c r="C40" s="3">
        <v>-6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16" workbookViewId="0">
      <selection activeCell="G61" sqref="G61"/>
    </sheetView>
  </sheetViews>
  <sheetFormatPr baseColWidth="10" defaultColWidth="8.83203125" defaultRowHeight="14" x14ac:dyDescent="0"/>
  <cols>
    <col min="1" max="1" width="23.33203125" customWidth="1"/>
    <col min="2" max="2" width="14.1640625" bestFit="1" customWidth="1"/>
    <col min="3" max="3" width="29.5" bestFit="1" customWidth="1"/>
    <col min="4" max="4" width="35.1640625" bestFit="1" customWidth="1"/>
    <col min="5" max="5" width="21.83203125" bestFit="1" customWidth="1"/>
    <col min="6" max="6" width="14.1640625" bestFit="1" customWidth="1"/>
    <col min="7" max="7" width="20.83203125" bestFit="1" customWidth="1"/>
  </cols>
  <sheetData>
    <row r="1" spans="1:7">
      <c r="A1" t="s">
        <v>138</v>
      </c>
    </row>
    <row r="2" spans="1:7">
      <c r="A2" t="s">
        <v>83</v>
      </c>
    </row>
    <row r="3" spans="1:7">
      <c r="A3" t="s">
        <v>2</v>
      </c>
      <c r="B3" t="s">
        <v>27</v>
      </c>
      <c r="C3" t="s">
        <v>35</v>
      </c>
      <c r="D3" t="s">
        <v>107</v>
      </c>
      <c r="E3" t="s">
        <v>122</v>
      </c>
      <c r="F3" t="s">
        <v>123</v>
      </c>
      <c r="G3" t="s">
        <v>124</v>
      </c>
    </row>
    <row r="4" spans="1:7">
      <c r="A4" t="str">
        <f>Legend!A90</f>
        <v>resid heating</v>
      </c>
      <c r="B4" t="str">
        <f>Legend!B90</f>
        <v>biomass</v>
      </c>
      <c r="C4" t="str">
        <f>Legend!C90</f>
        <v>wood furnace</v>
      </c>
      <c r="D4" t="str">
        <f>Legend!D90</f>
        <v>delivered biomass</v>
      </c>
      <c r="E4" s="3" t="s">
        <v>5</v>
      </c>
      <c r="F4" s="3" t="str">
        <f>B4</f>
        <v>biomass</v>
      </c>
      <c r="G4" s="3" t="str">
        <f>A4</f>
        <v>resid heating</v>
      </c>
    </row>
    <row r="5" spans="1:7">
      <c r="A5" t="str">
        <f>Legend!A91</f>
        <v>resid heating</v>
      </c>
      <c r="B5" t="str">
        <f>Legend!B91</f>
        <v>coal</v>
      </c>
      <c r="C5" t="str">
        <f>Legend!C91</f>
        <v>coal furnace</v>
      </c>
      <c r="D5" t="str">
        <f>Legend!D91</f>
        <v>delivered coal</v>
      </c>
      <c r="E5" s="3" t="s">
        <v>5</v>
      </c>
      <c r="F5" s="3" t="str">
        <f t="shared" ref="F5:F60" si="0">B5</f>
        <v>coal</v>
      </c>
      <c r="G5" s="3" t="str">
        <f t="shared" ref="G5:G60" si="1">A5</f>
        <v>resid heating</v>
      </c>
    </row>
    <row r="6" spans="1:7">
      <c r="A6" t="str">
        <f>Legend!A92</f>
        <v>resid heating</v>
      </c>
      <c r="B6" t="str">
        <f>Legend!B92</f>
        <v>gas</v>
      </c>
      <c r="C6" t="str">
        <f>Legend!C92</f>
        <v>gas furnace</v>
      </c>
      <c r="D6" t="str">
        <f>Legend!D92</f>
        <v>delivered gas</v>
      </c>
      <c r="E6" s="3" t="s">
        <v>5</v>
      </c>
      <c r="F6" s="3" t="str">
        <f t="shared" si="0"/>
        <v>gas</v>
      </c>
      <c r="G6" s="3" t="str">
        <f t="shared" si="1"/>
        <v>resid heating</v>
      </c>
    </row>
    <row r="7" spans="1:7">
      <c r="A7" t="str">
        <f>Legend!A93</f>
        <v>resid heating</v>
      </c>
      <c r="B7" t="str">
        <f>Legend!B93</f>
        <v>gas</v>
      </c>
      <c r="C7" t="str">
        <f>Legend!C93</f>
        <v>gas furnace hi-eff</v>
      </c>
      <c r="D7" t="str">
        <f>Legend!D93</f>
        <v>delivered gas</v>
      </c>
      <c r="E7" s="3" t="s">
        <v>5</v>
      </c>
      <c r="F7" s="3" t="str">
        <f t="shared" si="0"/>
        <v>gas</v>
      </c>
      <c r="G7" s="3" t="str">
        <f t="shared" si="1"/>
        <v>resid heating</v>
      </c>
    </row>
    <row r="8" spans="1:7">
      <c r="A8" t="str">
        <f>Legend!A94</f>
        <v>resid heating</v>
      </c>
      <c r="B8" t="str">
        <f>Legend!B94</f>
        <v>electricity</v>
      </c>
      <c r="C8" t="str">
        <f>Legend!C94</f>
        <v>electric furnace</v>
      </c>
      <c r="D8" t="str">
        <f>Legend!D94</f>
        <v>elect_td_bld</v>
      </c>
      <c r="E8" s="3" t="s">
        <v>5</v>
      </c>
      <c r="F8" s="3" t="str">
        <f t="shared" si="0"/>
        <v>electricity</v>
      </c>
      <c r="G8" s="3" t="str">
        <f t="shared" si="1"/>
        <v>resid heating</v>
      </c>
    </row>
    <row r="9" spans="1:7">
      <c r="A9" t="str">
        <f>Legend!A95</f>
        <v>resid heating</v>
      </c>
      <c r="B9" t="str">
        <f>Legend!B95</f>
        <v>electricity</v>
      </c>
      <c r="C9" t="str">
        <f>Legend!C95</f>
        <v>electric heat pump</v>
      </c>
      <c r="D9" t="str">
        <f>Legend!D95</f>
        <v>elect_td_bld</v>
      </c>
      <c r="E9" s="3" t="s">
        <v>5</v>
      </c>
      <c r="F9" s="3" t="str">
        <f t="shared" si="0"/>
        <v>electricity</v>
      </c>
      <c r="G9" s="3" t="str">
        <f t="shared" si="1"/>
        <v>resid heating</v>
      </c>
    </row>
    <row r="10" spans="1:7">
      <c r="A10" t="str">
        <f>Legend!A96</f>
        <v>resid heating</v>
      </c>
      <c r="B10" t="str">
        <f>Legend!B96</f>
        <v>refined liquids</v>
      </c>
      <c r="C10" t="str">
        <f>Legend!C96</f>
        <v>fuel furnace</v>
      </c>
      <c r="D10" t="str">
        <f>Legend!D96</f>
        <v>refined liquids enduse</v>
      </c>
      <c r="E10" s="3" t="s">
        <v>5</v>
      </c>
      <c r="F10" s="3" t="str">
        <f t="shared" si="0"/>
        <v>refined liquids</v>
      </c>
      <c r="G10" s="3" t="str">
        <f t="shared" si="1"/>
        <v>resid heating</v>
      </c>
    </row>
    <row r="11" spans="1:7">
      <c r="A11" t="str">
        <f>Legend!A97</f>
        <v>resid heating</v>
      </c>
      <c r="B11" t="str">
        <f>Legend!B97</f>
        <v>refined liquids</v>
      </c>
      <c r="C11" t="str">
        <f>Legend!C97</f>
        <v>fuel furnace hi-eff</v>
      </c>
      <c r="D11" t="str">
        <f>Legend!D97</f>
        <v>refined liquids enduse</v>
      </c>
      <c r="E11" s="3" t="s">
        <v>5</v>
      </c>
      <c r="F11" s="3" t="str">
        <f t="shared" si="0"/>
        <v>refined liquids</v>
      </c>
      <c r="G11" s="3" t="str">
        <f t="shared" si="1"/>
        <v>resid heating</v>
      </c>
    </row>
    <row r="12" spans="1:7">
      <c r="A12" t="str">
        <f>Legend!A98</f>
        <v>resid cooling</v>
      </c>
      <c r="B12" t="str">
        <f>Legend!B98</f>
        <v>electricity</v>
      </c>
      <c r="C12" t="str">
        <f>Legend!C98</f>
        <v>air conditioning</v>
      </c>
      <c r="D12" t="str">
        <f>Legend!D98</f>
        <v>elect_td_bld</v>
      </c>
      <c r="E12" s="3" t="s">
        <v>5</v>
      </c>
      <c r="F12" s="3" t="str">
        <f t="shared" si="0"/>
        <v>electricity</v>
      </c>
      <c r="G12" s="3" t="str">
        <f t="shared" si="1"/>
        <v>resid cooling</v>
      </c>
    </row>
    <row r="13" spans="1:7">
      <c r="A13" t="str">
        <f>Legend!A99</f>
        <v>resid cooling</v>
      </c>
      <c r="B13" t="str">
        <f>Legend!B99</f>
        <v>electricity</v>
      </c>
      <c r="C13" t="str">
        <f>Legend!C99</f>
        <v>air conditioning hi-eff</v>
      </c>
      <c r="D13" t="str">
        <f>Legend!D99</f>
        <v>elect_td_bld</v>
      </c>
      <c r="E13" s="3" t="s">
        <v>5</v>
      </c>
      <c r="F13" s="3" t="str">
        <f t="shared" si="0"/>
        <v>electricity</v>
      </c>
      <c r="G13" s="3" t="str">
        <f t="shared" si="1"/>
        <v>resid cooling</v>
      </c>
    </row>
    <row r="14" spans="1:7">
      <c r="A14" t="str">
        <f>Legend!A100</f>
        <v>resid hot water</v>
      </c>
      <c r="B14" t="str">
        <f>Legend!B100</f>
        <v>gas</v>
      </c>
      <c r="C14" t="str">
        <f>Legend!C100</f>
        <v>gas water heater</v>
      </c>
      <c r="D14" t="str">
        <f>Legend!D100</f>
        <v>delivered gas</v>
      </c>
      <c r="E14" s="3" t="s">
        <v>5</v>
      </c>
      <c r="F14" s="3" t="str">
        <f t="shared" si="0"/>
        <v>gas</v>
      </c>
      <c r="G14" s="3" t="str">
        <f t="shared" si="1"/>
        <v>resid hot water</v>
      </c>
    </row>
    <row r="15" spans="1:7">
      <c r="A15" t="str">
        <f>Legend!A101</f>
        <v>resid hot water</v>
      </c>
      <c r="B15" t="str">
        <f>Legend!B101</f>
        <v>gas</v>
      </c>
      <c r="C15" t="str">
        <f>Legend!C101</f>
        <v>gas water heater hi-eff</v>
      </c>
      <c r="D15" t="str">
        <f>Legend!D101</f>
        <v>delivered gas</v>
      </c>
      <c r="E15" s="3" t="s">
        <v>5</v>
      </c>
      <c r="F15" s="3" t="str">
        <f t="shared" si="0"/>
        <v>gas</v>
      </c>
      <c r="G15" s="3" t="str">
        <f t="shared" si="1"/>
        <v>resid hot water</v>
      </c>
    </row>
    <row r="16" spans="1:7">
      <c r="A16" t="str">
        <f>Legend!A102</f>
        <v>resid hot water</v>
      </c>
      <c r="B16" t="str">
        <f>Legend!B102</f>
        <v>electricity</v>
      </c>
      <c r="C16" t="str">
        <f>Legend!C102</f>
        <v>electric resistance water heater</v>
      </c>
      <c r="D16" t="str">
        <f>Legend!D102</f>
        <v>elect_td_bld</v>
      </c>
      <c r="E16" s="3" t="s">
        <v>5</v>
      </c>
      <c r="F16" s="3" t="str">
        <f t="shared" si="0"/>
        <v>electricity</v>
      </c>
      <c r="G16" s="3" t="str">
        <f t="shared" si="1"/>
        <v>resid hot water</v>
      </c>
    </row>
    <row r="17" spans="1:7">
      <c r="A17" t="str">
        <f>Legend!A103</f>
        <v>resid hot water</v>
      </c>
      <c r="B17" t="str">
        <f>Legend!B103</f>
        <v>electricity</v>
      </c>
      <c r="C17" t="str">
        <f>Legend!C103</f>
        <v>electric resistance water heater hi-eff</v>
      </c>
      <c r="D17" t="str">
        <f>Legend!D103</f>
        <v>elect_td_bld</v>
      </c>
      <c r="E17" s="3" t="s">
        <v>5</v>
      </c>
      <c r="F17" s="3" t="str">
        <f t="shared" si="0"/>
        <v>electricity</v>
      </c>
      <c r="G17" s="3" t="str">
        <f t="shared" si="1"/>
        <v>resid hot water</v>
      </c>
    </row>
    <row r="18" spans="1:7">
      <c r="A18" t="str">
        <f>Legend!A104</f>
        <v>resid hot water</v>
      </c>
      <c r="B18" t="str">
        <f>Legend!B104</f>
        <v>electricity</v>
      </c>
      <c r="C18" t="str">
        <f>Legend!C104</f>
        <v>electric heat pump water heater</v>
      </c>
      <c r="D18" t="str">
        <f>Legend!D104</f>
        <v>elect_td_bld</v>
      </c>
      <c r="E18" s="3" t="s">
        <v>5</v>
      </c>
      <c r="F18" s="3" t="str">
        <f t="shared" si="0"/>
        <v>electricity</v>
      </c>
      <c r="G18" s="3" t="str">
        <f t="shared" si="1"/>
        <v>resid hot water</v>
      </c>
    </row>
    <row r="19" spans="1:7">
      <c r="A19" t="str">
        <f>Legend!A105</f>
        <v>resid hot water</v>
      </c>
      <c r="B19" t="str">
        <f>Legend!B105</f>
        <v>refined liquids</v>
      </c>
      <c r="C19" t="str">
        <f>Legend!C105</f>
        <v>fuel water heater</v>
      </c>
      <c r="D19" t="str">
        <f>Legend!D105</f>
        <v>refined liquids enduse</v>
      </c>
      <c r="E19" s="3" t="s">
        <v>5</v>
      </c>
      <c r="F19" s="3" t="str">
        <f t="shared" si="0"/>
        <v>refined liquids</v>
      </c>
      <c r="G19" s="3" t="str">
        <f t="shared" si="1"/>
        <v>resid hot water</v>
      </c>
    </row>
    <row r="20" spans="1:7">
      <c r="A20" t="str">
        <f>Legend!A106</f>
        <v>resid hot water</v>
      </c>
      <c r="B20" t="str">
        <f>Legend!B106</f>
        <v>refined liquids</v>
      </c>
      <c r="C20" t="str">
        <f>Legend!C106</f>
        <v>fuel water heater hi-eff</v>
      </c>
      <c r="D20" t="str">
        <f>Legend!D106</f>
        <v>refined liquids enduse</v>
      </c>
      <c r="E20" s="3" t="s">
        <v>5</v>
      </c>
      <c r="F20" s="3" t="str">
        <f t="shared" si="0"/>
        <v>refined liquids</v>
      </c>
      <c r="G20" s="3" t="str">
        <f t="shared" si="1"/>
        <v>resid hot water</v>
      </c>
    </row>
    <row r="21" spans="1:7">
      <c r="A21" t="str">
        <f>Legend!A107</f>
        <v>resid lighting</v>
      </c>
      <c r="B21" t="str">
        <f>Legend!B107</f>
        <v>electricity</v>
      </c>
      <c r="C21" t="str">
        <f>Legend!C107</f>
        <v>incandescent</v>
      </c>
      <c r="D21" t="str">
        <f>Legend!D107</f>
        <v>elect_td_bld</v>
      </c>
      <c r="E21" s="3" t="s">
        <v>5</v>
      </c>
      <c r="F21" s="3" t="str">
        <f t="shared" si="0"/>
        <v>electricity</v>
      </c>
      <c r="G21" s="3" t="str">
        <f t="shared" si="1"/>
        <v>resid lighting</v>
      </c>
    </row>
    <row r="22" spans="1:7">
      <c r="A22" t="str">
        <f>Legend!A108</f>
        <v>resid lighting</v>
      </c>
      <c r="B22" t="str">
        <f>Legend!B108</f>
        <v>electricity</v>
      </c>
      <c r="C22" t="str">
        <f>Legend!C108</f>
        <v>fluorescent</v>
      </c>
      <c r="D22" t="str">
        <f>Legend!D108</f>
        <v>elect_td_bld</v>
      </c>
      <c r="E22" s="3" t="s">
        <v>5</v>
      </c>
      <c r="F22" s="3" t="str">
        <f t="shared" si="0"/>
        <v>electricity</v>
      </c>
      <c r="G22" s="3" t="str">
        <f t="shared" si="1"/>
        <v>resid lighting</v>
      </c>
    </row>
    <row r="23" spans="1:7">
      <c r="A23" t="str">
        <f>Legend!A109</f>
        <v>resid lighting</v>
      </c>
      <c r="B23" t="str">
        <f>Legend!B109</f>
        <v>electricity</v>
      </c>
      <c r="C23" t="str">
        <f>Legend!C109</f>
        <v>solid state</v>
      </c>
      <c r="D23" t="str">
        <f>Legend!D109</f>
        <v>elect_td_bld</v>
      </c>
      <c r="E23" s="3" t="s">
        <v>5</v>
      </c>
      <c r="F23" s="3" t="str">
        <f t="shared" si="0"/>
        <v>electricity</v>
      </c>
      <c r="G23" s="3" t="str">
        <f t="shared" si="1"/>
        <v>resid lighting</v>
      </c>
    </row>
    <row r="24" spans="1:7">
      <c r="A24" t="str">
        <f>Legend!A110</f>
        <v>resid appliances</v>
      </c>
      <c r="B24" t="str">
        <f>Legend!B110</f>
        <v>gas</v>
      </c>
      <c r="C24" t="str">
        <f>Legend!C110</f>
        <v>gas appliances</v>
      </c>
      <c r="D24" t="str">
        <f>Legend!D110</f>
        <v>delivered gas</v>
      </c>
      <c r="E24" s="3" t="s">
        <v>5</v>
      </c>
      <c r="F24" s="3" t="str">
        <f t="shared" si="0"/>
        <v>gas</v>
      </c>
      <c r="G24" s="3" t="str">
        <f t="shared" si="1"/>
        <v>resid appliances</v>
      </c>
    </row>
    <row r="25" spans="1:7">
      <c r="A25" t="str">
        <f>Legend!A111</f>
        <v>resid appliances</v>
      </c>
      <c r="B25" t="str">
        <f>Legend!B111</f>
        <v>electricity</v>
      </c>
      <c r="C25" t="str">
        <f>Legend!C111</f>
        <v>electric appliances</v>
      </c>
      <c r="D25" t="str">
        <f>Legend!D111</f>
        <v>elect_td_bld</v>
      </c>
      <c r="E25" s="3" t="s">
        <v>5</v>
      </c>
      <c r="F25" s="3" t="str">
        <f t="shared" si="0"/>
        <v>electricity</v>
      </c>
      <c r="G25" s="3" t="str">
        <f t="shared" si="1"/>
        <v>resid appliances</v>
      </c>
    </row>
    <row r="26" spans="1:7">
      <c r="A26" t="str">
        <f>Legend!A112</f>
        <v>resid appliances</v>
      </c>
      <c r="B26" t="str">
        <f>Legend!B112</f>
        <v>electricity</v>
      </c>
      <c r="C26" t="str">
        <f>Legend!C112</f>
        <v>electric appliances hi-eff</v>
      </c>
      <c r="D26" t="str">
        <f>Legend!D112</f>
        <v>elect_td_bld</v>
      </c>
      <c r="E26" s="3" t="s">
        <v>5</v>
      </c>
      <c r="F26" s="3" t="str">
        <f t="shared" si="0"/>
        <v>electricity</v>
      </c>
      <c r="G26" s="3" t="str">
        <f t="shared" si="1"/>
        <v>resid appliances</v>
      </c>
    </row>
    <row r="27" spans="1:7">
      <c r="A27" t="str">
        <f>Legend!A113</f>
        <v>resid appliances</v>
      </c>
      <c r="B27" t="str">
        <f>Legend!B113</f>
        <v>refined liquids</v>
      </c>
      <c r="C27" t="str">
        <f>Legend!C113</f>
        <v>fuel appliances</v>
      </c>
      <c r="D27" t="str">
        <f>Legend!D113</f>
        <v>refined liquids enduse</v>
      </c>
      <c r="E27" s="3" t="s">
        <v>5</v>
      </c>
      <c r="F27" s="3" t="str">
        <f t="shared" si="0"/>
        <v>refined liquids</v>
      </c>
      <c r="G27" s="3" t="str">
        <f t="shared" si="1"/>
        <v>resid appliances</v>
      </c>
    </row>
    <row r="28" spans="1:7">
      <c r="A28" t="str">
        <f>Legend!A114</f>
        <v>resid other appliances</v>
      </c>
      <c r="B28" t="str">
        <f>Legend!B114</f>
        <v>electricity</v>
      </c>
      <c r="C28" t="str">
        <f>Legend!C114</f>
        <v>electricity</v>
      </c>
      <c r="D28" t="str">
        <f>Legend!D114</f>
        <v>elect_td_bld</v>
      </c>
      <c r="E28" s="3" t="s">
        <v>5</v>
      </c>
      <c r="F28" s="3" t="str">
        <f t="shared" si="0"/>
        <v>electricity</v>
      </c>
      <c r="G28" s="3" t="str">
        <f t="shared" si="1"/>
        <v>resid other appliances</v>
      </c>
    </row>
    <row r="29" spans="1:7">
      <c r="A29" t="str">
        <f>Legend!A115</f>
        <v>resid other</v>
      </c>
      <c r="B29" t="str">
        <f>Legend!B115</f>
        <v>gas</v>
      </c>
      <c r="C29" t="str">
        <f>Legend!C115</f>
        <v>gas</v>
      </c>
      <c r="D29" t="str">
        <f>Legend!D115</f>
        <v>delivered gas</v>
      </c>
      <c r="E29" s="3" t="s">
        <v>5</v>
      </c>
      <c r="F29" s="3" t="str">
        <f t="shared" si="0"/>
        <v>gas</v>
      </c>
      <c r="G29" s="3" t="str">
        <f t="shared" si="1"/>
        <v>resid other</v>
      </c>
    </row>
    <row r="30" spans="1:7">
      <c r="A30" t="str">
        <f>Legend!A116</f>
        <v>resid other</v>
      </c>
      <c r="B30" t="str">
        <f>Legend!B116</f>
        <v>electricity</v>
      </c>
      <c r="C30" t="str">
        <f>Legend!C116</f>
        <v>electricity</v>
      </c>
      <c r="D30" t="str">
        <f>Legend!D116</f>
        <v>elect_td_bld</v>
      </c>
      <c r="E30" s="3" t="s">
        <v>5</v>
      </c>
      <c r="F30" s="3" t="str">
        <f t="shared" si="0"/>
        <v>electricity</v>
      </c>
      <c r="G30" s="3" t="str">
        <f t="shared" si="1"/>
        <v>resid other</v>
      </c>
    </row>
    <row r="31" spans="1:7">
      <c r="A31" t="str">
        <f>Legend!A117</f>
        <v>resid other</v>
      </c>
      <c r="B31" t="str">
        <f>Legend!B117</f>
        <v>refined liquids</v>
      </c>
      <c r="C31" t="str">
        <f>Legend!C117</f>
        <v>refined liquids</v>
      </c>
      <c r="D31" t="str">
        <f>Legend!D117</f>
        <v>refined liquids enduse</v>
      </c>
      <c r="E31" s="3" t="s">
        <v>5</v>
      </c>
      <c r="F31" s="3" t="str">
        <f t="shared" si="0"/>
        <v>refined liquids</v>
      </c>
      <c r="G31" s="3" t="str">
        <f t="shared" si="1"/>
        <v>resid other</v>
      </c>
    </row>
    <row r="32" spans="1:7">
      <c r="A32" t="str">
        <f>Legend!A118</f>
        <v>comm heating</v>
      </c>
      <c r="B32" t="str">
        <f>Legend!B118</f>
        <v>biomass</v>
      </c>
      <c r="C32" t="str">
        <f>Legend!C118</f>
        <v>biomass boiler</v>
      </c>
      <c r="D32" t="str">
        <f>Legend!D118</f>
        <v>delivered biomass</v>
      </c>
      <c r="E32" s="3" t="s">
        <v>6</v>
      </c>
      <c r="F32" s="3" t="str">
        <f t="shared" si="0"/>
        <v>biomass</v>
      </c>
      <c r="G32" s="3" t="str">
        <f t="shared" si="1"/>
        <v>comm heating</v>
      </c>
    </row>
    <row r="33" spans="1:7">
      <c r="A33" t="str">
        <f>Legend!A119</f>
        <v>comm heating</v>
      </c>
      <c r="B33" t="str">
        <f>Legend!B119</f>
        <v>coal</v>
      </c>
      <c r="C33" t="str">
        <f>Legend!C119</f>
        <v>coal</v>
      </c>
      <c r="D33" t="str">
        <f>Legend!D119</f>
        <v>delivered coal</v>
      </c>
      <c r="E33" s="3" t="s">
        <v>6</v>
      </c>
      <c r="F33" s="3" t="str">
        <f t="shared" si="0"/>
        <v>coal</v>
      </c>
      <c r="G33" s="3" t="str">
        <f t="shared" si="1"/>
        <v>comm heating</v>
      </c>
    </row>
    <row r="34" spans="1:7">
      <c r="A34" t="str">
        <f>Legend!A120</f>
        <v>comm heating</v>
      </c>
      <c r="B34" t="str">
        <f>Legend!B120</f>
        <v>gas</v>
      </c>
      <c r="C34" t="str">
        <f>Legend!C120</f>
        <v>gas furnace</v>
      </c>
      <c r="D34" t="str">
        <f>Legend!D120</f>
        <v>delivered gas</v>
      </c>
      <c r="E34" s="3" t="s">
        <v>6</v>
      </c>
      <c r="F34" s="3" t="str">
        <f t="shared" si="0"/>
        <v>gas</v>
      </c>
      <c r="G34" s="3" t="str">
        <f t="shared" si="1"/>
        <v>comm heating</v>
      </c>
    </row>
    <row r="35" spans="1:7">
      <c r="A35" t="str">
        <f>Legend!A121</f>
        <v>comm heating</v>
      </c>
      <c r="B35" t="str">
        <f>Legend!B121</f>
        <v>gas</v>
      </c>
      <c r="C35" t="str">
        <f>Legend!C121</f>
        <v>gas furnace hi-eff</v>
      </c>
      <c r="D35" t="str">
        <f>Legend!D121</f>
        <v>delivered gas</v>
      </c>
      <c r="E35" s="3" t="s">
        <v>6</v>
      </c>
      <c r="F35" s="3" t="str">
        <f t="shared" si="0"/>
        <v>gas</v>
      </c>
      <c r="G35" s="3" t="str">
        <f t="shared" si="1"/>
        <v>comm heating</v>
      </c>
    </row>
    <row r="36" spans="1:7">
      <c r="A36" t="str">
        <f>Legend!A122</f>
        <v>comm heating</v>
      </c>
      <c r="B36" t="str">
        <f>Legend!B122</f>
        <v>electricity</v>
      </c>
      <c r="C36" t="str">
        <f>Legend!C122</f>
        <v>electric furnace</v>
      </c>
      <c r="D36" t="str">
        <f>Legend!D122</f>
        <v>elect_td_bld</v>
      </c>
      <c r="E36" s="3" t="s">
        <v>6</v>
      </c>
      <c r="F36" s="3" t="str">
        <f t="shared" si="0"/>
        <v>electricity</v>
      </c>
      <c r="G36" s="3" t="str">
        <f t="shared" si="1"/>
        <v>comm heating</v>
      </c>
    </row>
    <row r="37" spans="1:7">
      <c r="A37" t="str">
        <f>Legend!A123</f>
        <v>comm heating</v>
      </c>
      <c r="B37" t="str">
        <f>Legend!B123</f>
        <v>electricity</v>
      </c>
      <c r="C37" t="str">
        <f>Legend!C123</f>
        <v>electric heat pump</v>
      </c>
      <c r="D37" t="str">
        <f>Legend!D123</f>
        <v>elect_td_bld</v>
      </c>
      <c r="E37" s="3" t="s">
        <v>6</v>
      </c>
      <c r="F37" s="3" t="str">
        <f t="shared" si="0"/>
        <v>electricity</v>
      </c>
      <c r="G37" s="3" t="str">
        <f t="shared" si="1"/>
        <v>comm heating</v>
      </c>
    </row>
    <row r="38" spans="1:7">
      <c r="A38" t="str">
        <f>Legend!A124</f>
        <v>comm heating</v>
      </c>
      <c r="B38" t="str">
        <f>Legend!B124</f>
        <v>refined liquids</v>
      </c>
      <c r="C38" t="str">
        <f>Legend!C124</f>
        <v>fuel boiler</v>
      </c>
      <c r="D38" t="str">
        <f>Legend!D124</f>
        <v>refined liquids enduse</v>
      </c>
      <c r="E38" s="3" t="s">
        <v>6</v>
      </c>
      <c r="F38" s="3" t="str">
        <f t="shared" si="0"/>
        <v>refined liquids</v>
      </c>
      <c r="G38" s="3" t="str">
        <f t="shared" si="1"/>
        <v>comm heating</v>
      </c>
    </row>
    <row r="39" spans="1:7">
      <c r="A39" t="str">
        <f>Legend!A125</f>
        <v>comm heating</v>
      </c>
      <c r="B39" t="str">
        <f>Legend!B125</f>
        <v>refined liquids</v>
      </c>
      <c r="C39" t="str">
        <f>Legend!C125</f>
        <v>fuel boiler hi-eff</v>
      </c>
      <c r="D39" t="str">
        <f>Legend!D125</f>
        <v>refined liquids enduse</v>
      </c>
      <c r="E39" s="3" t="s">
        <v>6</v>
      </c>
      <c r="F39" s="3" t="str">
        <f t="shared" si="0"/>
        <v>refined liquids</v>
      </c>
      <c r="G39" s="3" t="str">
        <f t="shared" si="1"/>
        <v>comm heating</v>
      </c>
    </row>
    <row r="40" spans="1:7">
      <c r="A40" t="str">
        <f>Legend!A126</f>
        <v>comm cooling</v>
      </c>
      <c r="B40" t="str">
        <f>Legend!B126</f>
        <v>gas</v>
      </c>
      <c r="C40" t="str">
        <f>Legend!C126</f>
        <v>gas cooling</v>
      </c>
      <c r="D40" t="str">
        <f>Legend!D126</f>
        <v>delivered gas</v>
      </c>
      <c r="E40" s="3" t="s">
        <v>6</v>
      </c>
      <c r="F40" s="3" t="str">
        <f t="shared" si="0"/>
        <v>gas</v>
      </c>
      <c r="G40" s="3" t="str">
        <f t="shared" si="1"/>
        <v>comm cooling</v>
      </c>
    </row>
    <row r="41" spans="1:7">
      <c r="A41" t="str">
        <f>Legend!A127</f>
        <v>comm cooling</v>
      </c>
      <c r="B41" t="str">
        <f>Legend!B127</f>
        <v>electricity</v>
      </c>
      <c r="C41" t="str">
        <f>Legend!C127</f>
        <v>air conditioning</v>
      </c>
      <c r="D41" t="str">
        <f>Legend!D127</f>
        <v>elect_td_bld</v>
      </c>
      <c r="E41" s="3" t="s">
        <v>6</v>
      </c>
      <c r="F41" s="3" t="str">
        <f t="shared" si="0"/>
        <v>electricity</v>
      </c>
      <c r="G41" s="3" t="str">
        <f t="shared" si="1"/>
        <v>comm cooling</v>
      </c>
    </row>
    <row r="42" spans="1:7">
      <c r="A42" t="str">
        <f>Legend!A128</f>
        <v>comm cooling</v>
      </c>
      <c r="B42" t="str">
        <f>Legend!B128</f>
        <v>electricity</v>
      </c>
      <c r="C42" t="str">
        <f>Legend!C128</f>
        <v>air conditioning hi-eff</v>
      </c>
      <c r="D42" t="str">
        <f>Legend!D128</f>
        <v>elect_td_bld</v>
      </c>
      <c r="E42" s="3" t="s">
        <v>6</v>
      </c>
      <c r="F42" s="3" t="str">
        <f t="shared" si="0"/>
        <v>electricity</v>
      </c>
      <c r="G42" s="3" t="str">
        <f t="shared" si="1"/>
        <v>comm cooling</v>
      </c>
    </row>
    <row r="43" spans="1:7">
      <c r="A43" t="str">
        <f>Legend!A129</f>
        <v>comm hot water</v>
      </c>
      <c r="B43" t="str">
        <f>Legend!B129</f>
        <v>gas</v>
      </c>
      <c r="C43" t="str">
        <f>Legend!C129</f>
        <v>gas water heater</v>
      </c>
      <c r="D43" t="str">
        <f>Legend!D129</f>
        <v>delivered gas</v>
      </c>
      <c r="E43" s="3" t="s">
        <v>6</v>
      </c>
      <c r="F43" s="3" t="str">
        <f t="shared" si="0"/>
        <v>gas</v>
      </c>
      <c r="G43" s="3" t="str">
        <f t="shared" si="1"/>
        <v>comm hot water</v>
      </c>
    </row>
    <row r="44" spans="1:7">
      <c r="A44" t="str">
        <f>Legend!A130</f>
        <v>comm hot water</v>
      </c>
      <c r="B44" t="str">
        <f>Legend!B130</f>
        <v>gas</v>
      </c>
      <c r="C44" t="str">
        <f>Legend!C130</f>
        <v>gas water heater hi-eff</v>
      </c>
      <c r="D44" t="str">
        <f>Legend!D130</f>
        <v>delivered gas</v>
      </c>
      <c r="E44" s="3" t="s">
        <v>6</v>
      </c>
      <c r="F44" s="3" t="str">
        <f t="shared" si="0"/>
        <v>gas</v>
      </c>
      <c r="G44" s="3" t="str">
        <f t="shared" si="1"/>
        <v>comm hot water</v>
      </c>
    </row>
    <row r="45" spans="1:7">
      <c r="A45" t="str">
        <f>Legend!A131</f>
        <v>comm hot water</v>
      </c>
      <c r="B45" t="str">
        <f>Legend!B131</f>
        <v>electricity</v>
      </c>
      <c r="C45" t="str">
        <f>Legend!C131</f>
        <v>electric resistance water heater</v>
      </c>
      <c r="D45" t="str">
        <f>Legend!D131</f>
        <v>elect_td_bld</v>
      </c>
      <c r="E45" s="3" t="s">
        <v>6</v>
      </c>
      <c r="F45" s="3" t="str">
        <f t="shared" si="0"/>
        <v>electricity</v>
      </c>
      <c r="G45" s="3" t="str">
        <f t="shared" si="1"/>
        <v>comm hot water</v>
      </c>
    </row>
    <row r="46" spans="1:7">
      <c r="A46" t="str">
        <f>Legend!A132</f>
        <v>comm hot water</v>
      </c>
      <c r="B46" t="str">
        <f>Legend!B132</f>
        <v>electricity</v>
      </c>
      <c r="C46" t="str">
        <f>Legend!C132</f>
        <v>electric heat pump water heater</v>
      </c>
      <c r="D46" t="str">
        <f>Legend!D132</f>
        <v>elect_td_bld</v>
      </c>
      <c r="E46" s="3" t="s">
        <v>6</v>
      </c>
      <c r="F46" s="3" t="str">
        <f t="shared" si="0"/>
        <v>electricity</v>
      </c>
      <c r="G46" s="3" t="str">
        <f t="shared" si="1"/>
        <v>comm hot water</v>
      </c>
    </row>
    <row r="47" spans="1:7">
      <c r="A47" t="str">
        <f>Legend!A133</f>
        <v>comm hot water</v>
      </c>
      <c r="B47" t="str">
        <f>Legend!B133</f>
        <v>refined liquids</v>
      </c>
      <c r="C47" t="str">
        <f>Legend!C133</f>
        <v>fuel water heater</v>
      </c>
      <c r="D47" t="str">
        <f>Legend!D133</f>
        <v>refined liquids enduse</v>
      </c>
      <c r="E47" s="3" t="s">
        <v>6</v>
      </c>
      <c r="F47" s="3" t="str">
        <f t="shared" si="0"/>
        <v>refined liquids</v>
      </c>
      <c r="G47" s="3" t="str">
        <f t="shared" si="1"/>
        <v>comm hot water</v>
      </c>
    </row>
    <row r="48" spans="1:7">
      <c r="A48" t="str">
        <f>Legend!A134</f>
        <v>comm ventilation</v>
      </c>
      <c r="B48" t="str">
        <f>Legend!B134</f>
        <v>electricity</v>
      </c>
      <c r="C48" t="str">
        <f>Legend!C134</f>
        <v>ventilation</v>
      </c>
      <c r="D48" t="str">
        <f>Legend!D134</f>
        <v>elect_td_bld</v>
      </c>
      <c r="E48" s="3" t="s">
        <v>6</v>
      </c>
      <c r="F48" s="3" t="str">
        <f t="shared" si="0"/>
        <v>electricity</v>
      </c>
      <c r="G48" s="3" t="str">
        <f t="shared" si="1"/>
        <v>comm ventilation</v>
      </c>
    </row>
    <row r="49" spans="1:7">
      <c r="A49" t="str">
        <f>Legend!A135</f>
        <v>comm ventilation</v>
      </c>
      <c r="B49" t="str">
        <f>Legend!B135</f>
        <v>electricity</v>
      </c>
      <c r="C49" t="str">
        <f>Legend!C135</f>
        <v>ventilation hi-eff</v>
      </c>
      <c r="D49" t="str">
        <f>Legend!D135</f>
        <v>elect_td_bld</v>
      </c>
      <c r="E49" s="3" t="s">
        <v>6</v>
      </c>
      <c r="F49" s="3" t="str">
        <f t="shared" si="0"/>
        <v>electricity</v>
      </c>
      <c r="G49" s="3" t="str">
        <f t="shared" si="1"/>
        <v>comm ventilation</v>
      </c>
    </row>
    <row r="50" spans="1:7">
      <c r="A50" t="str">
        <f>Legend!A136</f>
        <v>comm cooking</v>
      </c>
      <c r="B50" t="str">
        <f>Legend!B136</f>
        <v>gas</v>
      </c>
      <c r="C50" t="str">
        <f>Legend!C136</f>
        <v>gas stove</v>
      </c>
      <c r="D50" t="str">
        <f>Legend!D136</f>
        <v>delivered gas</v>
      </c>
      <c r="E50" s="3" t="s">
        <v>6</v>
      </c>
      <c r="F50" s="3" t="str">
        <f t="shared" si="0"/>
        <v>gas</v>
      </c>
      <c r="G50" s="3" t="str">
        <f t="shared" si="1"/>
        <v>comm cooking</v>
      </c>
    </row>
    <row r="51" spans="1:7">
      <c r="A51" t="str">
        <f>Legend!A137</f>
        <v>comm cooking</v>
      </c>
      <c r="B51" t="str">
        <f>Legend!B137</f>
        <v>electricity</v>
      </c>
      <c r="C51" t="str">
        <f>Legend!C137</f>
        <v>electric stove</v>
      </c>
      <c r="D51" t="str">
        <f>Legend!D137</f>
        <v>elect_td_bld</v>
      </c>
      <c r="E51" s="3" t="s">
        <v>6</v>
      </c>
      <c r="F51" s="3" t="str">
        <f t="shared" si="0"/>
        <v>electricity</v>
      </c>
      <c r="G51" s="3" t="str">
        <f t="shared" si="1"/>
        <v>comm cooking</v>
      </c>
    </row>
    <row r="52" spans="1:7">
      <c r="A52" t="str">
        <f>Legend!A138</f>
        <v>comm lighting</v>
      </c>
      <c r="B52" t="str">
        <f>Legend!B138</f>
        <v>electricity</v>
      </c>
      <c r="C52" t="str">
        <f>Legend!C138</f>
        <v>incandescent</v>
      </c>
      <c r="D52" t="str">
        <f>Legend!D138</f>
        <v>elect_td_bld</v>
      </c>
      <c r="E52" s="3" t="s">
        <v>6</v>
      </c>
      <c r="F52" s="3" t="str">
        <f t="shared" si="0"/>
        <v>electricity</v>
      </c>
      <c r="G52" s="3" t="str">
        <f t="shared" si="1"/>
        <v>comm lighting</v>
      </c>
    </row>
    <row r="53" spans="1:7">
      <c r="A53" t="str">
        <f>Legend!A139</f>
        <v>comm lighting</v>
      </c>
      <c r="B53" t="str">
        <f>Legend!B139</f>
        <v>electricity</v>
      </c>
      <c r="C53" t="str">
        <f>Legend!C139</f>
        <v>fluorescent</v>
      </c>
      <c r="D53" t="str">
        <f>Legend!D139</f>
        <v>elect_td_bld</v>
      </c>
      <c r="E53" s="3" t="s">
        <v>6</v>
      </c>
      <c r="F53" s="3" t="str">
        <f t="shared" si="0"/>
        <v>electricity</v>
      </c>
      <c r="G53" s="3" t="str">
        <f t="shared" si="1"/>
        <v>comm lighting</v>
      </c>
    </row>
    <row r="54" spans="1:7">
      <c r="A54" t="str">
        <f>Legend!A140</f>
        <v>comm lighting</v>
      </c>
      <c r="B54" t="str">
        <f>Legend!B140</f>
        <v>electricity</v>
      </c>
      <c r="C54" t="str">
        <f>Legend!C140</f>
        <v>solid state</v>
      </c>
      <c r="D54" t="str">
        <f>Legend!D140</f>
        <v>elect_td_bld</v>
      </c>
      <c r="E54" s="3" t="s">
        <v>6</v>
      </c>
      <c r="F54" s="3" t="str">
        <f t="shared" si="0"/>
        <v>electricity</v>
      </c>
      <c r="G54" s="3" t="str">
        <f t="shared" si="1"/>
        <v>comm lighting</v>
      </c>
    </row>
    <row r="55" spans="1:7">
      <c r="A55" t="str">
        <f>Legend!A141</f>
        <v>comm refrigeration</v>
      </c>
      <c r="B55" t="str">
        <f>Legend!B141</f>
        <v>electricity</v>
      </c>
      <c r="C55" t="str">
        <f>Legend!C141</f>
        <v>refrigeration</v>
      </c>
      <c r="D55" t="str">
        <f>Legend!D141</f>
        <v>elect_td_bld</v>
      </c>
      <c r="E55" s="3" t="s">
        <v>6</v>
      </c>
      <c r="F55" s="3" t="str">
        <f t="shared" si="0"/>
        <v>electricity</v>
      </c>
      <c r="G55" s="3" t="str">
        <f t="shared" si="1"/>
        <v>comm refrigeration</v>
      </c>
    </row>
    <row r="56" spans="1:7">
      <c r="A56" t="str">
        <f>Legend!A142</f>
        <v>comm refrigeration</v>
      </c>
      <c r="B56" t="str">
        <f>Legend!B142</f>
        <v>electricity</v>
      </c>
      <c r="C56" t="str">
        <f>Legend!C142</f>
        <v>refrigeration hi-eff</v>
      </c>
      <c r="D56" t="str">
        <f>Legend!D142</f>
        <v>elect_td_bld</v>
      </c>
      <c r="E56" s="3" t="s">
        <v>6</v>
      </c>
      <c r="F56" s="3" t="str">
        <f t="shared" si="0"/>
        <v>electricity</v>
      </c>
      <c r="G56" s="3" t="str">
        <f t="shared" si="1"/>
        <v>comm refrigeration</v>
      </c>
    </row>
    <row r="57" spans="1:7">
      <c r="A57" t="str">
        <f>Legend!A143</f>
        <v>comm office</v>
      </c>
      <c r="B57" t="str">
        <f>Legend!B143</f>
        <v>electricity</v>
      </c>
      <c r="C57" t="str">
        <f>Legend!C143</f>
        <v>office equipment</v>
      </c>
      <c r="D57" t="str">
        <f>Legend!D143</f>
        <v>elect_td_bld</v>
      </c>
      <c r="E57" s="3" t="s">
        <v>6</v>
      </c>
      <c r="F57" s="3" t="str">
        <f t="shared" si="0"/>
        <v>electricity</v>
      </c>
      <c r="G57" s="3" t="str">
        <f t="shared" si="1"/>
        <v>comm office</v>
      </c>
    </row>
    <row r="58" spans="1:7">
      <c r="A58" t="str">
        <f>Legend!A144</f>
        <v>comm other</v>
      </c>
      <c r="B58" t="str">
        <f>Legend!B144</f>
        <v>gas</v>
      </c>
      <c r="C58" t="str">
        <f>Legend!C144</f>
        <v>gas</v>
      </c>
      <c r="D58" t="str">
        <f>Legend!D144</f>
        <v>delivered gas</v>
      </c>
      <c r="E58" s="3" t="s">
        <v>6</v>
      </c>
      <c r="F58" s="3" t="str">
        <f t="shared" si="0"/>
        <v>gas</v>
      </c>
      <c r="G58" s="3" t="str">
        <f t="shared" si="1"/>
        <v>comm other</v>
      </c>
    </row>
    <row r="59" spans="1:7">
      <c r="A59" t="str">
        <f>Legend!A145</f>
        <v>comm other</v>
      </c>
      <c r="B59" t="str">
        <f>Legend!B145</f>
        <v>electricity</v>
      </c>
      <c r="C59" t="str">
        <f>Legend!C145</f>
        <v>electricity</v>
      </c>
      <c r="D59" t="str">
        <f>Legend!D145</f>
        <v>elect_td_bld</v>
      </c>
      <c r="E59" s="3" t="s">
        <v>6</v>
      </c>
      <c r="F59" s="3" t="str">
        <f t="shared" si="0"/>
        <v>electricity</v>
      </c>
      <c r="G59" s="3" t="str">
        <f t="shared" si="1"/>
        <v>comm other</v>
      </c>
    </row>
    <row r="60" spans="1:7">
      <c r="A60" t="str">
        <f>Legend!A146</f>
        <v>comm other</v>
      </c>
      <c r="B60" t="str">
        <f>Legend!B146</f>
        <v>refined liquids</v>
      </c>
      <c r="C60" t="str">
        <f>Legend!C146</f>
        <v>refined liquids</v>
      </c>
      <c r="D60" t="str">
        <f>Legend!D146</f>
        <v>refined liquids enduse</v>
      </c>
      <c r="E60" s="3" t="s">
        <v>6</v>
      </c>
      <c r="F60" s="3" t="str">
        <f t="shared" si="0"/>
        <v>refined liquids</v>
      </c>
      <c r="G60" s="3" t="str">
        <f t="shared" si="1"/>
        <v>comm other</v>
      </c>
    </row>
    <row r="61" spans="1:7">
      <c r="A61" t="str">
        <f>Legend!A147</f>
        <v>comm non-building</v>
      </c>
      <c r="B61" t="str">
        <f>Legend!B147</f>
        <v>electricity</v>
      </c>
      <c r="C61" t="str">
        <f>Legend!C147</f>
        <v>electricity</v>
      </c>
      <c r="D61" t="str">
        <f>Legend!D147</f>
        <v>elect_td_bld</v>
      </c>
      <c r="E61" s="3" t="s">
        <v>6</v>
      </c>
      <c r="F61" s="3" t="str">
        <f t="shared" ref="F61" si="2">B61</f>
        <v>electricity</v>
      </c>
      <c r="G61" s="3" t="str">
        <f t="shared" ref="G61" si="3">A61</f>
        <v>comm non-building</v>
      </c>
    </row>
  </sheetData>
  <sortState ref="A8:E39">
    <sortCondition ref="A8:A39"/>
    <sortCondition ref="B8:B3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Legend</vt:lpstr>
      <vt:lpstr>Aux_data</vt:lpstr>
      <vt:lpstr>A_bld_Delete</vt:lpstr>
      <vt:lpstr>A_bld_demand</vt:lpstr>
      <vt:lpstr>A_bld_service</vt:lpstr>
      <vt:lpstr>A_bld_shell_conductance</vt:lpstr>
      <vt:lpstr>A_bld_subs_logit</vt:lpstr>
      <vt:lpstr>A_bld_tech_logit</vt:lpstr>
      <vt:lpstr>A_bld_technology</vt:lpstr>
      <vt:lpstr>A_bld_tech_interp</vt:lpstr>
      <vt:lpstr>A_bld_Tdiff_shares</vt:lpstr>
      <vt:lpstr>A_bld_Tprteff</vt:lpstr>
      <vt:lpstr>A_bld_tech_cost_Y</vt:lpstr>
      <vt:lpstr>A_bld_tech_eff_Y</vt:lpstr>
      <vt:lpstr>A_bld_tech_retirement</vt:lpstr>
      <vt:lpstr>A_bld_tech_intgains</vt:lpstr>
      <vt:lpstr>A_bld_shell_conductance_adv</vt:lpstr>
      <vt:lpstr>A_bld_tech_eff_Y_adv</vt:lpstr>
      <vt:lpstr>A_bld_tech_cost_Y_adv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D3p747</dc:creator>
  <cp:lastModifiedBy>Page Kyle</cp:lastModifiedBy>
  <dcterms:created xsi:type="dcterms:W3CDTF">2012-04-04T18:57:10Z</dcterms:created>
  <dcterms:modified xsi:type="dcterms:W3CDTF">2013-11-04T20:09:13Z</dcterms:modified>
</cp:coreProperties>
</file>