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autoCompressPictures="0"/>
  <bookViews>
    <workbookView xWindow="120" yWindow="120" windowWidth="25440" windowHeight="16000" tabRatio="762" activeTab="2"/>
  </bookViews>
  <sheets>
    <sheet name="calculations" sheetId="87" r:id="rId1"/>
    <sheet name="Sheet2" sheetId="88" r:id="rId2"/>
    <sheet name="Level0" sheetId="89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4" i="89" l="1"/>
  <c r="B53" i="89"/>
  <c r="B52" i="89"/>
  <c r="B51" i="89"/>
  <c r="B50" i="89"/>
  <c r="B49" i="89"/>
  <c r="B48" i="89"/>
  <c r="B47" i="89"/>
  <c r="B46" i="89"/>
  <c r="B45" i="89"/>
  <c r="B44" i="89"/>
  <c r="B43" i="89"/>
  <c r="B42" i="89"/>
  <c r="B41" i="89"/>
  <c r="B40" i="89"/>
  <c r="B39" i="89"/>
  <c r="B38" i="89"/>
  <c r="B37" i="89"/>
  <c r="B36" i="89"/>
  <c r="B35" i="89"/>
  <c r="B34" i="89"/>
  <c r="B33" i="89"/>
  <c r="B32" i="89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8" i="89"/>
  <c r="B7" i="89"/>
  <c r="B6" i="89"/>
  <c r="B5" i="89"/>
  <c r="B4" i="89"/>
  <c r="C54" i="89"/>
  <c r="A54" i="89"/>
  <c r="C53" i="89"/>
  <c r="A53" i="89"/>
  <c r="C52" i="89"/>
  <c r="A52" i="89"/>
  <c r="C51" i="89"/>
  <c r="A51" i="89"/>
  <c r="C50" i="89"/>
  <c r="A50" i="89"/>
  <c r="C49" i="89"/>
  <c r="A49" i="89"/>
  <c r="C48" i="89"/>
  <c r="A48" i="89"/>
  <c r="C47" i="89"/>
  <c r="A47" i="89"/>
  <c r="C46" i="89"/>
  <c r="A46" i="89"/>
  <c r="C45" i="89"/>
  <c r="A45" i="89"/>
  <c r="C44" i="89"/>
  <c r="A44" i="89"/>
  <c r="C43" i="89"/>
  <c r="A43" i="89"/>
  <c r="C42" i="89"/>
  <c r="A42" i="89"/>
  <c r="C41" i="89"/>
  <c r="A41" i="89"/>
  <c r="C40" i="89"/>
  <c r="A40" i="89"/>
  <c r="C39" i="89"/>
  <c r="A39" i="89"/>
  <c r="C38" i="89"/>
  <c r="A38" i="89"/>
  <c r="C37" i="89"/>
  <c r="A37" i="89"/>
  <c r="C36" i="89"/>
  <c r="A36" i="89"/>
  <c r="C35" i="89"/>
  <c r="A35" i="89"/>
  <c r="C34" i="89"/>
  <c r="A34" i="89"/>
  <c r="C33" i="89"/>
  <c r="A33" i="89"/>
  <c r="C32" i="89"/>
  <c r="A32" i="89"/>
  <c r="C31" i="89"/>
  <c r="A31" i="89"/>
  <c r="C30" i="89"/>
  <c r="A30" i="89"/>
  <c r="C29" i="89"/>
  <c r="A29" i="89"/>
  <c r="C28" i="89"/>
  <c r="A28" i="89"/>
  <c r="C27" i="89"/>
  <c r="A27" i="89"/>
  <c r="C26" i="89"/>
  <c r="A26" i="89"/>
  <c r="C25" i="89"/>
  <c r="A25" i="89"/>
  <c r="C24" i="89"/>
  <c r="A24" i="89"/>
  <c r="C23" i="89"/>
  <c r="A23" i="89"/>
  <c r="C22" i="89"/>
  <c r="A22" i="89"/>
  <c r="C21" i="89"/>
  <c r="A21" i="89"/>
  <c r="C20" i="89"/>
  <c r="A20" i="89"/>
  <c r="C19" i="89"/>
  <c r="A19" i="89"/>
  <c r="C18" i="89"/>
  <c r="A18" i="89"/>
  <c r="C17" i="89"/>
  <c r="A17" i="89"/>
  <c r="C16" i="89"/>
  <c r="A16" i="89"/>
  <c r="C15" i="89"/>
  <c r="A15" i="89"/>
  <c r="C14" i="89"/>
  <c r="A14" i="89"/>
  <c r="C13" i="89"/>
  <c r="A13" i="89"/>
  <c r="C12" i="89"/>
  <c r="A12" i="89"/>
  <c r="C11" i="89"/>
  <c r="A11" i="89"/>
  <c r="C10" i="89"/>
  <c r="A10" i="89"/>
  <c r="C9" i="89"/>
  <c r="A9" i="89"/>
  <c r="C8" i="89"/>
  <c r="A8" i="89"/>
  <c r="C7" i="89"/>
  <c r="A7" i="89"/>
  <c r="C6" i="89"/>
  <c r="A6" i="89"/>
  <c r="C5" i="89"/>
  <c r="A5" i="89"/>
  <c r="C4" i="89"/>
  <c r="A4" i="89"/>
  <c r="X5" i="87"/>
  <c r="AF6" i="87"/>
  <c r="AG6" i="87"/>
  <c r="AF5" i="87"/>
  <c r="AG5" i="87"/>
  <c r="C38" i="88"/>
  <c r="D38" i="88"/>
  <c r="E38" i="88"/>
  <c r="F38" i="88"/>
  <c r="G38" i="88"/>
  <c r="H38" i="88"/>
  <c r="I38" i="88"/>
  <c r="J38" i="88"/>
  <c r="K38" i="88"/>
  <c r="L38" i="88"/>
  <c r="M38" i="88"/>
  <c r="C23" i="88"/>
  <c r="D23" i="88"/>
  <c r="E23" i="88"/>
  <c r="F23" i="88"/>
  <c r="G23" i="88"/>
  <c r="H23" i="88"/>
  <c r="I23" i="88"/>
  <c r="J23" i="88"/>
  <c r="K23" i="88"/>
  <c r="L23" i="88"/>
  <c r="M23" i="88"/>
  <c r="C24" i="88"/>
  <c r="D24" i="88"/>
  <c r="E24" i="88"/>
  <c r="F24" i="88"/>
  <c r="G24" i="88"/>
  <c r="H24" i="88"/>
  <c r="I24" i="88"/>
  <c r="J24" i="88"/>
  <c r="K24" i="88"/>
  <c r="L24" i="88"/>
  <c r="M24" i="88"/>
  <c r="C25" i="88"/>
  <c r="D25" i="88"/>
  <c r="E25" i="88"/>
  <c r="F25" i="88"/>
  <c r="G25" i="88"/>
  <c r="H25" i="88"/>
  <c r="I25" i="88"/>
  <c r="J25" i="88"/>
  <c r="K25" i="88"/>
  <c r="L25" i="88"/>
  <c r="M25" i="88"/>
  <c r="C26" i="88"/>
  <c r="D26" i="88"/>
  <c r="E26" i="88"/>
  <c r="F26" i="88"/>
  <c r="G26" i="88"/>
  <c r="H26" i="88"/>
  <c r="I26" i="88"/>
  <c r="J26" i="88"/>
  <c r="K26" i="88"/>
  <c r="L26" i="88"/>
  <c r="M26" i="88"/>
  <c r="C27" i="88"/>
  <c r="D27" i="88"/>
  <c r="E27" i="88"/>
  <c r="F27" i="88"/>
  <c r="G27" i="88"/>
  <c r="H27" i="88"/>
  <c r="I27" i="88"/>
  <c r="J27" i="88"/>
  <c r="K27" i="88"/>
  <c r="L27" i="88"/>
  <c r="M27" i="88"/>
  <c r="C28" i="88"/>
  <c r="D28" i="88"/>
  <c r="E28" i="88"/>
  <c r="F28" i="88"/>
  <c r="G28" i="88"/>
  <c r="H28" i="88"/>
  <c r="I28" i="88"/>
  <c r="J28" i="88"/>
  <c r="K28" i="88"/>
  <c r="L28" i="88"/>
  <c r="M28" i="88"/>
  <c r="C29" i="88"/>
  <c r="D29" i="88"/>
  <c r="E29" i="88"/>
  <c r="F29" i="88"/>
  <c r="G29" i="88"/>
  <c r="H29" i="88"/>
  <c r="I29" i="88"/>
  <c r="J29" i="88"/>
  <c r="K29" i="88"/>
  <c r="L29" i="88"/>
  <c r="M29" i="88"/>
  <c r="C30" i="88"/>
  <c r="D30" i="88"/>
  <c r="E30" i="88"/>
  <c r="F30" i="88"/>
  <c r="G30" i="88"/>
  <c r="H30" i="88"/>
  <c r="I30" i="88"/>
  <c r="J30" i="88"/>
  <c r="K30" i="88"/>
  <c r="L30" i="88"/>
  <c r="M30" i="88"/>
  <c r="C31" i="88"/>
  <c r="D31" i="88"/>
  <c r="E31" i="88"/>
  <c r="F31" i="88"/>
  <c r="G31" i="88"/>
  <c r="H31" i="88"/>
  <c r="I31" i="88"/>
  <c r="J31" i="88"/>
  <c r="K31" i="88"/>
  <c r="L31" i="88"/>
  <c r="M31" i="88"/>
  <c r="C32" i="88"/>
  <c r="D32" i="88"/>
  <c r="E32" i="88"/>
  <c r="F32" i="88"/>
  <c r="G32" i="88"/>
  <c r="H32" i="88"/>
  <c r="I32" i="88"/>
  <c r="J32" i="88"/>
  <c r="K32" i="88"/>
  <c r="L32" i="88"/>
  <c r="M32" i="88"/>
  <c r="C33" i="88"/>
  <c r="D33" i="88"/>
  <c r="E33" i="88"/>
  <c r="F33" i="88"/>
  <c r="G33" i="88"/>
  <c r="H33" i="88"/>
  <c r="I33" i="88"/>
  <c r="J33" i="88"/>
  <c r="K33" i="88"/>
  <c r="L33" i="88"/>
  <c r="M33" i="88"/>
  <c r="C34" i="88"/>
  <c r="D34" i="88"/>
  <c r="E34" i="88"/>
  <c r="F34" i="88"/>
  <c r="G34" i="88"/>
  <c r="H34" i="88"/>
  <c r="I34" i="88"/>
  <c r="J34" i="88"/>
  <c r="K34" i="88"/>
  <c r="L34" i="88"/>
  <c r="M34" i="88"/>
  <c r="C35" i="88"/>
  <c r="D35" i="88"/>
  <c r="E35" i="88"/>
  <c r="F35" i="88"/>
  <c r="G35" i="88"/>
  <c r="H35" i="88"/>
  <c r="I35" i="88"/>
  <c r="J35" i="88"/>
  <c r="K35" i="88"/>
  <c r="L35" i="88"/>
  <c r="M35" i="88"/>
  <c r="C36" i="88"/>
  <c r="D36" i="88"/>
  <c r="E36" i="88"/>
  <c r="F36" i="88"/>
  <c r="G36" i="88"/>
  <c r="H36" i="88"/>
  <c r="I36" i="88"/>
  <c r="J36" i="88"/>
  <c r="K36" i="88"/>
  <c r="L36" i="88"/>
  <c r="M36" i="88"/>
  <c r="B24" i="88"/>
  <c r="B25" i="88"/>
  <c r="B26" i="88"/>
  <c r="B27" i="88"/>
  <c r="B28" i="88"/>
  <c r="B29" i="88"/>
  <c r="B30" i="88"/>
  <c r="B31" i="88"/>
  <c r="B32" i="88"/>
  <c r="B33" i="88"/>
  <c r="B34" i="88"/>
  <c r="B35" i="88"/>
  <c r="B36" i="88"/>
  <c r="B23" i="88"/>
  <c r="B38" i="88"/>
  <c r="T55" i="87"/>
  <c r="T54" i="87"/>
  <c r="T53" i="87"/>
  <c r="T52" i="87"/>
  <c r="T51" i="87"/>
  <c r="T50" i="87"/>
  <c r="T49" i="87"/>
  <c r="T48" i="87"/>
  <c r="T47" i="87"/>
  <c r="T46" i="87"/>
  <c r="T45" i="87"/>
  <c r="T44" i="87"/>
  <c r="T43" i="87"/>
  <c r="T42" i="87"/>
  <c r="T41" i="87"/>
  <c r="T40" i="87"/>
  <c r="T39" i="87"/>
  <c r="T38" i="87"/>
  <c r="T37" i="87"/>
  <c r="T36" i="87"/>
  <c r="T35" i="87"/>
  <c r="T34" i="87"/>
  <c r="T33" i="87"/>
  <c r="T32" i="87"/>
  <c r="T31" i="87"/>
  <c r="T30" i="87"/>
  <c r="T29" i="87"/>
  <c r="T28" i="87"/>
  <c r="T27" i="87"/>
  <c r="T26" i="87"/>
  <c r="T25" i="87"/>
  <c r="T24" i="87"/>
  <c r="T23" i="87"/>
  <c r="T22" i="87"/>
  <c r="T21" i="87"/>
  <c r="T20" i="87"/>
  <c r="T19" i="87"/>
  <c r="T18" i="87"/>
  <c r="T17" i="87"/>
  <c r="T16" i="87"/>
  <c r="T15" i="87"/>
  <c r="T14" i="87"/>
  <c r="T13" i="87"/>
  <c r="T12" i="87"/>
  <c r="T11" i="87"/>
  <c r="T10" i="87"/>
  <c r="T9" i="87"/>
  <c r="T8" i="87"/>
  <c r="T7" i="87"/>
  <c r="T6" i="87"/>
  <c r="T5" i="87"/>
  <c r="T3" i="87"/>
  <c r="AF7" i="87"/>
  <c r="AG7" i="87"/>
  <c r="AF8" i="87"/>
  <c r="AG8" i="87"/>
  <c r="AF9" i="87"/>
  <c r="AG9" i="87"/>
  <c r="AF10" i="87"/>
  <c r="AG10" i="87"/>
  <c r="AF11" i="87"/>
  <c r="AG11" i="87"/>
  <c r="AF12" i="87"/>
  <c r="AG12" i="87"/>
  <c r="AF13" i="87"/>
  <c r="AG13" i="87"/>
  <c r="AF14" i="87"/>
  <c r="AG14" i="87"/>
  <c r="AF15" i="87"/>
  <c r="AG15" i="87"/>
  <c r="AF16" i="87"/>
  <c r="AG16" i="87"/>
  <c r="AF17" i="87"/>
  <c r="AG17" i="87"/>
  <c r="AF18" i="87"/>
  <c r="AG18" i="87"/>
  <c r="AF19" i="87"/>
  <c r="AG19" i="87"/>
  <c r="AF20" i="87"/>
  <c r="AG20" i="87"/>
  <c r="AF21" i="87"/>
  <c r="AG21" i="87"/>
  <c r="AF22" i="87"/>
  <c r="AG22" i="87"/>
  <c r="AF23" i="87"/>
  <c r="AG23" i="87"/>
  <c r="AF24" i="87"/>
  <c r="AG24" i="87"/>
  <c r="AF25" i="87"/>
  <c r="AG25" i="87"/>
  <c r="AF26" i="87"/>
  <c r="AG26" i="87"/>
  <c r="AF27" i="87"/>
  <c r="AG27" i="87"/>
  <c r="AF28" i="87"/>
  <c r="AG28" i="87"/>
  <c r="AF29" i="87"/>
  <c r="AG29" i="87"/>
  <c r="AF30" i="87"/>
  <c r="AG30" i="87"/>
  <c r="AF31" i="87"/>
  <c r="AG31" i="87"/>
  <c r="AF32" i="87"/>
  <c r="AG32" i="87"/>
  <c r="AF33" i="87"/>
  <c r="AG33" i="87"/>
  <c r="AF34" i="87"/>
  <c r="AG34" i="87"/>
  <c r="AF35" i="87"/>
  <c r="AG35" i="87"/>
  <c r="AF36" i="87"/>
  <c r="AG36" i="87"/>
  <c r="AF37" i="87"/>
  <c r="AG37" i="87"/>
  <c r="AF38" i="87"/>
  <c r="AG38" i="87"/>
  <c r="AF39" i="87"/>
  <c r="AG39" i="87"/>
  <c r="AF40" i="87"/>
  <c r="AG40" i="87"/>
  <c r="AF41" i="87"/>
  <c r="AG41" i="87"/>
  <c r="AF42" i="87"/>
  <c r="AG42" i="87"/>
  <c r="AF43" i="87"/>
  <c r="AG43" i="87"/>
  <c r="AF44" i="87"/>
  <c r="AG44" i="87"/>
  <c r="AF45" i="87"/>
  <c r="AG45" i="87"/>
  <c r="AF46" i="87"/>
  <c r="AG46" i="87"/>
  <c r="AF47" i="87"/>
  <c r="AG47" i="87"/>
  <c r="AF48" i="87"/>
  <c r="AG48" i="87"/>
  <c r="AF49" i="87"/>
  <c r="AG49" i="87"/>
  <c r="AF50" i="87"/>
  <c r="AG50" i="87"/>
  <c r="AF51" i="87"/>
  <c r="AG51" i="87"/>
  <c r="AF52" i="87"/>
  <c r="AG52" i="87"/>
  <c r="AF53" i="87"/>
  <c r="AG53" i="87"/>
  <c r="AF54" i="87"/>
  <c r="AG54" i="87"/>
  <c r="AF55" i="87"/>
  <c r="AG55" i="87"/>
  <c r="AF56" i="87"/>
  <c r="AG56" i="87"/>
  <c r="AF57" i="87"/>
  <c r="AG57" i="87"/>
  <c r="AF58" i="87"/>
  <c r="AG58" i="87"/>
  <c r="V3" i="87"/>
  <c r="V5" i="87"/>
  <c r="V6" i="87"/>
  <c r="V7" i="87"/>
  <c r="V8" i="87"/>
  <c r="V9" i="87"/>
  <c r="V10" i="87"/>
  <c r="V11" i="87"/>
  <c r="V12" i="87"/>
  <c r="V13" i="87"/>
  <c r="V14" i="87"/>
  <c r="V15" i="87"/>
  <c r="V16" i="87"/>
  <c r="V17" i="87"/>
  <c r="V18" i="87"/>
  <c r="V19" i="87"/>
  <c r="V20" i="87"/>
  <c r="V21" i="87"/>
  <c r="V22" i="87"/>
  <c r="V23" i="87"/>
  <c r="V24" i="87"/>
  <c r="V25" i="87"/>
  <c r="V26" i="87"/>
  <c r="V27" i="87"/>
  <c r="V28" i="87"/>
  <c r="V29" i="87"/>
  <c r="V30" i="87"/>
  <c r="V31" i="87"/>
  <c r="V32" i="87"/>
  <c r="V33" i="87"/>
  <c r="V34" i="87"/>
  <c r="V35" i="87"/>
  <c r="V36" i="87"/>
  <c r="V37" i="87"/>
  <c r="V38" i="87"/>
  <c r="V39" i="87"/>
  <c r="V40" i="87"/>
  <c r="V41" i="87"/>
  <c r="V42" i="87"/>
  <c r="V43" i="87"/>
  <c r="V44" i="87"/>
  <c r="V45" i="87"/>
  <c r="V46" i="87"/>
  <c r="V47" i="87"/>
  <c r="V48" i="87"/>
  <c r="V49" i="87"/>
  <c r="V50" i="87"/>
  <c r="V51" i="87"/>
  <c r="V52" i="87"/>
  <c r="V53" i="87"/>
  <c r="V54" i="87"/>
  <c r="V55" i="87"/>
  <c r="W3" i="87"/>
  <c r="W5" i="87"/>
  <c r="W6" i="87"/>
  <c r="W7" i="87"/>
  <c r="W8" i="87"/>
  <c r="W9" i="87"/>
  <c r="W10" i="87"/>
  <c r="W11" i="87"/>
  <c r="W12" i="87"/>
  <c r="W13" i="87"/>
  <c r="W14" i="87"/>
  <c r="W15" i="87"/>
  <c r="W16" i="87"/>
  <c r="W17" i="87"/>
  <c r="W18" i="87"/>
  <c r="W19" i="87"/>
  <c r="W20" i="87"/>
  <c r="W21" i="87"/>
  <c r="W22" i="87"/>
  <c r="W23" i="87"/>
  <c r="W24" i="87"/>
  <c r="W25" i="87"/>
  <c r="W26" i="87"/>
  <c r="W27" i="87"/>
  <c r="W28" i="87"/>
  <c r="W29" i="87"/>
  <c r="W30" i="87"/>
  <c r="W31" i="87"/>
  <c r="W32" i="87"/>
  <c r="W33" i="87"/>
  <c r="W34" i="87"/>
  <c r="W35" i="87"/>
  <c r="W36" i="87"/>
  <c r="W37" i="87"/>
  <c r="W38" i="87"/>
  <c r="W39" i="87"/>
  <c r="W40" i="87"/>
  <c r="W41" i="87"/>
  <c r="W42" i="87"/>
  <c r="W43" i="87"/>
  <c r="W44" i="87"/>
  <c r="W45" i="87"/>
  <c r="W46" i="87"/>
  <c r="W47" i="87"/>
  <c r="W48" i="87"/>
  <c r="W49" i="87"/>
  <c r="W50" i="87"/>
  <c r="W51" i="87"/>
  <c r="W52" i="87"/>
  <c r="W53" i="87"/>
  <c r="W54" i="87"/>
  <c r="W55" i="87"/>
  <c r="U3" i="87"/>
  <c r="U5" i="87"/>
  <c r="U6" i="87"/>
  <c r="K4" i="87"/>
  <c r="R3" i="87"/>
  <c r="Q3" i="87"/>
  <c r="D3" i="87"/>
  <c r="K22" i="87"/>
  <c r="K21" i="87"/>
  <c r="K20" i="87"/>
  <c r="K19" i="87"/>
  <c r="K18" i="87"/>
  <c r="K17" i="87"/>
  <c r="K16" i="87"/>
  <c r="K15" i="87"/>
  <c r="K14" i="87"/>
  <c r="K13" i="87"/>
  <c r="K12" i="87"/>
  <c r="K11" i="87"/>
  <c r="K10" i="87"/>
  <c r="K9" i="87"/>
  <c r="K8" i="87"/>
  <c r="K7" i="87"/>
  <c r="K6" i="87"/>
  <c r="K5" i="87"/>
  <c r="K3" i="87"/>
  <c r="K23" i="87"/>
  <c r="D23" i="87"/>
  <c r="D22" i="87"/>
  <c r="D21" i="87"/>
  <c r="D20" i="87"/>
  <c r="D19" i="87"/>
  <c r="D18" i="87"/>
  <c r="D17" i="87"/>
  <c r="D16" i="87"/>
  <c r="D15" i="87"/>
  <c r="D14" i="87"/>
  <c r="D13" i="87"/>
  <c r="D12" i="87"/>
  <c r="D11" i="87"/>
  <c r="D10" i="87"/>
  <c r="H10" i="87"/>
  <c r="I10" i="87"/>
  <c r="D9" i="87"/>
  <c r="D8" i="87"/>
  <c r="D7" i="87"/>
  <c r="H7" i="87"/>
  <c r="I7" i="87"/>
  <c r="D6" i="87"/>
  <c r="H6" i="87"/>
  <c r="I6" i="87"/>
  <c r="D5" i="87"/>
  <c r="H5" i="87"/>
  <c r="I5" i="87"/>
  <c r="D4" i="87"/>
  <c r="H4" i="87"/>
  <c r="U7" i="87"/>
  <c r="U8" i="87"/>
  <c r="U9" i="87"/>
  <c r="U10" i="87"/>
  <c r="U11" i="87"/>
  <c r="X6" i="87"/>
  <c r="Y6" i="87"/>
  <c r="Z6" i="87"/>
  <c r="Y5" i="87"/>
  <c r="H3" i="87"/>
  <c r="I3" i="87"/>
  <c r="I4" i="87"/>
  <c r="N5" i="87"/>
  <c r="H22" i="87"/>
  <c r="I22" i="87"/>
  <c r="H9" i="87"/>
  <c r="I9" i="87"/>
  <c r="H8" i="87"/>
  <c r="I8" i="87"/>
  <c r="H11" i="87"/>
  <c r="I11" i="87"/>
  <c r="H12" i="87"/>
  <c r="I12" i="87"/>
  <c r="H13" i="87"/>
  <c r="I13" i="87"/>
  <c r="H14" i="87"/>
  <c r="I14" i="87"/>
  <c r="H15" i="87"/>
  <c r="I15" i="87"/>
  <c r="H16" i="87"/>
  <c r="I16" i="87"/>
  <c r="H17" i="87"/>
  <c r="I17" i="87"/>
  <c r="H18" i="87"/>
  <c r="I18" i="87"/>
  <c r="H19" i="87"/>
  <c r="I19" i="87"/>
  <c r="H20" i="87"/>
  <c r="I20" i="87"/>
  <c r="H21" i="87"/>
  <c r="I21" i="87"/>
  <c r="H23" i="87"/>
  <c r="I23" i="87"/>
  <c r="N4" i="87"/>
  <c r="X3" i="87"/>
  <c r="Y3" i="87"/>
  <c r="Z3" i="87"/>
  <c r="X8" i="87"/>
  <c r="Y8" i="87"/>
  <c r="Z8" i="87"/>
  <c r="X10" i="87"/>
  <c r="Y10" i="87"/>
  <c r="Z10" i="87"/>
  <c r="X9" i="87"/>
  <c r="Y9" i="87"/>
  <c r="Z9" i="87"/>
  <c r="X7" i="87"/>
  <c r="Y7" i="87"/>
  <c r="Z7" i="87"/>
  <c r="Z5" i="87"/>
  <c r="U12" i="87"/>
  <c r="X11" i="87"/>
  <c r="Y11" i="87"/>
  <c r="Z11" i="87"/>
  <c r="U13" i="87"/>
  <c r="X12" i="87"/>
  <c r="Y12" i="87"/>
  <c r="Z12" i="87"/>
  <c r="U14" i="87"/>
  <c r="X13" i="87"/>
  <c r="Y13" i="87"/>
  <c r="Z13" i="87"/>
  <c r="U15" i="87"/>
  <c r="X14" i="87"/>
  <c r="Y14" i="87"/>
  <c r="Z14" i="87"/>
  <c r="U16" i="87"/>
  <c r="X15" i="87"/>
  <c r="Y15" i="87"/>
  <c r="Z15" i="87"/>
  <c r="U17" i="87"/>
  <c r="X16" i="87"/>
  <c r="Y16" i="87"/>
  <c r="Z16" i="87"/>
  <c r="U18" i="87"/>
  <c r="X17" i="87"/>
  <c r="Y17" i="87"/>
  <c r="Z17" i="87"/>
  <c r="U19" i="87"/>
  <c r="X18" i="87"/>
  <c r="Y18" i="87"/>
  <c r="Z18" i="87"/>
  <c r="U20" i="87"/>
  <c r="X19" i="87"/>
  <c r="Y19" i="87"/>
  <c r="Z19" i="87"/>
  <c r="U21" i="87"/>
  <c r="X20" i="87"/>
  <c r="Y20" i="87"/>
  <c r="Z20" i="87"/>
  <c r="U22" i="87"/>
  <c r="X21" i="87"/>
  <c r="Y21" i="87"/>
  <c r="Z21" i="87"/>
  <c r="U23" i="87"/>
  <c r="X22" i="87"/>
  <c r="Y22" i="87"/>
  <c r="Z22" i="87"/>
  <c r="U24" i="87"/>
  <c r="X23" i="87"/>
  <c r="Y23" i="87"/>
  <c r="Z23" i="87"/>
  <c r="U25" i="87"/>
  <c r="X24" i="87"/>
  <c r="Y24" i="87"/>
  <c r="Z24" i="87"/>
  <c r="U26" i="87"/>
  <c r="X25" i="87"/>
  <c r="Y25" i="87"/>
  <c r="Z25" i="87"/>
  <c r="U27" i="87"/>
  <c r="X26" i="87"/>
  <c r="Y26" i="87"/>
  <c r="Z26" i="87"/>
  <c r="U28" i="87"/>
  <c r="X27" i="87"/>
  <c r="Y27" i="87"/>
  <c r="Z27" i="87"/>
  <c r="U29" i="87"/>
  <c r="X28" i="87"/>
  <c r="Y28" i="87"/>
  <c r="Z28" i="87"/>
  <c r="U30" i="87"/>
  <c r="X29" i="87"/>
  <c r="Y29" i="87"/>
  <c r="Z29" i="87"/>
  <c r="U31" i="87"/>
  <c r="X30" i="87"/>
  <c r="Y30" i="87"/>
  <c r="Z30" i="87"/>
  <c r="U32" i="87"/>
  <c r="X31" i="87"/>
  <c r="Y31" i="87"/>
  <c r="Z31" i="87"/>
  <c r="U33" i="87"/>
  <c r="X32" i="87"/>
  <c r="Y32" i="87"/>
  <c r="Z32" i="87"/>
  <c r="U34" i="87"/>
  <c r="X33" i="87"/>
  <c r="Y33" i="87"/>
  <c r="Z33" i="87"/>
  <c r="U35" i="87"/>
  <c r="X34" i="87"/>
  <c r="Y34" i="87"/>
  <c r="Z34" i="87"/>
  <c r="U36" i="87"/>
  <c r="X35" i="87"/>
  <c r="Y35" i="87"/>
  <c r="Z35" i="87"/>
  <c r="U37" i="87"/>
  <c r="X36" i="87"/>
  <c r="Y36" i="87"/>
  <c r="Z36" i="87"/>
  <c r="U38" i="87"/>
  <c r="X37" i="87"/>
  <c r="Y37" i="87"/>
  <c r="Z37" i="87"/>
  <c r="U39" i="87"/>
  <c r="X38" i="87"/>
  <c r="Y38" i="87"/>
  <c r="Z38" i="87"/>
  <c r="U40" i="87"/>
  <c r="X39" i="87"/>
  <c r="Y39" i="87"/>
  <c r="Z39" i="87"/>
  <c r="U41" i="87"/>
  <c r="X40" i="87"/>
  <c r="Y40" i="87"/>
  <c r="Z40" i="87"/>
  <c r="U42" i="87"/>
  <c r="X41" i="87"/>
  <c r="Y41" i="87"/>
  <c r="Z41" i="87"/>
  <c r="U43" i="87"/>
  <c r="X42" i="87"/>
  <c r="Y42" i="87"/>
  <c r="Z42" i="87"/>
  <c r="U44" i="87"/>
  <c r="X43" i="87"/>
  <c r="Y43" i="87"/>
  <c r="Z43" i="87"/>
  <c r="U45" i="87"/>
  <c r="X44" i="87"/>
  <c r="Y44" i="87"/>
  <c r="Z44" i="87"/>
  <c r="U46" i="87"/>
  <c r="X45" i="87"/>
  <c r="Y45" i="87"/>
  <c r="Z45" i="87"/>
  <c r="U47" i="87"/>
  <c r="X46" i="87"/>
  <c r="Y46" i="87"/>
  <c r="Z46" i="87"/>
  <c r="U48" i="87"/>
  <c r="X47" i="87"/>
  <c r="Y47" i="87"/>
  <c r="Z47" i="87"/>
  <c r="U49" i="87"/>
  <c r="X48" i="87"/>
  <c r="Y48" i="87"/>
  <c r="Z48" i="87"/>
  <c r="U50" i="87"/>
  <c r="X49" i="87"/>
  <c r="Y49" i="87"/>
  <c r="Z49" i="87"/>
  <c r="U51" i="87"/>
  <c r="X50" i="87"/>
  <c r="Y50" i="87"/>
  <c r="Z50" i="87"/>
  <c r="U52" i="87"/>
  <c r="X51" i="87"/>
  <c r="Y51" i="87"/>
  <c r="Z51" i="87"/>
  <c r="U53" i="87"/>
  <c r="X52" i="87"/>
  <c r="Y52" i="87"/>
  <c r="Z52" i="87"/>
  <c r="U54" i="87"/>
  <c r="X53" i="87"/>
  <c r="Y53" i="87"/>
  <c r="Z53" i="87"/>
  <c r="U55" i="87"/>
  <c r="X55" i="87"/>
  <c r="Y55" i="87"/>
  <c r="X54" i="87"/>
  <c r="Y54" i="87"/>
  <c r="Z54" i="87"/>
  <c r="Z55" i="87"/>
  <c r="Z4" i="87"/>
  <c r="Y4" i="87"/>
</calcChain>
</file>

<file path=xl/sharedStrings.xml><?xml version="1.0" encoding="utf-8"?>
<sst xmlns="http://schemas.openxmlformats.org/spreadsheetml/2006/main" count="243" uniqueCount="182">
  <si>
    <t>USA</t>
  </si>
  <si>
    <t>Price of domestic water use</t>
  </si>
  <si>
    <t>Price</t>
  </si>
  <si>
    <t>GDPC</t>
  </si>
  <si>
    <t>Population [billion]</t>
  </si>
  <si>
    <t>GDP [trillion 2005 USD]</t>
  </si>
  <si>
    <t>Per Capita GDP [thousand 2005 USD]</t>
  </si>
  <si>
    <t>Water use technology imporvment</t>
  </si>
  <si>
    <t>Water Use efficiency</t>
  </si>
  <si>
    <t>Model Coefficients</t>
  </si>
  <si>
    <t>coef</t>
  </si>
  <si>
    <t>modified coef</t>
  </si>
  <si>
    <t>Domestic Water Consumption per capita (m3/person/yr)</t>
  </si>
  <si>
    <t>Domestic Water Consumption (km3/year)</t>
  </si>
  <si>
    <t>convert water prices from 2005 $ values t0 1975$ values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</si>
  <si>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</si>
  <si>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</si>
  <si>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</si>
  <si>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</si>
  <si>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</si>
  <si>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</si>
  <si>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</si>
  <si>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</si>
  <si>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</si>
  <si>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</si>
  <si>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</si>
  <si>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</si>
  <si>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</si>
  <si>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</si>
  <si>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</si>
  <si>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</si>
  <si>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</si>
  <si>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</si>
  <si>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</si>
  <si>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</si>
  <si>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</si>
  <si>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</si>
  <si>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</si>
  <si>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</si>
  <si>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</si>
  <si>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</si>
  <si>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</si>
  <si>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</si>
  <si>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</si>
  <si>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</si>
  <si>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</si>
  <si>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</si>
  <si>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</si>
  <si>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</si>
  <si>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</si>
  <si>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</si>
  <si>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</si>
  <si>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</si>
  <si>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</si>
  <si>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</si>
  <si>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</si>
  <si>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</si>
  <si>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</si>
  <si>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</si>
  <si>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</si>
  <si>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</si>
  <si>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</si>
  <si>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</si>
  <si>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</si>
  <si>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</si>
  <si>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</si>
  <si>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</si>
  <si>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Population by region in 2005</t>
  </si>
  <si>
    <t>GDP MER by region in 2005</t>
  </si>
  <si>
    <t>Domestic Water Withdrawal (km3/year)</t>
  </si>
  <si>
    <t>National Totals</t>
  </si>
  <si>
    <t>Population, in millions</t>
  </si>
  <si>
    <t>Total withdrawals, in Bgal/d</t>
  </si>
  <si>
    <t>Public supply, in Bgal/d</t>
  </si>
  <si>
    <t>Self-supplied domestic, in Bgal/d</t>
  </si>
  <si>
    <t>Livestock, in Bgal/d</t>
  </si>
  <si>
    <t>Irrigation, in Bgal/d</t>
  </si>
  <si>
    <t>Thermoelectric power, in Bgal/d</t>
  </si>
  <si>
    <t>Self-supplied industrial, in Bgal/d</t>
  </si>
  <si>
    <t>Mining, In Bgal/d</t>
  </si>
  <si>
    <t>c</t>
  </si>
  <si>
    <t>Commercial, in Bgal/d</t>
  </si>
  <si>
    <t>d</t>
  </si>
  <si>
    <t>Aquaculture, in Bgal/d</t>
  </si>
  <si>
    <t>Total Groundwater, fresh, in Bgal/d</t>
  </si>
  <si>
    <t>Total Groundwater, saline, in Bgal/d</t>
  </si>
  <si>
    <t>Total Surface water, fresh, in Bgal/d</t>
  </si>
  <si>
    <t>Total Surface water, saline, in Bgal/d</t>
  </si>
  <si>
    <t>USGS data at the national level</t>
  </si>
  <si>
    <t>a</t>
  </si>
  <si>
    <t>Revised data values</t>
  </si>
  <si>
    <t>b</t>
  </si>
  <si>
    <t>Partial totals from 2000 have been expanded to include all States</t>
  </si>
  <si>
    <t>Included in self-supplied industrial</t>
  </si>
  <si>
    <t>Data not available</t>
  </si>
  <si>
    <t>e</t>
  </si>
  <si>
    <t>Some aquaculture was included in the commercial category</t>
  </si>
  <si>
    <t>Unit: Bgal/d</t>
  </si>
  <si>
    <t>Billion gallons per day on an annual basis</t>
  </si>
  <si>
    <t>PUBLIC
SUPPLY</t>
  </si>
  <si>
    <t>DOMESTIC</t>
  </si>
  <si>
    <t>STATE</t>
  </si>
  <si>
    <t>Fresh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</si>
  <si>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</si>
  <si>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</si>
  <si>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</si>
  <si>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</si>
  <si>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</si>
  <si>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</si>
  <si>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</si>
  <si>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</si>
  <si>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</si>
  <si>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</si>
  <si>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</si>
  <si>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</si>
  <si>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</si>
  <si>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</si>
  <si>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</si>
  <si>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</si>
  <si>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</si>
  <si>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</si>
  <si>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</si>
  <si>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</si>
  <si>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</si>
  <si>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</si>
  <si>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</si>
  <si>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</si>
  <si>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</si>
  <si>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</si>
  <si>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</si>
  <si>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</si>
  <si>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</si>
  <si>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</si>
  <si>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</si>
  <si>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</si>
  <si>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</si>
  <si>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</si>
  <si>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</si>
  <si>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</si>
  <si>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</si>
  <si>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</si>
  <si>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</si>
  <si>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</si>
  <si>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</si>
  <si>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</si>
  <si>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</si>
  <si>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</si>
  <si>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</si>
  <si>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</si>
  <si>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</si>
  <si>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</si>
  <si>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</si>
  <si>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</si>
  <si>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</si>
  <si>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</si>
  <si>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U.S. Virgin Islands</t>
  </si>
  <si>
    <t>TOTAL</t>
  </si>
  <si>
    <t xml:space="preserve">Total water withdrawals by water-use category, 2005, in million gallons per day. </t>
  </si>
  <si>
    <t>GDPC (2005$)</t>
  </si>
  <si>
    <t>GDPC (1990$)</t>
  </si>
  <si>
    <t>Total withdrawals, in km3/yr</t>
  </si>
  <si>
    <t>Public supply, in km3/yr</t>
  </si>
  <si>
    <t>Self-supplied domestic, in km3/yr</t>
  </si>
  <si>
    <t>Livestock, in km3/yr</t>
  </si>
  <si>
    <t>Irrigation, in km3/yr</t>
  </si>
  <si>
    <t>Thermoelectric power, in km3/yr</t>
  </si>
  <si>
    <t>Self-supplied industrial, in km3/yr</t>
  </si>
  <si>
    <t>Commercial, in km3/yr</t>
  </si>
  <si>
    <t>Aquaculture, in km3/yr</t>
  </si>
  <si>
    <t>Total Groundwater, fresh, in km3/yr</t>
  </si>
  <si>
    <t>Total Groundwater, saline, in km3/yr</t>
  </si>
  <si>
    <t>Total Surface water, fresh, in km3/yr</t>
  </si>
  <si>
    <t>Total Surface water, saline, in km3/yr</t>
  </si>
  <si>
    <t>Mining, In km3/yr</t>
  </si>
  <si>
    <t>Total municipal water withdrawals</t>
  </si>
  <si>
    <t>Total municipal</t>
  </si>
  <si>
    <t>GCAM US level results for municipal water withdrawals</t>
  </si>
  <si>
    <t>using the US coefficients in GCAM, we calculate the state municipal water withdrawals in yr 2005</t>
  </si>
  <si>
    <t>USGS DATA for year 2005</t>
  </si>
  <si>
    <t># Contains USGS estimates of domestic water use</t>
  </si>
  <si>
    <t># Note USGS is reportings these as withdrawal and we need it as consumption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</si>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</sst>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##,##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000000"/>
      <name val="Verdana"/>
      <family val="2"/>
    </font>
    <font>
      <sz val="11"/>
      <color rgb="FF3D3D3D"/>
      <name val="Verdana"/>
      <family val="2"/>
    </font>
    <font>
      <sz val="7"/>
      <name val="Times New Roman"/>
      <family val="1"/>
    </font>
    <font>
      <b/>
      <sz val="7"/>
      <name val="Times New Roman"/>
      <family val="1"/>
    </font>
    <font>
      <sz val="10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6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5EDB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598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3" borderId="0" xfId="0" applyNumberFormat="1" applyFill="1"/>
    <xf numFmtId="0" fontId="6" fillId="6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right" vertical="top"/>
    </xf>
    <xf numFmtId="0" fontId="6" fillId="7" borderId="1" xfId="0" applyFont="1" applyFill="1" applyBorder="1" applyAlignment="1">
      <alignment horizontal="right" vertical="top"/>
    </xf>
    <xf numFmtId="0" fontId="6" fillId="8" borderId="1" xfId="0" applyFont="1" applyFill="1" applyBorder="1" applyAlignment="1">
      <alignment horizontal="right" vertical="top"/>
    </xf>
    <xf numFmtId="0" fontId="6" fillId="9" borderId="1" xfId="0" applyFont="1" applyFill="1" applyBorder="1" applyAlignment="1">
      <alignment horizontal="right" vertical="top"/>
    </xf>
    <xf numFmtId="0" fontId="6" fillId="10" borderId="1" xfId="0" applyFont="1" applyFill="1" applyBorder="1" applyAlignment="1">
      <alignment horizontal="right" vertical="top"/>
    </xf>
    <xf numFmtId="0" fontId="6" fillId="11" borderId="1" xfId="0" applyFont="1" applyFill="1" applyBorder="1" applyAlignment="1">
      <alignment horizontal="right"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top"/>
    </xf>
    <xf numFmtId="0" fontId="6" fillId="8" borderId="1" xfId="0" applyFont="1" applyFill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6" fillId="10" borderId="1" xfId="0" applyFont="1" applyFill="1" applyBorder="1" applyAlignment="1">
      <alignment vertical="top"/>
    </xf>
    <xf numFmtId="0" fontId="6" fillId="11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/>
    </xf>
    <xf numFmtId="1" fontId="7" fillId="0" borderId="6" xfId="0" applyNumberFormat="1" applyFont="1" applyBorder="1" applyAlignment="1">
      <alignment horizontal="left"/>
    </xf>
    <xf numFmtId="0" fontId="8" fillId="0" borderId="6" xfId="0" applyFont="1" applyBorder="1" applyAlignment="1">
      <alignment horizontal="center" wrapText="1"/>
    </xf>
    <xf numFmtId="0" fontId="8" fillId="0" borderId="6" xfId="0" applyFont="1" applyBorder="1" applyAlignment="1">
      <alignment horizontal="center"/>
    </xf>
    <xf numFmtId="1" fontId="8" fillId="0" borderId="7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0" xfId="0" applyAlignment="1">
      <alignment horizontal="left"/>
    </xf>
    <xf numFmtId="0" fontId="6" fillId="6" borderId="0" xfId="0" applyFont="1" applyFill="1" applyBorder="1" applyAlignment="1">
      <alignment horizontal="left" vertical="top"/>
    </xf>
    <xf numFmtId="2" fontId="0" fillId="0" borderId="0" xfId="0" applyNumberFormat="1"/>
    <xf numFmtId="0" fontId="0" fillId="0" borderId="8" xfId="0" applyFill="1" applyBorder="1"/>
    <xf numFmtId="0" fontId="0" fillId="0" borderId="9" xfId="0" applyFill="1" applyBorder="1" applyAlignment="1">
      <alignment textRotation="90" wrapText="1"/>
    </xf>
    <xf numFmtId="0" fontId="1" fillId="0" borderId="9" xfId="0" applyFont="1" applyFill="1" applyBorder="1" applyAlignment="1">
      <alignment textRotation="90" wrapText="1"/>
    </xf>
    <xf numFmtId="0" fontId="0" fillId="0" borderId="10" xfId="0" applyBorder="1" applyAlignment="1">
      <alignment textRotation="90" wrapText="1"/>
    </xf>
    <xf numFmtId="0" fontId="0" fillId="2" borderId="11" xfId="0" applyFill="1" applyBorder="1"/>
    <xf numFmtId="0" fontId="0" fillId="2" borderId="0" xfId="0" applyFill="1" applyBorder="1"/>
    <xf numFmtId="0" fontId="0" fillId="0" borderId="0" xfId="0" applyBorder="1"/>
    <xf numFmtId="0" fontId="0" fillId="0" borderId="12" xfId="0" applyBorder="1"/>
    <xf numFmtId="0" fontId="4" fillId="2" borderId="0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4" xfId="0" applyBorder="1"/>
    <xf numFmtId="0" fontId="0" fillId="0" borderId="15" xfId="0" applyBorder="1"/>
    <xf numFmtId="0" fontId="0" fillId="0" borderId="8" xfId="0" applyBorder="1"/>
    <xf numFmtId="0" fontId="0" fillId="0" borderId="9" xfId="0" applyBorder="1" applyAlignment="1">
      <alignment textRotation="90"/>
    </xf>
    <xf numFmtId="0" fontId="0" fillId="0" borderId="10" xfId="0" applyFill="1" applyBorder="1" applyAlignment="1">
      <alignment textRotation="90" wrapText="1"/>
    </xf>
    <xf numFmtId="0" fontId="0" fillId="0" borderId="11" xfId="0" applyBorder="1"/>
    <xf numFmtId="3" fontId="0" fillId="0" borderId="0" xfId="0" applyNumberFormat="1" applyBorder="1" applyAlignment="1"/>
    <xf numFmtId="0" fontId="0" fillId="0" borderId="0" xfId="0" applyNumberFormat="1" applyBorder="1" applyAlignment="1"/>
    <xf numFmtId="164" fontId="0" fillId="0" borderId="0" xfId="0" applyNumberFormat="1" applyBorder="1"/>
    <xf numFmtId="164" fontId="0" fillId="0" borderId="12" xfId="0" applyNumberFormat="1" applyBorder="1"/>
    <xf numFmtId="3" fontId="0" fillId="0" borderId="0" xfId="0" applyNumberFormat="1" applyBorder="1"/>
    <xf numFmtId="0" fontId="0" fillId="0" borderId="13" xfId="0" applyBorder="1"/>
    <xf numFmtId="3" fontId="0" fillId="0" borderId="14" xfId="0" applyNumberFormat="1" applyBorder="1"/>
    <xf numFmtId="0" fontId="0" fillId="0" borderId="14" xfId="0" applyNumberFormat="1" applyBorder="1" applyAlignment="1"/>
    <xf numFmtId="164" fontId="0" fillId="0" borderId="14" xfId="0" applyNumberFormat="1" applyBorder="1"/>
    <xf numFmtId="0" fontId="0" fillId="0" borderId="8" xfId="0" applyFill="1" applyBorder="1" applyAlignment="1">
      <alignment textRotation="90" wrapText="1"/>
    </xf>
    <xf numFmtId="0" fontId="0" fillId="0" borderId="9" xfId="0" applyBorder="1"/>
    <xf numFmtId="165" fontId="0" fillId="0" borderId="0" xfId="0" applyNumberFormat="1" applyBorder="1"/>
    <xf numFmtId="165" fontId="0" fillId="0" borderId="12" xfId="0" applyNumberFormat="1" applyBorder="1"/>
    <xf numFmtId="0" fontId="9" fillId="2" borderId="0" xfId="0" applyFont="1" applyFill="1" applyBorder="1" applyAlignment="1">
      <alignment horizontal="left"/>
    </xf>
    <xf numFmtId="165" fontId="9" fillId="2" borderId="0" xfId="0" applyNumberFormat="1" applyFont="1" applyFill="1" applyBorder="1"/>
    <xf numFmtId="0" fontId="9" fillId="2" borderId="16" xfId="0" applyFont="1" applyFill="1" applyBorder="1" applyAlignment="1">
      <alignment horizontal="center"/>
    </xf>
    <xf numFmtId="165" fontId="9" fillId="2" borderId="16" xfId="0" applyNumberFormat="1" applyFont="1" applyFill="1" applyBorder="1"/>
    <xf numFmtId="165" fontId="0" fillId="0" borderId="14" xfId="0" applyNumberFormat="1" applyBorder="1"/>
    <xf numFmtId="0" fontId="0" fillId="0" borderId="9" xfId="0" applyBorder="1" applyAlignment="1">
      <alignment horizontal="center" textRotation="90" wrapText="1"/>
    </xf>
    <xf numFmtId="0" fontId="6" fillId="6" borderId="5" xfId="0" applyFont="1" applyFill="1" applyBorder="1" applyAlignment="1">
      <alignment horizontal="left" vertical="top"/>
    </xf>
    <xf numFmtId="0" fontId="6" fillId="6" borderId="0" xfId="0" applyFont="1" applyFill="1" applyBorder="1" applyAlignment="1">
      <alignment horizontal="left" vertical="top"/>
    </xf>
    <xf numFmtId="0" fontId="6" fillId="7" borderId="5" xfId="0" applyFont="1" applyFill="1" applyBorder="1" applyAlignment="1">
      <alignment horizontal="left" vertical="top"/>
    </xf>
    <xf numFmtId="0" fontId="6" fillId="7" borderId="0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horizontal="left" vertical="top"/>
    </xf>
    <xf numFmtId="0" fontId="6" fillId="8" borderId="0" xfId="0" applyFont="1" applyFill="1" applyBorder="1" applyAlignment="1">
      <alignment horizontal="left" vertical="top"/>
    </xf>
    <xf numFmtId="0" fontId="6" fillId="9" borderId="5" xfId="0" applyFont="1" applyFill="1" applyBorder="1" applyAlignment="1">
      <alignment horizontal="left" vertical="top"/>
    </xf>
    <xf numFmtId="0" fontId="6" fillId="9" borderId="0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horizontal="left" vertical="top"/>
    </xf>
    <xf numFmtId="0" fontId="6" fillId="10" borderId="0" xfId="0" applyFont="1" applyFill="1" applyBorder="1" applyAlignment="1">
      <alignment horizontal="left" vertical="top"/>
    </xf>
    <xf numFmtId="0" fontId="6" fillId="11" borderId="5" xfId="0" applyFont="1" applyFill="1" applyBorder="1" applyAlignment="1">
      <alignment horizontal="left" vertical="top"/>
    </xf>
    <xf numFmtId="0" fontId="6" fillId="11" borderId="0" xfId="0" applyFont="1" applyFill="1" applyBorder="1" applyAlignment="1">
      <alignment horizontal="left" vertical="top"/>
    </xf>
    <xf numFmtId="0" fontId="0" fillId="2" borderId="0" xfId="0" applyFill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9">
    <dxf>
      <numFmt numFmtId="166" formatCode="###,###.0"/>
    </dxf>
    <dxf>
      <numFmt numFmtId="167" formatCode="#,###,##0.00"/>
    </dxf>
    <dxf>
      <numFmt numFmtId="165" formatCode="###,##0"/>
    </dxf>
    <dxf>
      <numFmt numFmtId="166" formatCode="###,###.0"/>
    </dxf>
    <dxf>
      <numFmt numFmtId="167" formatCode="#,###,##0.00"/>
    </dxf>
    <dxf>
      <numFmt numFmtId="165" formatCode="###,##0"/>
    </dxf>
    <dxf>
      <numFmt numFmtId="166" formatCode="###,###.0"/>
    </dxf>
    <dxf>
      <numFmt numFmtId="168" formatCode="#,###,###.00"/>
    </dxf>
    <dxf>
      <numFmt numFmtId="165" formatCode="###,##0"/>
    </dxf>
  </dxfs>
  <tableStyles count="0" defaultTableStyle="TableStyleMedium2" defaultPivotStyle="PivotStyleLight16"/>
  <colors>
    <mruColors>
      <color rgb="FF35AB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.0"/>
            <c:dispRSqr val="1"/>
            <c:dispEq val="1"/>
            <c:trendlineLbl>
              <c:layout>
                <c:manualLayout>
                  <c:x val="-0.0865074365704287"/>
                  <c:y val="-0.13773257509478"/>
                </c:manualLayout>
              </c:layout>
              <c:numFmt formatCode="General" sourceLinked="0"/>
            </c:trendlineLbl>
          </c:trendline>
          <c:xVal>
            <c:numRef>
              <c:f>calculations!$Z$5:$Z$55</c:f>
              <c:numCache>
                <c:formatCode>General</c:formatCode>
                <c:ptCount val="51"/>
                <c:pt idx="0">
                  <c:v>0.178614026139296</c:v>
                </c:pt>
                <c:pt idx="1">
                  <c:v>0.982880303635884</c:v>
                </c:pt>
                <c:pt idx="2">
                  <c:v>0.587129119602104</c:v>
                </c:pt>
                <c:pt idx="3">
                  <c:v>1.332226190076768</c:v>
                </c:pt>
                <c:pt idx="4">
                  <c:v>8.69417631957724</c:v>
                </c:pt>
                <c:pt idx="5">
                  <c:v>1.133067270372833</c:v>
                </c:pt>
                <c:pt idx="6">
                  <c:v>0.904044527518917</c:v>
                </c:pt>
                <c:pt idx="7">
                  <c:v>0.215190844476217</c:v>
                </c:pt>
                <c:pt idx="8">
                  <c:v>0.237136122966888</c:v>
                </c:pt>
                <c:pt idx="9">
                  <c:v>4.03117924257995</c:v>
                </c:pt>
                <c:pt idx="10">
                  <c:v>2.098543816721587</c:v>
                </c:pt>
                <c:pt idx="11">
                  <c:v>0.302078129271008</c:v>
                </c:pt>
                <c:pt idx="12">
                  <c:v>0.678671738237844</c:v>
                </c:pt>
                <c:pt idx="13">
                  <c:v>0.306771700364055</c:v>
                </c:pt>
                <c:pt idx="14">
                  <c:v>3.031501514981111</c:v>
                </c:pt>
                <c:pt idx="15">
                  <c:v>1.411389813936563</c:v>
                </c:pt>
                <c:pt idx="16">
                  <c:v>0.620585971277135</c:v>
                </c:pt>
                <c:pt idx="17">
                  <c:v>0.904500673499783</c:v>
                </c:pt>
                <c:pt idx="18">
                  <c:v>1.048678260430131</c:v>
                </c:pt>
                <c:pt idx="19">
                  <c:v>1.612763468004257</c:v>
                </c:pt>
                <c:pt idx="20">
                  <c:v>1.331028252461793</c:v>
                </c:pt>
                <c:pt idx="21">
                  <c:v>0.286006095034391</c:v>
                </c:pt>
                <c:pt idx="22">
                  <c:v>2.269170621949713</c:v>
                </c:pt>
                <c:pt idx="23">
                  <c:v>1.241220981581047</c:v>
                </c:pt>
                <c:pt idx="24">
                  <c:v>1.30378266340003</c:v>
                </c:pt>
                <c:pt idx="25">
                  <c:v>0.585180436632317</c:v>
                </c:pt>
                <c:pt idx="26">
                  <c:v>0.199293544422423</c:v>
                </c:pt>
                <c:pt idx="27">
                  <c:v>2.012127547987777</c:v>
                </c:pt>
                <c:pt idx="28">
                  <c:v>0.144778138699962</c:v>
                </c:pt>
                <c:pt idx="29">
                  <c:v>0.407752298103014</c:v>
                </c:pt>
                <c:pt idx="30">
                  <c:v>0.304624319807367</c:v>
                </c:pt>
                <c:pt idx="31">
                  <c:v>2.15732091997267</c:v>
                </c:pt>
                <c:pt idx="32">
                  <c:v>0.424993313762544</c:v>
                </c:pt>
                <c:pt idx="33">
                  <c:v>0.590533936330922</c:v>
                </c:pt>
                <c:pt idx="34">
                  <c:v>4.841479114586837</c:v>
                </c:pt>
                <c:pt idx="35">
                  <c:v>2.615431373873779</c:v>
                </c:pt>
                <c:pt idx="36">
                  <c:v>0.772438029989711</c:v>
                </c:pt>
                <c:pt idx="37">
                  <c:v>0.823803993706295</c:v>
                </c:pt>
                <c:pt idx="38">
                  <c:v>2.84563619148895</c:v>
                </c:pt>
                <c:pt idx="39">
                  <c:v>0.247914755880909</c:v>
                </c:pt>
                <c:pt idx="40">
                  <c:v>0.914651557524481</c:v>
                </c:pt>
                <c:pt idx="41">
                  <c:v>0.17969662457713</c:v>
                </c:pt>
                <c:pt idx="42">
                  <c:v>1.354421925022476</c:v>
                </c:pt>
                <c:pt idx="43">
                  <c:v>5.428130398229298</c:v>
                </c:pt>
                <c:pt idx="44">
                  <c:v>0.555283945491046</c:v>
                </c:pt>
                <c:pt idx="45">
                  <c:v>1.850291713872214</c:v>
                </c:pt>
                <c:pt idx="46">
                  <c:v>0.139028036511894</c:v>
                </c:pt>
                <c:pt idx="47">
                  <c:v>1.496717499142838</c:v>
                </c:pt>
                <c:pt idx="48">
                  <c:v>1.269298924975201</c:v>
                </c:pt>
                <c:pt idx="49">
                  <c:v>0.373138635304925</c:v>
                </c:pt>
                <c:pt idx="50">
                  <c:v>0.129326159797903</c:v>
                </c:pt>
              </c:numCache>
            </c:numRef>
          </c:xVal>
          <c:yVal>
            <c:numRef>
              <c:f>calculations!$AG$5:$AG$55</c:f>
              <c:numCache>
                <c:formatCode>General</c:formatCode>
                <c:ptCount val="51"/>
                <c:pt idx="0">
                  <c:v>0.12429762812475</c:v>
                </c:pt>
                <c:pt idx="1">
                  <c:v>1.16292252520275</c:v>
                </c:pt>
                <c:pt idx="2">
                  <c:v>0.5831895388545</c:v>
                </c:pt>
                <c:pt idx="3">
                  <c:v>1.655273864193</c:v>
                </c:pt>
                <c:pt idx="4">
                  <c:v>10.33647461469</c:v>
                </c:pt>
                <c:pt idx="5">
                  <c:v>1.242146708646</c:v>
                </c:pt>
                <c:pt idx="6">
                  <c:v>0.75090146645775</c:v>
                </c:pt>
                <c:pt idx="7">
                  <c:v>0.0</c:v>
                </c:pt>
                <c:pt idx="8">
                  <c:v>0.141898393486575</c:v>
                </c:pt>
                <c:pt idx="9">
                  <c:v>3.774555336825</c:v>
                </c:pt>
                <c:pt idx="10">
                  <c:v>1.79740730325</c:v>
                </c:pt>
                <c:pt idx="11">
                  <c:v>0.377732057883</c:v>
                </c:pt>
                <c:pt idx="12">
                  <c:v>0.5981218456815</c:v>
                </c:pt>
                <c:pt idx="13">
                  <c:v>0.4598597454315</c:v>
                </c:pt>
                <c:pt idx="14">
                  <c:v>2.4901004255025</c:v>
                </c:pt>
                <c:pt idx="15">
                  <c:v>1.106096802</c:v>
                </c:pt>
                <c:pt idx="16">
                  <c:v>0.57779731694475</c:v>
                </c:pt>
                <c:pt idx="17">
                  <c:v>0.819617730282</c:v>
                </c:pt>
                <c:pt idx="18">
                  <c:v>1.0549398249075</c:v>
                </c:pt>
                <c:pt idx="19">
                  <c:v>1.15241460558375</c:v>
                </c:pt>
                <c:pt idx="20">
                  <c:v>1.04429364318825</c:v>
                </c:pt>
                <c:pt idx="21">
                  <c:v>0.179740730325</c:v>
                </c:pt>
                <c:pt idx="22">
                  <c:v>1.9232258144775</c:v>
                </c:pt>
                <c:pt idx="23">
                  <c:v>0.850035392337</c:v>
                </c:pt>
                <c:pt idx="24">
                  <c:v>1.23122400272625</c:v>
                </c:pt>
                <c:pt idx="25">
                  <c:v>0.5881669744635</c:v>
                </c:pt>
                <c:pt idx="26">
                  <c:v>0.22882377591375</c:v>
                </c:pt>
                <c:pt idx="27">
                  <c:v>1.495995924705</c:v>
                </c:pt>
                <c:pt idx="28">
                  <c:v>0.10507919619</c:v>
                </c:pt>
                <c:pt idx="29">
                  <c:v>0.52829948505525</c:v>
                </c:pt>
                <c:pt idx="30">
                  <c:v>0.1955026097535</c:v>
                </c:pt>
                <c:pt idx="31">
                  <c:v>1.43446929009375</c:v>
                </c:pt>
                <c:pt idx="32">
                  <c:v>0.439673478795</c:v>
                </c:pt>
                <c:pt idx="33">
                  <c:v>0.9863618231835</c:v>
                </c:pt>
                <c:pt idx="34">
                  <c:v>3.691598076675</c:v>
                </c:pt>
                <c:pt idx="35">
                  <c:v>2.1831585629475</c:v>
                </c:pt>
                <c:pt idx="36">
                  <c:v>0.92787695477775</c:v>
                </c:pt>
                <c:pt idx="37">
                  <c:v>0.84021878321925</c:v>
                </c:pt>
                <c:pt idx="38">
                  <c:v>2.17348021593</c:v>
                </c:pt>
                <c:pt idx="39">
                  <c:v>0.17434850841525</c:v>
                </c:pt>
                <c:pt idx="40">
                  <c:v>1.070148655935</c:v>
                </c:pt>
                <c:pt idx="41">
                  <c:v>0.148866803339175</c:v>
                </c:pt>
                <c:pt idx="42">
                  <c:v>1.31445778707675</c:v>
                </c:pt>
                <c:pt idx="43">
                  <c:v>6.2591252783175</c:v>
                </c:pt>
                <c:pt idx="44">
                  <c:v>0.85846938045225</c:v>
                </c:pt>
                <c:pt idx="45">
                  <c:v>1.53194407077</c:v>
                </c:pt>
                <c:pt idx="46">
                  <c:v>0.0826807359495</c:v>
                </c:pt>
                <c:pt idx="47">
                  <c:v>1.48770019869</c:v>
                </c:pt>
                <c:pt idx="48">
                  <c:v>0.88390960689825</c:v>
                </c:pt>
                <c:pt idx="49">
                  <c:v>0.30763317305625</c:v>
                </c:pt>
                <c:pt idx="50">
                  <c:v>0.14188456727655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75576"/>
        <c:axId val="251378472"/>
      </c:scatterChart>
      <c:valAx>
        <c:axId val="251375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1378472"/>
        <c:crosses val="autoZero"/>
        <c:crossBetween val="midCat"/>
      </c:valAx>
      <c:valAx>
        <c:axId val="251378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13755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.0"/>
            <c:dispRSqr val="1"/>
            <c:dispEq val="1"/>
            <c:trendlineLbl>
              <c:layout>
                <c:manualLayout>
                  <c:x val="-0.0865074365704287"/>
                  <c:y val="-0.13773257509478"/>
                </c:manualLayout>
              </c:layout>
              <c:numFmt formatCode="General" sourceLinked="0"/>
            </c:trendlineLbl>
          </c:trendline>
          <c:xVal>
            <c:numRef>
              <c:f>calculations!$Z$5:$Z$55</c:f>
              <c:numCache>
                <c:formatCode>General</c:formatCode>
                <c:ptCount val="51"/>
                <c:pt idx="0">
                  <c:v>0.178614026139296</c:v>
                </c:pt>
                <c:pt idx="1">
                  <c:v>0.982880303635884</c:v>
                </c:pt>
                <c:pt idx="2">
                  <c:v>0.587129119602104</c:v>
                </c:pt>
                <c:pt idx="3">
                  <c:v>1.332226190076768</c:v>
                </c:pt>
                <c:pt idx="4">
                  <c:v>8.69417631957724</c:v>
                </c:pt>
                <c:pt idx="5">
                  <c:v>1.133067270372833</c:v>
                </c:pt>
                <c:pt idx="6">
                  <c:v>0.904044527518917</c:v>
                </c:pt>
                <c:pt idx="7">
                  <c:v>0.215190844476217</c:v>
                </c:pt>
                <c:pt idx="8">
                  <c:v>0.237136122966888</c:v>
                </c:pt>
                <c:pt idx="9">
                  <c:v>4.03117924257995</c:v>
                </c:pt>
                <c:pt idx="10">
                  <c:v>2.098543816721587</c:v>
                </c:pt>
                <c:pt idx="11">
                  <c:v>0.302078129271008</c:v>
                </c:pt>
                <c:pt idx="12">
                  <c:v>0.678671738237844</c:v>
                </c:pt>
                <c:pt idx="13">
                  <c:v>0.306771700364055</c:v>
                </c:pt>
                <c:pt idx="14">
                  <c:v>3.031501514981111</c:v>
                </c:pt>
                <c:pt idx="15">
                  <c:v>1.411389813936563</c:v>
                </c:pt>
                <c:pt idx="16">
                  <c:v>0.620585971277135</c:v>
                </c:pt>
                <c:pt idx="17">
                  <c:v>0.904500673499783</c:v>
                </c:pt>
                <c:pt idx="18">
                  <c:v>1.048678260430131</c:v>
                </c:pt>
                <c:pt idx="19">
                  <c:v>1.612763468004257</c:v>
                </c:pt>
                <c:pt idx="20">
                  <c:v>1.331028252461793</c:v>
                </c:pt>
                <c:pt idx="21">
                  <c:v>0.286006095034391</c:v>
                </c:pt>
                <c:pt idx="22">
                  <c:v>2.269170621949713</c:v>
                </c:pt>
                <c:pt idx="23">
                  <c:v>1.241220981581047</c:v>
                </c:pt>
                <c:pt idx="24">
                  <c:v>1.30378266340003</c:v>
                </c:pt>
                <c:pt idx="25">
                  <c:v>0.585180436632317</c:v>
                </c:pt>
                <c:pt idx="26">
                  <c:v>0.199293544422423</c:v>
                </c:pt>
                <c:pt idx="27">
                  <c:v>2.012127547987777</c:v>
                </c:pt>
                <c:pt idx="28">
                  <c:v>0.144778138699962</c:v>
                </c:pt>
                <c:pt idx="29">
                  <c:v>0.407752298103014</c:v>
                </c:pt>
                <c:pt idx="30">
                  <c:v>0.304624319807367</c:v>
                </c:pt>
                <c:pt idx="31">
                  <c:v>2.15732091997267</c:v>
                </c:pt>
                <c:pt idx="32">
                  <c:v>0.424993313762544</c:v>
                </c:pt>
                <c:pt idx="33">
                  <c:v>0.590533936330922</c:v>
                </c:pt>
                <c:pt idx="34">
                  <c:v>4.841479114586837</c:v>
                </c:pt>
                <c:pt idx="35">
                  <c:v>2.615431373873779</c:v>
                </c:pt>
                <c:pt idx="36">
                  <c:v>0.772438029989711</c:v>
                </c:pt>
                <c:pt idx="37">
                  <c:v>0.823803993706295</c:v>
                </c:pt>
                <c:pt idx="38">
                  <c:v>2.84563619148895</c:v>
                </c:pt>
                <c:pt idx="39">
                  <c:v>0.247914755880909</c:v>
                </c:pt>
                <c:pt idx="40">
                  <c:v>0.914651557524481</c:v>
                </c:pt>
                <c:pt idx="41">
                  <c:v>0.17969662457713</c:v>
                </c:pt>
                <c:pt idx="42">
                  <c:v>1.354421925022476</c:v>
                </c:pt>
                <c:pt idx="43">
                  <c:v>5.428130398229298</c:v>
                </c:pt>
                <c:pt idx="44">
                  <c:v>0.555283945491046</c:v>
                </c:pt>
                <c:pt idx="45">
                  <c:v>1.850291713872214</c:v>
                </c:pt>
                <c:pt idx="46">
                  <c:v>0.139028036511894</c:v>
                </c:pt>
                <c:pt idx="47">
                  <c:v>1.496717499142838</c:v>
                </c:pt>
                <c:pt idx="48">
                  <c:v>1.269298924975201</c:v>
                </c:pt>
                <c:pt idx="49">
                  <c:v>0.373138635304925</c:v>
                </c:pt>
                <c:pt idx="50">
                  <c:v>0.129326159797903</c:v>
                </c:pt>
              </c:numCache>
            </c:numRef>
          </c:xVal>
          <c:yVal>
            <c:numRef>
              <c:f>calculations!$AG$5:$AG$55</c:f>
              <c:numCache>
                <c:formatCode>General</c:formatCode>
                <c:ptCount val="51"/>
                <c:pt idx="0">
                  <c:v>0.12429762812475</c:v>
                </c:pt>
                <c:pt idx="1">
                  <c:v>1.16292252520275</c:v>
                </c:pt>
                <c:pt idx="2">
                  <c:v>0.5831895388545</c:v>
                </c:pt>
                <c:pt idx="3">
                  <c:v>1.655273864193</c:v>
                </c:pt>
                <c:pt idx="4">
                  <c:v>10.33647461469</c:v>
                </c:pt>
                <c:pt idx="5">
                  <c:v>1.242146708646</c:v>
                </c:pt>
                <c:pt idx="6">
                  <c:v>0.75090146645775</c:v>
                </c:pt>
                <c:pt idx="7">
                  <c:v>0.0</c:v>
                </c:pt>
                <c:pt idx="8">
                  <c:v>0.141898393486575</c:v>
                </c:pt>
                <c:pt idx="9">
                  <c:v>3.774555336825</c:v>
                </c:pt>
                <c:pt idx="10">
                  <c:v>1.79740730325</c:v>
                </c:pt>
                <c:pt idx="11">
                  <c:v>0.377732057883</c:v>
                </c:pt>
                <c:pt idx="12">
                  <c:v>0.5981218456815</c:v>
                </c:pt>
                <c:pt idx="13">
                  <c:v>0.4598597454315</c:v>
                </c:pt>
                <c:pt idx="14">
                  <c:v>2.4901004255025</c:v>
                </c:pt>
                <c:pt idx="15">
                  <c:v>1.106096802</c:v>
                </c:pt>
                <c:pt idx="16">
                  <c:v>0.57779731694475</c:v>
                </c:pt>
                <c:pt idx="17">
                  <c:v>0.819617730282</c:v>
                </c:pt>
                <c:pt idx="18">
                  <c:v>1.0549398249075</c:v>
                </c:pt>
                <c:pt idx="19">
                  <c:v>1.15241460558375</c:v>
                </c:pt>
                <c:pt idx="20">
                  <c:v>1.04429364318825</c:v>
                </c:pt>
                <c:pt idx="21">
                  <c:v>0.179740730325</c:v>
                </c:pt>
                <c:pt idx="22">
                  <c:v>1.9232258144775</c:v>
                </c:pt>
                <c:pt idx="23">
                  <c:v>0.850035392337</c:v>
                </c:pt>
                <c:pt idx="24">
                  <c:v>1.23122400272625</c:v>
                </c:pt>
                <c:pt idx="25">
                  <c:v>0.5881669744635</c:v>
                </c:pt>
                <c:pt idx="26">
                  <c:v>0.22882377591375</c:v>
                </c:pt>
                <c:pt idx="27">
                  <c:v>1.495995924705</c:v>
                </c:pt>
                <c:pt idx="28">
                  <c:v>0.10507919619</c:v>
                </c:pt>
                <c:pt idx="29">
                  <c:v>0.52829948505525</c:v>
                </c:pt>
                <c:pt idx="30">
                  <c:v>0.1955026097535</c:v>
                </c:pt>
                <c:pt idx="31">
                  <c:v>1.43446929009375</c:v>
                </c:pt>
                <c:pt idx="32">
                  <c:v>0.439673478795</c:v>
                </c:pt>
                <c:pt idx="33">
                  <c:v>0.9863618231835</c:v>
                </c:pt>
                <c:pt idx="34">
                  <c:v>3.691598076675</c:v>
                </c:pt>
                <c:pt idx="35">
                  <c:v>2.1831585629475</c:v>
                </c:pt>
                <c:pt idx="36">
                  <c:v>0.92787695477775</c:v>
                </c:pt>
                <c:pt idx="37">
                  <c:v>0.84021878321925</c:v>
                </c:pt>
                <c:pt idx="38">
                  <c:v>2.17348021593</c:v>
                </c:pt>
                <c:pt idx="39">
                  <c:v>0.17434850841525</c:v>
                </c:pt>
                <c:pt idx="40">
                  <c:v>1.070148655935</c:v>
                </c:pt>
                <c:pt idx="41">
                  <c:v>0.148866803339175</c:v>
                </c:pt>
                <c:pt idx="42">
                  <c:v>1.31445778707675</c:v>
                </c:pt>
                <c:pt idx="43">
                  <c:v>6.2591252783175</c:v>
                </c:pt>
                <c:pt idx="44">
                  <c:v>0.85846938045225</c:v>
                </c:pt>
                <c:pt idx="45">
                  <c:v>1.53194407077</c:v>
                </c:pt>
                <c:pt idx="46">
                  <c:v>0.0826807359495</c:v>
                </c:pt>
                <c:pt idx="47">
                  <c:v>1.48770019869</c:v>
                </c:pt>
                <c:pt idx="48">
                  <c:v>0.88390960689825</c:v>
                </c:pt>
                <c:pt idx="49">
                  <c:v>0.30763317305625</c:v>
                </c:pt>
                <c:pt idx="50">
                  <c:v>0.14188456727655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539224"/>
        <c:axId val="306542120"/>
      </c:scatterChart>
      <c:valAx>
        <c:axId val="306539224"/>
        <c:scaling>
          <c:logBase val="10.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6542120"/>
        <c:crosses val="autoZero"/>
        <c:crossBetween val="midCat"/>
      </c:valAx>
      <c:valAx>
        <c:axId val="306542120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6539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224117</xdr:colOff>
      <xdr:row>9</xdr:row>
      <xdr:rowOff>119529</xdr:rowOff>
    </xdr:from>
    <xdr:to>
      <xdr:col>14</xdr:col>
      <xdr:colOff>149412</xdr:colOff>
      <xdr:row>24</xdr:row>
      <xdr:rowOff>12699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209175</xdr:colOff>
      <xdr:row>25</xdr:row>
      <xdr:rowOff>29882</xdr:rowOff>
    </xdr:from>
    <xdr:to>
      <xdr:col>14</xdr:col>
      <xdr:colOff>134470</xdr:colOff>
      <xdr:row>39</xdr:row>
      <xdr:rowOff>109817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"/>
  <sheetViews>
    <sheetView topLeftCell="J1" zoomScale="85" zoomScaleNormal="85" zoomScalePageLayoutView="85" workbookViewId="0">
      <selection activeCell="AB5" sqref="AB5"/>
    </sheetView>
  </sheetViews>
  <sheetFormatPr baseColWidth="10" defaultColWidth="8.83203125" defaultRowHeight="14" x14ac:dyDescent="0"/>
  <cols>
    <col min="1" max="5" width="8.6640625" customWidth="1"/>
    <col min="6" max="7" width="8.6640625" style="3" customWidth="1"/>
    <col min="8" max="14" width="8.6640625" customWidth="1"/>
    <col min="16" max="16" width="5.83203125" bestFit="1" customWidth="1"/>
    <col min="17" max="17" width="9.33203125" customWidth="1"/>
    <col min="18" max="18" width="9.33203125" bestFit="1" customWidth="1"/>
    <col min="19" max="19" width="9.33203125" customWidth="1"/>
    <col min="22" max="22" width="8.6640625" customWidth="1"/>
    <col min="23" max="23" width="9.33203125" bestFit="1" customWidth="1"/>
    <col min="29" max="29" width="12.6640625" style="26" customWidth="1"/>
    <col min="30" max="30" width="7.5" customWidth="1"/>
    <col min="31" max="31" width="9.5" bestFit="1" customWidth="1"/>
  </cols>
  <sheetData>
    <row r="1" spans="1:33" ht="15" thickBot="1">
      <c r="A1" t="s">
        <v>176</v>
      </c>
      <c r="P1" t="s">
        <v>177</v>
      </c>
      <c r="AB1" t="s">
        <v>178</v>
      </c>
    </row>
    <row r="2" spans="1:33" ht="166.5" customHeight="1">
      <c r="A2" s="29"/>
      <c r="B2" s="30" t="s">
        <v>4</v>
      </c>
      <c r="C2" s="30" t="s">
        <v>5</v>
      </c>
      <c r="D2" s="30" t="s">
        <v>6</v>
      </c>
      <c r="E2" s="31" t="s">
        <v>1</v>
      </c>
      <c r="F2" s="30" t="s">
        <v>7</v>
      </c>
      <c r="G2" s="30" t="s">
        <v>8</v>
      </c>
      <c r="H2" s="30" t="s">
        <v>12</v>
      </c>
      <c r="I2" s="30" t="s">
        <v>13</v>
      </c>
      <c r="J2" s="30"/>
      <c r="K2" s="32" t="s">
        <v>14</v>
      </c>
      <c r="M2" t="s">
        <v>9</v>
      </c>
      <c r="P2" s="42" t="s">
        <v>66</v>
      </c>
      <c r="Q2" s="43" t="s">
        <v>67</v>
      </c>
      <c r="R2" s="43" t="s">
        <v>68</v>
      </c>
      <c r="S2" s="43" t="s">
        <v>158</v>
      </c>
      <c r="T2" s="43" t="s">
        <v>159</v>
      </c>
      <c r="U2" s="31" t="s">
        <v>1</v>
      </c>
      <c r="V2" s="30" t="s">
        <v>7</v>
      </c>
      <c r="W2" s="30" t="s">
        <v>8</v>
      </c>
      <c r="X2" s="30" t="s">
        <v>12</v>
      </c>
      <c r="Y2" s="30" t="s">
        <v>13</v>
      </c>
      <c r="Z2" s="44" t="s">
        <v>69</v>
      </c>
      <c r="AB2" s="55"/>
      <c r="AC2" s="56"/>
      <c r="AD2" s="64" t="s">
        <v>157</v>
      </c>
      <c r="AE2" s="64"/>
      <c r="AF2" s="64"/>
      <c r="AG2" s="44" t="s">
        <v>69</v>
      </c>
    </row>
    <row r="3" spans="1:33" ht="19">
      <c r="A3" s="33">
        <v>1990</v>
      </c>
      <c r="B3" s="34">
        <v>0.258393013</v>
      </c>
      <c r="C3" s="34">
        <v>8.0285959038535193</v>
      </c>
      <c r="D3" s="34">
        <f t="shared" ref="D3:D23" si="0">C3/B3</f>
        <v>31.071257735028304</v>
      </c>
      <c r="E3" s="34">
        <v>0.51582899179042041</v>
      </c>
      <c r="F3" s="34">
        <v>1</v>
      </c>
      <c r="G3" s="34">
        <v>0.17452512706763931</v>
      </c>
      <c r="H3" s="35">
        <f t="shared" ref="H3:H23" si="1">N$6*((D3*1000)^N$7)*((E3)^N$8)*F3*G3</f>
        <v>36.179962267184052</v>
      </c>
      <c r="I3" s="35">
        <f t="shared" ref="I3:I23" si="2">H3*B3</f>
        <v>9.3486494604439994</v>
      </c>
      <c r="J3" s="35"/>
      <c r="K3" s="36">
        <f t="shared" ref="K3:K23" si="3">E3/0.3356</f>
        <v>1.5370351364434458</v>
      </c>
      <c r="M3" s="1"/>
      <c r="N3" s="1" t="s">
        <v>0</v>
      </c>
      <c r="P3" s="45" t="s">
        <v>0</v>
      </c>
      <c r="Q3" s="46">
        <f>SUM(Q5:Q55)</f>
        <v>299729.9819999999</v>
      </c>
      <c r="R3" s="46">
        <f>SUM(R5:R55)</f>
        <v>9104141.5</v>
      </c>
      <c r="S3" s="47">
        <v>30.374477185268717</v>
      </c>
      <c r="T3" s="34">
        <f>S3*1.49</f>
        <v>45.25797100605039</v>
      </c>
      <c r="U3" s="35">
        <f>E4</f>
        <v>0.55590000000000006</v>
      </c>
      <c r="V3" s="35">
        <f>F4</f>
        <v>1</v>
      </c>
      <c r="W3" s="35">
        <f>G4</f>
        <v>0.16676049046390126</v>
      </c>
      <c r="X3" s="35">
        <f>N$6*((T3*1000)^N$7)*((U3)^N$8)*V3*W3</f>
        <v>38.718006828069825</v>
      </c>
      <c r="Y3" s="48">
        <f>X3*Q3/1000000</f>
        <v>11.604947489653243</v>
      </c>
      <c r="Z3" s="36">
        <f>Y3/W3</f>
        <v>69.590509462823704</v>
      </c>
      <c r="AB3" s="45"/>
      <c r="AC3" s="21"/>
      <c r="AD3" s="22" t="s">
        <v>99</v>
      </c>
      <c r="AE3" s="23" t="s">
        <v>100</v>
      </c>
      <c r="AF3" s="35" t="s">
        <v>175</v>
      </c>
      <c r="AG3" s="36" t="s">
        <v>175</v>
      </c>
    </row>
    <row r="4" spans="1:33" ht="15" customHeight="1">
      <c r="A4" s="33">
        <v>2005</v>
      </c>
      <c r="B4" s="37">
        <v>0.306653499</v>
      </c>
      <c r="C4" s="37">
        <v>12.674169606163398</v>
      </c>
      <c r="D4" s="37">
        <f t="shared" si="0"/>
        <v>41.330588587751279</v>
      </c>
      <c r="E4" s="37">
        <v>0.55590000000000006</v>
      </c>
      <c r="F4" s="37">
        <v>1</v>
      </c>
      <c r="G4" s="37">
        <v>0.16676049046390126</v>
      </c>
      <c r="H4" s="35">
        <f t="shared" si="1"/>
        <v>37.452217201656396</v>
      </c>
      <c r="I4" s="35">
        <f t="shared" si="2"/>
        <v>11.484853450195923</v>
      </c>
      <c r="J4" s="35"/>
      <c r="K4" s="36">
        <f t="shared" si="3"/>
        <v>1.6564362336114424</v>
      </c>
      <c r="M4" s="1"/>
      <c r="N4" s="4">
        <f>N6/H4*((D4*1000)^N$7)*(E4^N$8)*G4*F4</f>
        <v>0.99999999999999989</v>
      </c>
      <c r="P4" s="45"/>
      <c r="Q4" s="46"/>
      <c r="R4" s="46"/>
      <c r="S4" s="47"/>
      <c r="T4" s="34"/>
      <c r="U4" s="35"/>
      <c r="V4" s="35"/>
      <c r="W4" s="35"/>
      <c r="X4" s="35"/>
      <c r="Y4" s="48">
        <f>SUM(Y5:Y55)</f>
        <v>11.574117067148814</v>
      </c>
      <c r="Z4" s="49">
        <f>SUM(Z5:Z55)</f>
        <v>69.405631003791413</v>
      </c>
      <c r="AB4" s="45"/>
      <c r="AC4" s="24" t="s">
        <v>101</v>
      </c>
      <c r="AD4" s="25"/>
      <c r="AE4" s="25" t="s">
        <v>102</v>
      </c>
      <c r="AF4" s="57"/>
      <c r="AG4" s="58"/>
    </row>
    <row r="5" spans="1:33">
      <c r="A5" s="33">
        <v>2010</v>
      </c>
      <c r="B5" s="34">
        <v>0.32163909699999998</v>
      </c>
      <c r="C5" s="34">
        <v>13.276976255182765</v>
      </c>
      <c r="D5" s="34">
        <f t="shared" si="0"/>
        <v>41.279111833791667</v>
      </c>
      <c r="E5" s="34">
        <v>0.56993717161392454</v>
      </c>
      <c r="F5" s="34">
        <v>0.97524875312187509</v>
      </c>
      <c r="G5" s="34">
        <v>0.16424981706654546</v>
      </c>
      <c r="H5" s="35">
        <f t="shared" si="1"/>
        <v>35.667589925300497</v>
      </c>
      <c r="I5" s="35">
        <f t="shared" si="2"/>
        <v>11.472091415739948</v>
      </c>
      <c r="J5" s="35"/>
      <c r="K5" s="36">
        <f t="shared" si="3"/>
        <v>1.6982633242369622</v>
      </c>
      <c r="M5" s="2" t="s">
        <v>11</v>
      </c>
      <c r="N5" s="2">
        <f>N6/H4</f>
        <v>0.10102195586706947</v>
      </c>
      <c r="P5" s="45" t="s">
        <v>15</v>
      </c>
      <c r="Q5" s="50">
        <v>678.49</v>
      </c>
      <c r="R5" s="50">
        <v>29042.6</v>
      </c>
      <c r="S5" s="47">
        <v>42.804757623546401</v>
      </c>
      <c r="T5" s="34">
        <f t="shared" ref="T5:T55" si="4">S5*1.49</f>
        <v>63.779088859084133</v>
      </c>
      <c r="U5" s="35">
        <f>U3</f>
        <v>0.55590000000000006</v>
      </c>
      <c r="V5" s="35">
        <f>V3</f>
        <v>1</v>
      </c>
      <c r="W5" s="35">
        <f>W3</f>
        <v>0.16676049046390126</v>
      </c>
      <c r="X5" s="35">
        <f>N$6*((T5*1000)^N$7)*((U5)^N$8)*V5*W5</f>
        <v>43.900076055241883</v>
      </c>
      <c r="Y5" s="48">
        <f t="shared" ref="Y5:Y36" si="5">X5*Q5/1000000</f>
        <v>2.9785762602721064E-2</v>
      </c>
      <c r="Z5" s="36">
        <f t="shared" ref="Z5:Z55" si="6">Y5/W5</f>
        <v>0.17861402613929589</v>
      </c>
      <c r="AB5" s="45" t="s">
        <v>15</v>
      </c>
      <c r="AC5" s="59" t="s">
        <v>104</v>
      </c>
      <c r="AD5" s="60">
        <v>75.8</v>
      </c>
      <c r="AE5" s="60">
        <v>14.1</v>
      </c>
      <c r="AF5" s="57">
        <f t="shared" ref="AF5" si="7">AD5+AE5</f>
        <v>89.899999999999991</v>
      </c>
      <c r="AG5" s="36">
        <f t="shared" ref="AG5" si="8">3785.41*AF5*365.25/1000000000</f>
        <v>0.12429762812474997</v>
      </c>
    </row>
    <row r="6" spans="1:33">
      <c r="A6" s="33">
        <v>2015</v>
      </c>
      <c r="B6" s="34">
        <v>0.33640818799999994</v>
      </c>
      <c r="C6" s="34">
        <v>14.755994126424785</v>
      </c>
      <c r="D6" s="34">
        <f t="shared" si="0"/>
        <v>43.863361989348448</v>
      </c>
      <c r="E6" s="34">
        <v>0.58432879940147497</v>
      </c>
      <c r="F6" s="34">
        <v>0.95111013046577186</v>
      </c>
      <c r="G6" s="34">
        <v>0.16177694327562314</v>
      </c>
      <c r="H6" s="35">
        <f t="shared" si="1"/>
        <v>34.747574794422249</v>
      </c>
      <c r="I6" s="35">
        <f t="shared" si="2"/>
        <v>11.68936867398606</v>
      </c>
      <c r="J6" s="35"/>
      <c r="K6" s="36">
        <f t="shared" si="3"/>
        <v>1.7411466013154797</v>
      </c>
      <c r="M6" s="1" t="s">
        <v>10</v>
      </c>
      <c r="N6" s="1">
        <v>3.7834962332696325</v>
      </c>
      <c r="P6" s="45" t="s">
        <v>16</v>
      </c>
      <c r="Q6" s="50">
        <v>4606.16</v>
      </c>
      <c r="R6" s="50">
        <v>111105</v>
      </c>
      <c r="S6" s="47">
        <v>24.120959758236797</v>
      </c>
      <c r="T6" s="34">
        <f t="shared" si="4"/>
        <v>35.940230039772828</v>
      </c>
      <c r="U6" s="35">
        <f t="shared" ref="U6:U55" si="9">U5</f>
        <v>0.55590000000000006</v>
      </c>
      <c r="V6" s="35">
        <f t="shared" ref="V6:V55" si="10">V5</f>
        <v>1</v>
      </c>
      <c r="W6" s="35">
        <f t="shared" ref="W6:W55" si="11">W5</f>
        <v>0.16676049046390126</v>
      </c>
      <c r="X6" s="35">
        <f t="shared" ref="X5:X36" si="12">N$6*((T6*1000)^N$7)*((U6)^N$8)*V6*W6</f>
        <v>35.584000881781833</v>
      </c>
      <c r="Y6" s="48">
        <f t="shared" si="5"/>
        <v>0.1639056015016282</v>
      </c>
      <c r="Z6" s="36">
        <f t="shared" si="6"/>
        <v>0.98288030363588386</v>
      </c>
      <c r="AB6" s="45" t="s">
        <v>16</v>
      </c>
      <c r="AC6" s="59" t="s">
        <v>103</v>
      </c>
      <c r="AD6" s="60">
        <v>802</v>
      </c>
      <c r="AE6" s="60">
        <v>39.1</v>
      </c>
      <c r="AF6" s="57">
        <f>AD6+AE6</f>
        <v>841.1</v>
      </c>
      <c r="AG6" s="36">
        <f>3785.41*AF6*365.25/1000000000</f>
        <v>1.16292252520275</v>
      </c>
    </row>
    <row r="7" spans="1:33">
      <c r="A7" s="33">
        <v>2020</v>
      </c>
      <c r="B7" s="34">
        <v>0.35028805700000004</v>
      </c>
      <c r="C7" s="34">
        <v>16.240674418712704</v>
      </c>
      <c r="D7" s="34">
        <f t="shared" si="0"/>
        <v>46.363768601773089</v>
      </c>
      <c r="E7" s="34">
        <v>0.59908383382521468</v>
      </c>
      <c r="F7" s="34">
        <v>0.92756896881832784</v>
      </c>
      <c r="G7" s="34">
        <v>0.1593412999967041</v>
      </c>
      <c r="H7" s="35">
        <f t="shared" si="1"/>
        <v>33.785859718100305</v>
      </c>
      <c r="I7" s="35">
        <f t="shared" si="2"/>
        <v>11.834783154727925</v>
      </c>
      <c r="J7" s="35"/>
      <c r="K7" s="36">
        <f t="shared" si="3"/>
        <v>1.7851127348784703</v>
      </c>
      <c r="M7" s="1" t="s">
        <v>3</v>
      </c>
      <c r="N7" s="1">
        <v>0.366163898248902</v>
      </c>
      <c r="P7" s="45" t="s">
        <v>17</v>
      </c>
      <c r="Q7" s="50">
        <v>2813.55</v>
      </c>
      <c r="R7" s="50">
        <v>63856.6</v>
      </c>
      <c r="S7" s="47">
        <v>22.696095679835082</v>
      </c>
      <c r="T7" s="34">
        <f t="shared" si="4"/>
        <v>33.817182562954272</v>
      </c>
      <c r="U7" s="35">
        <f t="shared" si="9"/>
        <v>0.55590000000000006</v>
      </c>
      <c r="V7" s="35">
        <f t="shared" si="10"/>
        <v>1</v>
      </c>
      <c r="W7" s="35">
        <f t="shared" si="11"/>
        <v>0.16676049046390126</v>
      </c>
      <c r="X7" s="35">
        <f t="shared" si="12"/>
        <v>34.79943130581843</v>
      </c>
      <c r="Y7" s="48">
        <f t="shared" si="5"/>
        <v>9.7909939950485456E-2</v>
      </c>
      <c r="Z7" s="36">
        <f t="shared" si="6"/>
        <v>0.58712911960210434</v>
      </c>
      <c r="AB7" s="45" t="s">
        <v>17</v>
      </c>
      <c r="AC7" s="59" t="s">
        <v>106</v>
      </c>
      <c r="AD7" s="60">
        <v>404</v>
      </c>
      <c r="AE7" s="60">
        <v>17.8</v>
      </c>
      <c r="AF7" s="57">
        <f t="shared" ref="AF7:AF58" si="13">AD7+AE7</f>
        <v>421.8</v>
      </c>
      <c r="AG7" s="36">
        <f t="shared" ref="AG7:AG58" si="14">3785.41*AF7*365.25/1000000000</f>
        <v>0.58318953885450009</v>
      </c>
    </row>
    <row r="8" spans="1:33">
      <c r="A8" s="33">
        <v>2025</v>
      </c>
      <c r="B8" s="34">
        <v>0.36291061899999999</v>
      </c>
      <c r="C8" s="34">
        <v>17.768593872872341</v>
      </c>
      <c r="D8" s="34">
        <f t="shared" si="0"/>
        <v>48.961350102771014</v>
      </c>
      <c r="E8" s="34">
        <v>0.61421145135810251</v>
      </c>
      <c r="F8" s="34">
        <v>0.90461048027461755</v>
      </c>
      <c r="G8" s="34">
        <v>0.15694232670339625</v>
      </c>
      <c r="H8" s="35">
        <f t="shared" si="1"/>
        <v>32.839625414130865</v>
      </c>
      <c r="I8" s="35">
        <f t="shared" si="2"/>
        <v>11.917848786770364</v>
      </c>
      <c r="J8" s="35"/>
      <c r="K8" s="36">
        <f t="shared" si="3"/>
        <v>1.8301890684091253</v>
      </c>
      <c r="M8" s="1" t="s">
        <v>2</v>
      </c>
      <c r="N8" s="1">
        <v>-0.32618814894332016</v>
      </c>
      <c r="P8" s="45" t="s">
        <v>18</v>
      </c>
      <c r="Q8" s="50">
        <v>6055.18</v>
      </c>
      <c r="R8" s="50">
        <v>158787</v>
      </c>
      <c r="S8" s="47">
        <v>26.223332749810904</v>
      </c>
      <c r="T8" s="34">
        <f t="shared" si="4"/>
        <v>39.072765797218246</v>
      </c>
      <c r="U8" s="35">
        <f t="shared" si="9"/>
        <v>0.55590000000000006</v>
      </c>
      <c r="V8" s="35">
        <f t="shared" si="10"/>
        <v>1</v>
      </c>
      <c r="W8" s="35">
        <f t="shared" si="11"/>
        <v>0.16676049046390126</v>
      </c>
      <c r="X8" s="35">
        <f t="shared" si="12"/>
        <v>36.689692604688283</v>
      </c>
      <c r="Y8" s="48">
        <f t="shared" si="5"/>
        <v>0.22216269286605639</v>
      </c>
      <c r="Z8" s="36">
        <f t="shared" si="6"/>
        <v>1.332226190076768</v>
      </c>
      <c r="AB8" s="45" t="s">
        <v>18</v>
      </c>
      <c r="AC8" s="59" t="s">
        <v>105</v>
      </c>
      <c r="AD8" s="60">
        <v>1170</v>
      </c>
      <c r="AE8" s="60">
        <v>27.2</v>
      </c>
      <c r="AF8" s="57">
        <f t="shared" si="13"/>
        <v>1197.2</v>
      </c>
      <c r="AG8" s="36">
        <f t="shared" si="14"/>
        <v>1.655273864193</v>
      </c>
    </row>
    <row r="9" spans="1:33">
      <c r="A9" s="33">
        <v>2030</v>
      </c>
      <c r="B9" s="34">
        <v>0.37417660600000002</v>
      </c>
      <c r="C9" s="34">
        <v>19.416460441971225</v>
      </c>
      <c r="D9" s="34">
        <f t="shared" si="0"/>
        <v>51.891166178281125</v>
      </c>
      <c r="E9" s="34">
        <v>0.62972106019053864</v>
      </c>
      <c r="F9" s="34">
        <v>0.8822202429488013</v>
      </c>
      <c r="G9" s="34">
        <v>0.15457947130834906</v>
      </c>
      <c r="H9" s="35">
        <f t="shared" si="1"/>
        <v>31.962048372780249</v>
      </c>
      <c r="I9" s="35">
        <f t="shared" si="2"/>
        <v>11.959450780934738</v>
      </c>
      <c r="J9" s="35"/>
      <c r="K9" s="36">
        <f t="shared" si="3"/>
        <v>1.8764036358478504</v>
      </c>
      <c r="P9" s="45" t="s">
        <v>19</v>
      </c>
      <c r="Q9" s="50">
        <v>36276.6</v>
      </c>
      <c r="R9" s="50">
        <v>1201640</v>
      </c>
      <c r="S9" s="47">
        <v>33.124383211216049</v>
      </c>
      <c r="T9" s="34">
        <f t="shared" si="4"/>
        <v>49.355330984711912</v>
      </c>
      <c r="U9" s="35">
        <f t="shared" si="9"/>
        <v>0.55590000000000006</v>
      </c>
      <c r="V9" s="35">
        <f t="shared" si="10"/>
        <v>1</v>
      </c>
      <c r="W9" s="35">
        <f t="shared" si="11"/>
        <v>0.16676049046390126</v>
      </c>
      <c r="X9" s="35">
        <f t="shared" si="12"/>
        <v>39.966400027354737</v>
      </c>
      <c r="Y9" s="48">
        <f t="shared" si="5"/>
        <v>1.4498451072323368</v>
      </c>
      <c r="Z9" s="36">
        <f t="shared" si="6"/>
        <v>8.6941763195772417</v>
      </c>
      <c r="AB9" s="45" t="s">
        <v>19</v>
      </c>
      <c r="AC9" s="59" t="s">
        <v>107</v>
      </c>
      <c r="AD9" s="60">
        <v>6990</v>
      </c>
      <c r="AE9" s="60">
        <v>486</v>
      </c>
      <c r="AF9" s="57">
        <f t="shared" si="13"/>
        <v>7476</v>
      </c>
      <c r="AG9" s="36">
        <f t="shared" si="14"/>
        <v>10.336474614690001</v>
      </c>
    </row>
    <row r="10" spans="1:33">
      <c r="A10" s="33">
        <v>2035</v>
      </c>
      <c r="B10" s="34">
        <v>0.38419149599999997</v>
      </c>
      <c r="C10" s="34">
        <v>21.349611214651222</v>
      </c>
      <c r="D10" s="34">
        <f t="shared" si="0"/>
        <v>55.570233690573993</v>
      </c>
      <c r="E10" s="34">
        <v>0.64562230608152082</v>
      </c>
      <c r="F10" s="34">
        <v>0.86038419191469617</v>
      </c>
      <c r="G10" s="34">
        <v>0.152252190036199</v>
      </c>
      <c r="H10" s="35">
        <f t="shared" si="1"/>
        <v>31.226402567386454</v>
      </c>
      <c r="I10" s="35">
        <f t="shared" si="2"/>
        <v>11.996918317062441</v>
      </c>
      <c r="J10" s="35"/>
      <c r="K10" s="36">
        <f t="shared" si="3"/>
        <v>1.9237851790271776</v>
      </c>
      <c r="P10" s="45" t="s">
        <v>20</v>
      </c>
      <c r="Q10" s="50">
        <v>4723.45</v>
      </c>
      <c r="R10" s="50">
        <v>156850</v>
      </c>
      <c r="S10" s="47">
        <v>33.206660385946712</v>
      </c>
      <c r="T10" s="34">
        <f t="shared" si="4"/>
        <v>49.477923975060598</v>
      </c>
      <c r="U10" s="35">
        <f t="shared" si="9"/>
        <v>0.55590000000000006</v>
      </c>
      <c r="V10" s="35">
        <f t="shared" si="10"/>
        <v>1</v>
      </c>
      <c r="W10" s="35">
        <f t="shared" si="11"/>
        <v>0.16676049046390126</v>
      </c>
      <c r="X10" s="35">
        <f t="shared" si="12"/>
        <v>40.002721260089032</v>
      </c>
      <c r="Y10" s="48">
        <f t="shared" si="5"/>
        <v>0.18895085373596754</v>
      </c>
      <c r="Z10" s="36">
        <f t="shared" si="6"/>
        <v>1.1330672703728335</v>
      </c>
      <c r="AB10" s="45" t="s">
        <v>20</v>
      </c>
      <c r="AC10" s="59" t="s">
        <v>108</v>
      </c>
      <c r="AD10" s="60">
        <v>864</v>
      </c>
      <c r="AE10" s="60">
        <v>34.4</v>
      </c>
      <c r="AF10" s="57">
        <f t="shared" si="13"/>
        <v>898.4</v>
      </c>
      <c r="AG10" s="36">
        <f t="shared" si="14"/>
        <v>1.2421467086459999</v>
      </c>
    </row>
    <row r="11" spans="1:33">
      <c r="A11" s="33">
        <v>2040</v>
      </c>
      <c r="B11" s="34">
        <v>0.39307982300000005</v>
      </c>
      <c r="C11" s="34">
        <v>23.488348463263485</v>
      </c>
      <c r="D11" s="34">
        <f t="shared" si="0"/>
        <v>59.754653098191412</v>
      </c>
      <c r="E11" s="34">
        <v>0.66192507835754877</v>
      </c>
      <c r="F11" s="34">
        <v>0.83908861037057936</v>
      </c>
      <c r="G11" s="34">
        <v>0.14995994729842774</v>
      </c>
      <c r="H11" s="35">
        <f t="shared" si="1"/>
        <v>30.55352603883706</v>
      </c>
      <c r="I11" s="35">
        <f t="shared" si="2"/>
        <v>12.009974607371964</v>
      </c>
      <c r="J11" s="35"/>
      <c r="K11" s="36">
        <f t="shared" si="3"/>
        <v>1.9723631655469271</v>
      </c>
      <c r="P11" s="45" t="s">
        <v>21</v>
      </c>
      <c r="Q11" s="50">
        <v>3524.18</v>
      </c>
      <c r="R11" s="50">
        <v>140557</v>
      </c>
      <c r="S11" s="47">
        <v>39.883604129187503</v>
      </c>
      <c r="T11" s="34">
        <f t="shared" si="4"/>
        <v>59.426570152489383</v>
      </c>
      <c r="U11" s="35">
        <f t="shared" si="9"/>
        <v>0.55590000000000006</v>
      </c>
      <c r="V11" s="35">
        <f t="shared" si="10"/>
        <v>1</v>
      </c>
      <c r="W11" s="35">
        <f t="shared" si="11"/>
        <v>0.16676049046390126</v>
      </c>
      <c r="X11" s="35">
        <f t="shared" si="12"/>
        <v>42.77843606463361</v>
      </c>
      <c r="Y11" s="48">
        <f t="shared" si="5"/>
        <v>0.15075890881026047</v>
      </c>
      <c r="Z11" s="36">
        <f t="shared" si="6"/>
        <v>0.90404452751891695</v>
      </c>
      <c r="AB11" s="45" t="s">
        <v>21</v>
      </c>
      <c r="AC11" s="59" t="s">
        <v>109</v>
      </c>
      <c r="AD11" s="60">
        <v>480</v>
      </c>
      <c r="AE11" s="60">
        <v>63.1</v>
      </c>
      <c r="AF11" s="57">
        <f t="shared" si="13"/>
        <v>543.1</v>
      </c>
      <c r="AG11" s="36">
        <f t="shared" si="14"/>
        <v>0.75090146645775013</v>
      </c>
    </row>
    <row r="12" spans="1:33">
      <c r="A12" s="33">
        <v>2045</v>
      </c>
      <c r="B12" s="34">
        <v>0.40090809799999999</v>
      </c>
      <c r="C12" s="34">
        <v>25.771442145133122</v>
      </c>
      <c r="D12" s="34">
        <f t="shared" si="0"/>
        <v>64.28266795731605</v>
      </c>
      <c r="E12" s="34">
        <v>0.67863951606300899</v>
      </c>
      <c r="F12" s="34">
        <v>0.81832012102267426</v>
      </c>
      <c r="G12" s="34">
        <v>0.14770221557010485</v>
      </c>
      <c r="H12" s="35">
        <f t="shared" si="1"/>
        <v>29.900005252201453</v>
      </c>
      <c r="I12" s="35">
        <f t="shared" si="2"/>
        <v>11.987154235850095</v>
      </c>
      <c r="J12" s="35"/>
      <c r="K12" s="36">
        <f t="shared" si="3"/>
        <v>2.0221678071007418</v>
      </c>
      <c r="P12" s="45" t="s">
        <v>22</v>
      </c>
      <c r="Q12" s="50">
        <v>589.87599999999998</v>
      </c>
      <c r="R12" s="50">
        <v>61547.9</v>
      </c>
      <c r="S12" s="47">
        <v>104.34040374587202</v>
      </c>
      <c r="T12" s="34">
        <f t="shared" si="4"/>
        <v>155.46720158134931</v>
      </c>
      <c r="U12" s="35">
        <f t="shared" si="9"/>
        <v>0.55590000000000006</v>
      </c>
      <c r="V12" s="35">
        <f t="shared" si="10"/>
        <v>1</v>
      </c>
      <c r="W12" s="35">
        <f t="shared" si="11"/>
        <v>0.16676049046390126</v>
      </c>
      <c r="X12" s="35">
        <f t="shared" si="12"/>
        <v>60.835380263301261</v>
      </c>
      <c r="Y12" s="48">
        <f t="shared" si="5"/>
        <v>3.5885330768195091E-2</v>
      </c>
      <c r="Z12" s="36">
        <f t="shared" si="6"/>
        <v>0.21519084447621728</v>
      </c>
      <c r="AB12" s="45" t="s">
        <v>22</v>
      </c>
      <c r="AC12" s="59" t="s">
        <v>111</v>
      </c>
      <c r="AD12" s="60">
        <v>0</v>
      </c>
      <c r="AE12" s="60">
        <v>0</v>
      </c>
      <c r="AF12" s="57">
        <f t="shared" si="13"/>
        <v>0</v>
      </c>
      <c r="AG12" s="36">
        <f t="shared" si="14"/>
        <v>0</v>
      </c>
    </row>
    <row r="13" spans="1:33">
      <c r="A13" s="33">
        <v>2050</v>
      </c>
      <c r="B13" s="34">
        <v>0.40803423700000002</v>
      </c>
      <c r="C13" s="34">
        <v>28.137876827926185</v>
      </c>
      <c r="D13" s="34">
        <f t="shared" si="0"/>
        <v>68.959597691617688</v>
      </c>
      <c r="E13" s="34">
        <v>0.695776014265864</v>
      </c>
      <c r="F13" s="34">
        <v>0.79806567768190495</v>
      </c>
      <c r="G13" s="34">
        <v>0.14547847526848556</v>
      </c>
      <c r="H13" s="35">
        <f t="shared" si="1"/>
        <v>29.230347744628773</v>
      </c>
      <c r="I13" s="35">
        <f t="shared" si="2"/>
        <v>11.926982639224272</v>
      </c>
      <c r="J13" s="35"/>
      <c r="K13" s="36">
        <f t="shared" si="3"/>
        <v>2.0732300782653872</v>
      </c>
      <c r="P13" s="45" t="s">
        <v>23</v>
      </c>
      <c r="Q13" s="50">
        <v>851.2</v>
      </c>
      <c r="R13" s="50">
        <v>42529.5</v>
      </c>
      <c r="S13" s="47">
        <v>49.964168233082702</v>
      </c>
      <c r="T13" s="34">
        <f t="shared" si="4"/>
        <v>74.446610667293228</v>
      </c>
      <c r="U13" s="35">
        <f t="shared" si="9"/>
        <v>0.55590000000000006</v>
      </c>
      <c r="V13" s="35">
        <f t="shared" si="10"/>
        <v>1</v>
      </c>
      <c r="W13" s="35">
        <f t="shared" si="11"/>
        <v>0.16676049046390126</v>
      </c>
      <c r="X13" s="35">
        <f t="shared" si="12"/>
        <v>46.457866744203706</v>
      </c>
      <c r="Y13" s="48">
        <f t="shared" si="5"/>
        <v>3.9544936172666197E-2</v>
      </c>
      <c r="Z13" s="36">
        <f t="shared" si="6"/>
        <v>0.23713612296688771</v>
      </c>
      <c r="AB13" s="45" t="s">
        <v>23</v>
      </c>
      <c r="AC13" s="59" t="s">
        <v>110</v>
      </c>
      <c r="AD13" s="60">
        <v>96.2</v>
      </c>
      <c r="AE13" s="60">
        <v>6.43</v>
      </c>
      <c r="AF13" s="57">
        <f t="shared" si="13"/>
        <v>102.63</v>
      </c>
      <c r="AG13" s="36">
        <f t="shared" si="14"/>
        <v>0.14189839348657501</v>
      </c>
    </row>
    <row r="14" spans="1:33">
      <c r="A14" s="33">
        <v>2055</v>
      </c>
      <c r="B14" s="34">
        <v>0.41510686400000002</v>
      </c>
      <c r="C14" s="34">
        <v>30.622886544690033</v>
      </c>
      <c r="D14" s="34">
        <f t="shared" si="0"/>
        <v>73.771091736729346</v>
      </c>
      <c r="E14" s="34">
        <v>0.71334523052256882</v>
      </c>
      <c r="F14" s="34">
        <v>0.778312557068642</v>
      </c>
      <c r="G14" s="34">
        <v>0.14328821463343699</v>
      </c>
      <c r="H14" s="35">
        <f t="shared" si="1"/>
        <v>28.546566819442997</v>
      </c>
      <c r="I14" s="35">
        <f t="shared" si="2"/>
        <v>11.849875830385438</v>
      </c>
      <c r="J14" s="35"/>
      <c r="K14" s="36">
        <f t="shared" si="3"/>
        <v>2.1255817357645079</v>
      </c>
      <c r="P14" s="45" t="s">
        <v>24</v>
      </c>
      <c r="Q14" s="50">
        <v>18023</v>
      </c>
      <c r="R14" s="50">
        <v>494371</v>
      </c>
      <c r="S14" s="47">
        <v>27.430006103312433</v>
      </c>
      <c r="T14" s="34">
        <f t="shared" si="4"/>
        <v>40.870709093935524</v>
      </c>
      <c r="U14" s="35">
        <f t="shared" si="9"/>
        <v>0.55590000000000006</v>
      </c>
      <c r="V14" s="35">
        <f t="shared" si="10"/>
        <v>1</v>
      </c>
      <c r="W14" s="35">
        <f t="shared" si="11"/>
        <v>0.16676049046390126</v>
      </c>
      <c r="X14" s="35">
        <f t="shared" si="12"/>
        <v>37.299086036760272</v>
      </c>
      <c r="Y14" s="48">
        <f t="shared" si="5"/>
        <v>0.67224142764053041</v>
      </c>
      <c r="Z14" s="36">
        <f t="shared" si="6"/>
        <v>4.0311792425799498</v>
      </c>
      <c r="AB14" s="45" t="s">
        <v>24</v>
      </c>
      <c r="AC14" s="59" t="s">
        <v>112</v>
      </c>
      <c r="AD14" s="60">
        <v>2540</v>
      </c>
      <c r="AE14" s="60">
        <v>190</v>
      </c>
      <c r="AF14" s="57">
        <f t="shared" si="13"/>
        <v>2730</v>
      </c>
      <c r="AG14" s="36">
        <f t="shared" si="14"/>
        <v>3.7745553368249998</v>
      </c>
    </row>
    <row r="15" spans="1:33">
      <c r="A15" s="33">
        <v>2060</v>
      </c>
      <c r="B15" s="34">
        <v>0.42123971599999993</v>
      </c>
      <c r="C15" s="34">
        <v>33.199259527247222</v>
      </c>
      <c r="D15" s="34">
        <f t="shared" si="0"/>
        <v>78.81322265265041</v>
      </c>
      <c r="E15" s="34">
        <v>0.73135809150623454</v>
      </c>
      <c r="F15" s="34">
        <v>0.75904835082029121</v>
      </c>
      <c r="G15" s="34">
        <v>0.14113092960966417</v>
      </c>
      <c r="H15" s="35">
        <f t="shared" si="1"/>
        <v>27.865184272697569</v>
      </c>
      <c r="I15" s="35">
        <f t="shared" si="2"/>
        <v>11.737922309318789</v>
      </c>
      <c r="J15" s="35"/>
      <c r="K15" s="36">
        <f t="shared" si="3"/>
        <v>2.1792553382188156</v>
      </c>
      <c r="P15" s="45" t="s">
        <v>25</v>
      </c>
      <c r="Q15" s="50">
        <v>9219.76</v>
      </c>
      <c r="R15" s="50">
        <v>265267</v>
      </c>
      <c r="S15" s="47">
        <v>28.771573229671922</v>
      </c>
      <c r="T15" s="34">
        <f t="shared" si="4"/>
        <v>42.869644112211162</v>
      </c>
      <c r="U15" s="35">
        <f t="shared" si="9"/>
        <v>0.55590000000000006</v>
      </c>
      <c r="V15" s="35">
        <f t="shared" si="10"/>
        <v>1</v>
      </c>
      <c r="W15" s="35">
        <f t="shared" si="11"/>
        <v>0.16676049046390126</v>
      </c>
      <c r="X15" s="35">
        <f t="shared" si="12"/>
        <v>37.95697459982464</v>
      </c>
      <c r="Y15" s="48">
        <f t="shared" si="5"/>
        <v>0.34995419613647921</v>
      </c>
      <c r="Z15" s="36">
        <f t="shared" si="6"/>
        <v>2.0985438167215871</v>
      </c>
      <c r="AB15" s="45" t="s">
        <v>25</v>
      </c>
      <c r="AC15" s="59" t="s">
        <v>113</v>
      </c>
      <c r="AD15" s="60">
        <v>1180</v>
      </c>
      <c r="AE15" s="60">
        <v>120</v>
      </c>
      <c r="AF15" s="57">
        <f t="shared" si="13"/>
        <v>1300</v>
      </c>
      <c r="AG15" s="36">
        <f t="shared" si="14"/>
        <v>1.79740730325</v>
      </c>
    </row>
    <row r="16" spans="1:33">
      <c r="A16" s="33">
        <v>2065</v>
      </c>
      <c r="B16" s="34">
        <v>0.42664826899999997</v>
      </c>
      <c r="C16" s="34">
        <v>36.003952564771012</v>
      </c>
      <c r="D16" s="34">
        <f t="shared" si="0"/>
        <v>84.387902590484941</v>
      </c>
      <c r="E16" s="34">
        <v>0.74982579980216046</v>
      </c>
      <c r="F16" s="34">
        <v>0.74026095769670452</v>
      </c>
      <c r="G16" s="34">
        <v>0.13900612373070939</v>
      </c>
      <c r="H16" s="35">
        <f t="shared" si="1"/>
        <v>27.222279285739418</v>
      </c>
      <c r="I16" s="35">
        <f t="shared" si="2"/>
        <v>11.614338335495278</v>
      </c>
      <c r="J16" s="35"/>
      <c r="K16" s="36">
        <f t="shared" si="3"/>
        <v>2.2342842663949956</v>
      </c>
      <c r="P16" s="45" t="s">
        <v>26</v>
      </c>
      <c r="Q16" s="50">
        <v>1283.1400000000001</v>
      </c>
      <c r="R16" s="50">
        <v>40479.800000000003</v>
      </c>
      <c r="S16" s="47">
        <v>31.547453902146298</v>
      </c>
      <c r="T16" s="34">
        <f t="shared" si="4"/>
        <v>47.005706314197987</v>
      </c>
      <c r="U16" s="35">
        <f t="shared" si="9"/>
        <v>0.55590000000000006</v>
      </c>
      <c r="V16" s="35">
        <f t="shared" si="10"/>
        <v>1</v>
      </c>
      <c r="W16" s="35">
        <f t="shared" si="11"/>
        <v>0.16676049046390126</v>
      </c>
      <c r="X16" s="35">
        <f t="shared" si="12"/>
        <v>39.258924977516862</v>
      </c>
      <c r="Y16" s="48">
        <f t="shared" si="5"/>
        <v>5.0374696995650996E-2</v>
      </c>
      <c r="Z16" s="36">
        <f t="shared" si="6"/>
        <v>0.30207812927100758</v>
      </c>
      <c r="AB16" s="45" t="s">
        <v>26</v>
      </c>
      <c r="AC16" s="59" t="s">
        <v>114</v>
      </c>
      <c r="AD16" s="60">
        <v>261</v>
      </c>
      <c r="AE16" s="60">
        <v>12.2</v>
      </c>
      <c r="AF16" s="57">
        <f t="shared" si="13"/>
        <v>273.2</v>
      </c>
      <c r="AG16" s="36">
        <f t="shared" si="14"/>
        <v>0.37773205788299996</v>
      </c>
    </row>
    <row r="17" spans="1:33">
      <c r="A17" s="33">
        <v>2070</v>
      </c>
      <c r="B17" s="34">
        <v>0.43127747399999999</v>
      </c>
      <c r="C17" s="34">
        <v>38.888879963482175</v>
      </c>
      <c r="D17" s="34">
        <f t="shared" si="0"/>
        <v>90.171368336947211</v>
      </c>
      <c r="E17" s="34">
        <v>0.76875984087496319</v>
      </c>
      <c r="F17" s="34">
        <v>0.72193857597851618</v>
      </c>
      <c r="G17" s="34">
        <v>0.13691330800469789</v>
      </c>
      <c r="H17" s="35">
        <f t="shared" si="1"/>
        <v>26.57419997312703</v>
      </c>
      <c r="I17" s="35">
        <f t="shared" si="2"/>
        <v>11.460853837981093</v>
      </c>
      <c r="J17" s="35"/>
      <c r="K17" s="36">
        <f t="shared" si="3"/>
        <v>2.2907027439659213</v>
      </c>
      <c r="P17" s="45" t="s">
        <v>27</v>
      </c>
      <c r="Q17" s="50">
        <v>2989.11</v>
      </c>
      <c r="R17" s="50">
        <v>85419</v>
      </c>
      <c r="S17" s="47">
        <v>28.57673354276022</v>
      </c>
      <c r="T17" s="34">
        <f t="shared" si="4"/>
        <v>42.579332978712728</v>
      </c>
      <c r="U17" s="35">
        <f t="shared" si="9"/>
        <v>0.55590000000000006</v>
      </c>
      <c r="V17" s="35">
        <f t="shared" si="10"/>
        <v>1</v>
      </c>
      <c r="W17" s="35">
        <f t="shared" si="11"/>
        <v>0.16676049046390126</v>
      </c>
      <c r="X17" s="35">
        <f t="shared" si="12"/>
        <v>37.862652071195555</v>
      </c>
      <c r="Y17" s="48">
        <f t="shared" si="5"/>
        <v>0.11317563193253136</v>
      </c>
      <c r="Z17" s="36">
        <f t="shared" si="6"/>
        <v>0.67867173823784444</v>
      </c>
      <c r="AB17" s="45" t="s">
        <v>27</v>
      </c>
      <c r="AC17" s="59" t="s">
        <v>118</v>
      </c>
      <c r="AD17" s="60">
        <v>398</v>
      </c>
      <c r="AE17" s="60">
        <v>34.6</v>
      </c>
      <c r="AF17" s="57">
        <f t="shared" si="13"/>
        <v>432.6</v>
      </c>
      <c r="AG17" s="36">
        <f t="shared" si="14"/>
        <v>0.59812184568149995</v>
      </c>
    </row>
    <row r="18" spans="1:33">
      <c r="A18" s="33">
        <v>2075</v>
      </c>
      <c r="B18" s="34">
        <v>0.43491616600000005</v>
      </c>
      <c r="C18" s="34">
        <v>41.772810564461153</v>
      </c>
      <c r="D18" s="34">
        <f t="shared" si="0"/>
        <v>96.0479601129868</v>
      </c>
      <c r="E18" s="34">
        <v>0.78817199021163353</v>
      </c>
      <c r="F18" s="34">
        <v>0.7040696960536299</v>
      </c>
      <c r="G18" s="34">
        <v>0.1348520008018039</v>
      </c>
      <c r="H18" s="35">
        <f t="shared" si="1"/>
        <v>25.911624451619076</v>
      </c>
      <c r="I18" s="35">
        <f t="shared" si="2"/>
        <v>11.269384361330022</v>
      </c>
      <c r="J18" s="35"/>
      <c r="K18" s="36">
        <f t="shared" si="3"/>
        <v>2.3485458587950938</v>
      </c>
      <c r="P18" s="45" t="s">
        <v>28</v>
      </c>
      <c r="Q18" s="50">
        <v>1445.04</v>
      </c>
      <c r="R18" s="50">
        <v>34371.199999999997</v>
      </c>
      <c r="S18" s="47">
        <v>23.785639151857385</v>
      </c>
      <c r="T18" s="34">
        <f t="shared" si="4"/>
        <v>35.440602336267503</v>
      </c>
      <c r="U18" s="35">
        <f t="shared" si="9"/>
        <v>0.55590000000000006</v>
      </c>
      <c r="V18" s="35">
        <f t="shared" si="10"/>
        <v>1</v>
      </c>
      <c r="W18" s="35">
        <f t="shared" si="11"/>
        <v>0.16676049046390126</v>
      </c>
      <c r="X18" s="35">
        <f t="shared" si="12"/>
        <v>35.402064450226121</v>
      </c>
      <c r="Y18" s="48">
        <f t="shared" si="5"/>
        <v>5.115739921315475E-2</v>
      </c>
      <c r="Z18" s="36">
        <f t="shared" si="6"/>
        <v>0.30677170036405488</v>
      </c>
      <c r="AB18" s="45" t="s">
        <v>28</v>
      </c>
      <c r="AC18" s="59" t="s">
        <v>115</v>
      </c>
      <c r="AD18" s="60">
        <v>246</v>
      </c>
      <c r="AE18" s="60">
        <v>86.6</v>
      </c>
      <c r="AF18" s="57">
        <f t="shared" si="13"/>
        <v>332.6</v>
      </c>
      <c r="AG18" s="36">
        <f t="shared" si="14"/>
        <v>0.45985974543149993</v>
      </c>
    </row>
    <row r="19" spans="1:33">
      <c r="A19" s="33">
        <v>2080</v>
      </c>
      <c r="B19" s="34">
        <v>0.43735835100000003</v>
      </c>
      <c r="C19" s="34">
        <v>44.792987073882742</v>
      </c>
      <c r="D19" s="34">
        <f t="shared" si="0"/>
        <v>102.41712996097047</v>
      </c>
      <c r="E19" s="34">
        <v>0.80807432064496509</v>
      </c>
      <c r="F19" s="34">
        <v>0.68664309318720007</v>
      </c>
      <c r="G19" s="34">
        <v>0.13282172774341072</v>
      </c>
      <c r="H19" s="35">
        <f t="shared" si="1"/>
        <v>25.275475684961421</v>
      </c>
      <c r="I19" s="35">
        <f t="shared" si="2"/>
        <v>11.054440366315324</v>
      </c>
      <c r="J19" s="35"/>
      <c r="K19" s="36">
        <f t="shared" si="3"/>
        <v>2.4078495847585373</v>
      </c>
      <c r="P19" s="45" t="s">
        <v>29</v>
      </c>
      <c r="Q19" s="50">
        <v>12844.9</v>
      </c>
      <c r="R19" s="50">
        <v>407990</v>
      </c>
      <c r="S19" s="47">
        <v>31.762800800317638</v>
      </c>
      <c r="T19" s="34">
        <f t="shared" si="4"/>
        <v>47.326573192473283</v>
      </c>
      <c r="U19" s="35">
        <f t="shared" si="9"/>
        <v>0.55590000000000006</v>
      </c>
      <c r="V19" s="35">
        <f t="shared" si="10"/>
        <v>1</v>
      </c>
      <c r="W19" s="35">
        <f t="shared" si="11"/>
        <v>0.16676049046390126</v>
      </c>
      <c r="X19" s="35">
        <f t="shared" si="12"/>
        <v>39.356840417621768</v>
      </c>
      <c r="Y19" s="48">
        <f t="shared" si="5"/>
        <v>0.50553467948030983</v>
      </c>
      <c r="Z19" s="36">
        <f t="shared" si="6"/>
        <v>3.0315015149811111</v>
      </c>
      <c r="AB19" s="45" t="s">
        <v>29</v>
      </c>
      <c r="AC19" s="59" t="s">
        <v>116</v>
      </c>
      <c r="AD19" s="60">
        <v>1700</v>
      </c>
      <c r="AE19" s="60">
        <v>101</v>
      </c>
      <c r="AF19" s="57">
        <f t="shared" si="13"/>
        <v>1801</v>
      </c>
      <c r="AG19" s="36">
        <f t="shared" si="14"/>
        <v>2.4901004255024999</v>
      </c>
    </row>
    <row r="20" spans="1:33">
      <c r="A20" s="33">
        <v>2085</v>
      </c>
      <c r="B20" s="34">
        <v>0.43854742700000005</v>
      </c>
      <c r="C20" s="34">
        <v>47.953657497634964</v>
      </c>
      <c r="D20" s="34">
        <f t="shared" si="0"/>
        <v>109.34657130626594</v>
      </c>
      <c r="E20" s="34">
        <v>0.82847920986190837</v>
      </c>
      <c r="F20" s="34">
        <v>0.66964782047056437</v>
      </c>
      <c r="G20" s="34">
        <v>0.13082202159293976</v>
      </c>
      <c r="H20" s="35">
        <f t="shared" si="1"/>
        <v>24.666341161186036</v>
      </c>
      <c r="I20" s="35">
        <f t="shared" si="2"/>
        <v>10.817360449742329</v>
      </c>
      <c r="J20" s="35"/>
      <c r="K20" s="36">
        <f t="shared" si="3"/>
        <v>2.4686508041177246</v>
      </c>
      <c r="P20" s="45" t="s">
        <v>30</v>
      </c>
      <c r="Q20" s="50">
        <v>6337.2</v>
      </c>
      <c r="R20" s="50">
        <v>171813</v>
      </c>
      <c r="S20" s="47">
        <v>27.11181594395001</v>
      </c>
      <c r="T20" s="34">
        <f t="shared" si="4"/>
        <v>40.396605756485513</v>
      </c>
      <c r="U20" s="35">
        <f t="shared" si="9"/>
        <v>0.55590000000000006</v>
      </c>
      <c r="V20" s="35">
        <f t="shared" si="10"/>
        <v>1</v>
      </c>
      <c r="W20" s="35">
        <f t="shared" si="11"/>
        <v>0.16676049046390126</v>
      </c>
      <c r="X20" s="35">
        <f t="shared" si="12"/>
        <v>37.140070947392473</v>
      </c>
      <c r="Y20" s="48">
        <f t="shared" si="5"/>
        <v>0.23536405760781556</v>
      </c>
      <c r="Z20" s="36">
        <f t="shared" si="6"/>
        <v>1.4113898139365628</v>
      </c>
      <c r="AB20" s="45" t="s">
        <v>30</v>
      </c>
      <c r="AC20" s="59" t="s">
        <v>117</v>
      </c>
      <c r="AD20" s="60">
        <v>676</v>
      </c>
      <c r="AE20" s="60">
        <v>124</v>
      </c>
      <c r="AF20" s="57">
        <f t="shared" si="13"/>
        <v>800</v>
      </c>
      <c r="AG20" s="36">
        <f t="shared" si="14"/>
        <v>1.1060968019999999</v>
      </c>
    </row>
    <row r="21" spans="1:33">
      <c r="A21" s="33">
        <v>2090</v>
      </c>
      <c r="B21" s="34">
        <v>0.43855072799999995</v>
      </c>
      <c r="C21" s="34">
        <v>51.279810023470915</v>
      </c>
      <c r="D21" s="34">
        <f t="shared" si="0"/>
        <v>116.93016736588548</v>
      </c>
      <c r="E21" s="34">
        <v>0.84939934810151996</v>
      </c>
      <c r="F21" s="34">
        <v>0.65307320194469898</v>
      </c>
      <c r="G21" s="34">
        <v>0.12885242214832313</v>
      </c>
      <c r="H21" s="35">
        <f t="shared" si="1"/>
        <v>24.085870998195031</v>
      </c>
      <c r="I21" s="35">
        <f t="shared" si="2"/>
        <v>10.562876260772516</v>
      </c>
      <c r="J21" s="35"/>
      <c r="K21" s="36">
        <f t="shared" si="3"/>
        <v>2.5309873304574491</v>
      </c>
      <c r="P21" s="45" t="s">
        <v>31</v>
      </c>
      <c r="Q21" s="50">
        <v>2778.64</v>
      </c>
      <c r="R21" s="50">
        <v>75914.2</v>
      </c>
      <c r="S21" s="47">
        <v>27.320631675927793</v>
      </c>
      <c r="T21" s="34">
        <f t="shared" si="4"/>
        <v>40.707741197132414</v>
      </c>
      <c r="U21" s="35">
        <f t="shared" si="9"/>
        <v>0.55590000000000006</v>
      </c>
      <c r="V21" s="35">
        <f t="shared" si="10"/>
        <v>1</v>
      </c>
      <c r="W21" s="35">
        <f t="shared" si="11"/>
        <v>0.16676049046390126</v>
      </c>
      <c r="X21" s="35">
        <f t="shared" si="12"/>
        <v>37.244558829208366</v>
      </c>
      <c r="Y21" s="48">
        <f t="shared" si="5"/>
        <v>0.10348922094519153</v>
      </c>
      <c r="Z21" s="36">
        <f t="shared" si="6"/>
        <v>0.62058597127713477</v>
      </c>
      <c r="AB21" s="45" t="s">
        <v>31</v>
      </c>
      <c r="AC21" s="59" t="s">
        <v>119</v>
      </c>
      <c r="AD21" s="60">
        <v>403</v>
      </c>
      <c r="AE21" s="60">
        <v>14.9</v>
      </c>
      <c r="AF21" s="57">
        <f t="shared" si="13"/>
        <v>417.9</v>
      </c>
      <c r="AG21" s="36">
        <f t="shared" si="14"/>
        <v>0.57779731694475001</v>
      </c>
    </row>
    <row r="22" spans="1:33">
      <c r="A22" s="33">
        <v>2095</v>
      </c>
      <c r="B22" s="34">
        <v>0.43747878100000004</v>
      </c>
      <c r="C22" s="34">
        <v>54.745216844729491</v>
      </c>
      <c r="D22" s="34">
        <f t="shared" si="0"/>
        <v>125.13799348071578</v>
      </c>
      <c r="E22" s="34">
        <v>0.87084774604729531</v>
      </c>
      <c r="F22" s="34">
        <v>0.63690882589387809</v>
      </c>
      <c r="G22" s="34">
        <v>0.12691247613609496</v>
      </c>
      <c r="H22" s="35">
        <f t="shared" si="1"/>
        <v>23.525828043606332</v>
      </c>
      <c r="I22" s="35">
        <f t="shared" si="2"/>
        <v>10.292050574532514</v>
      </c>
      <c r="J22" s="35"/>
      <c r="K22" s="36">
        <f t="shared" si="3"/>
        <v>2.594897932202906</v>
      </c>
      <c r="P22" s="45" t="s">
        <v>32</v>
      </c>
      <c r="Q22" s="50">
        <v>4238.53</v>
      </c>
      <c r="R22" s="50">
        <v>102258</v>
      </c>
      <c r="S22" s="47">
        <v>24.125817205493416</v>
      </c>
      <c r="T22" s="34">
        <f t="shared" si="4"/>
        <v>35.947467636185188</v>
      </c>
      <c r="U22" s="35">
        <f t="shared" si="9"/>
        <v>0.55590000000000006</v>
      </c>
      <c r="V22" s="35">
        <f t="shared" si="10"/>
        <v>1</v>
      </c>
      <c r="W22" s="35">
        <f t="shared" si="11"/>
        <v>0.16676049046390126</v>
      </c>
      <c r="X22" s="35">
        <f t="shared" si="12"/>
        <v>35.586624593373863</v>
      </c>
      <c r="Y22" s="48">
        <f t="shared" si="5"/>
        <v>0.15083497593775289</v>
      </c>
      <c r="Z22" s="36">
        <f t="shared" si="6"/>
        <v>0.90450067349978336</v>
      </c>
      <c r="AB22" s="45" t="s">
        <v>32</v>
      </c>
      <c r="AC22" s="59" t="s">
        <v>120</v>
      </c>
      <c r="AD22" s="60">
        <v>558</v>
      </c>
      <c r="AE22" s="60">
        <v>34.799999999999997</v>
      </c>
      <c r="AF22" s="57">
        <f t="shared" si="13"/>
        <v>592.79999999999995</v>
      </c>
      <c r="AG22" s="36">
        <f t="shared" si="14"/>
        <v>0.81961773028199991</v>
      </c>
    </row>
    <row r="23" spans="1:33" ht="15" thickBot="1">
      <c r="A23" s="38">
        <v>2100</v>
      </c>
      <c r="B23" s="39">
        <v>0.43598820500000002</v>
      </c>
      <c r="C23" s="39">
        <v>58.259393227583686</v>
      </c>
      <c r="D23" s="39">
        <f t="shared" si="0"/>
        <v>133.62607648430233</v>
      </c>
      <c r="E23" s="39">
        <v>0.89283774291879214</v>
      </c>
      <c r="F23" s="39">
        <v>0.6211445383053219</v>
      </c>
      <c r="G23" s="39">
        <v>0.12500173710707765</v>
      </c>
      <c r="H23" s="40">
        <f t="shared" si="1"/>
        <v>22.960204337390419</v>
      </c>
      <c r="I23" s="40">
        <f t="shared" si="2"/>
        <v>10.010378275492064</v>
      </c>
      <c r="J23" s="40"/>
      <c r="K23" s="41">
        <f t="shared" si="3"/>
        <v>2.6604223567306082</v>
      </c>
      <c r="P23" s="45" t="s">
        <v>33</v>
      </c>
      <c r="Q23" s="50">
        <v>4558.17</v>
      </c>
      <c r="R23" s="50">
        <v>135040</v>
      </c>
      <c r="S23" s="47">
        <v>29.625924438974412</v>
      </c>
      <c r="T23" s="34">
        <f t="shared" si="4"/>
        <v>44.142627414071875</v>
      </c>
      <c r="U23" s="35">
        <f t="shared" si="9"/>
        <v>0.55590000000000006</v>
      </c>
      <c r="V23" s="35">
        <f t="shared" si="10"/>
        <v>1</v>
      </c>
      <c r="W23" s="35">
        <f t="shared" si="11"/>
        <v>0.16676049046390126</v>
      </c>
      <c r="X23" s="35">
        <f t="shared" si="12"/>
        <v>38.365857580599119</v>
      </c>
      <c r="Y23" s="48">
        <f t="shared" si="5"/>
        <v>0.17487810104815951</v>
      </c>
      <c r="Z23" s="36">
        <f t="shared" si="6"/>
        <v>1.0486782604301315</v>
      </c>
      <c r="AB23" s="45" t="s">
        <v>33</v>
      </c>
      <c r="AC23" s="59" t="s">
        <v>121</v>
      </c>
      <c r="AD23" s="60">
        <v>719</v>
      </c>
      <c r="AE23" s="60">
        <v>44</v>
      </c>
      <c r="AF23" s="57">
        <f t="shared" si="13"/>
        <v>763</v>
      </c>
      <c r="AG23" s="36">
        <f t="shared" si="14"/>
        <v>1.0549398249074999</v>
      </c>
    </row>
    <row r="24" spans="1:33">
      <c r="P24" s="45" t="s">
        <v>34</v>
      </c>
      <c r="Q24" s="50">
        <v>6539.8</v>
      </c>
      <c r="R24" s="50">
        <v>234201</v>
      </c>
      <c r="S24" s="47">
        <v>35.811645616073882</v>
      </c>
      <c r="T24" s="34">
        <f t="shared" si="4"/>
        <v>53.359351967950083</v>
      </c>
      <c r="U24" s="35">
        <f t="shared" si="9"/>
        <v>0.55590000000000006</v>
      </c>
      <c r="V24" s="35">
        <f t="shared" si="10"/>
        <v>1</v>
      </c>
      <c r="W24" s="35">
        <f t="shared" si="11"/>
        <v>0.16676049046390126</v>
      </c>
      <c r="X24" s="35">
        <f t="shared" si="12"/>
        <v>41.124381009610723</v>
      </c>
      <c r="Y24" s="48">
        <f t="shared" si="5"/>
        <v>0.26894522692665218</v>
      </c>
      <c r="Z24" s="36">
        <f t="shared" si="6"/>
        <v>1.6127634680042566</v>
      </c>
      <c r="AB24" s="45" t="s">
        <v>34</v>
      </c>
      <c r="AC24" s="59" t="s">
        <v>124</v>
      </c>
      <c r="AD24" s="60">
        <v>793</v>
      </c>
      <c r="AE24" s="60">
        <v>40.5</v>
      </c>
      <c r="AF24" s="57">
        <f t="shared" si="13"/>
        <v>833.5</v>
      </c>
      <c r="AG24" s="36">
        <f t="shared" si="14"/>
        <v>1.1524146055837501</v>
      </c>
    </row>
    <row r="25" spans="1:33">
      <c r="P25" s="45" t="s">
        <v>35</v>
      </c>
      <c r="Q25" s="50">
        <v>5657.59</v>
      </c>
      <c r="R25" s="50">
        <v>178158</v>
      </c>
      <c r="S25" s="47">
        <v>31.490086768394317</v>
      </c>
      <c r="T25" s="34">
        <f t="shared" si="4"/>
        <v>46.920229284907535</v>
      </c>
      <c r="U25" s="35">
        <f t="shared" si="9"/>
        <v>0.55590000000000006</v>
      </c>
      <c r="V25" s="35">
        <f t="shared" si="10"/>
        <v>1</v>
      </c>
      <c r="W25" s="35">
        <f t="shared" si="11"/>
        <v>0.16676049046390126</v>
      </c>
      <c r="X25" s="35">
        <f t="shared" si="12"/>
        <v>39.232769465768648</v>
      </c>
      <c r="Y25" s="48">
        <f t="shared" si="5"/>
        <v>0.22196292420183805</v>
      </c>
      <c r="Z25" s="36">
        <f t="shared" si="6"/>
        <v>1.3310282524617933</v>
      </c>
      <c r="AB25" s="45" t="s">
        <v>35</v>
      </c>
      <c r="AC25" s="59" t="s">
        <v>123</v>
      </c>
      <c r="AD25" s="60">
        <v>681</v>
      </c>
      <c r="AE25" s="60">
        <v>74.3</v>
      </c>
      <c r="AF25" s="57">
        <f t="shared" si="13"/>
        <v>755.3</v>
      </c>
      <c r="AG25" s="36">
        <f t="shared" si="14"/>
        <v>1.0442936431882499</v>
      </c>
    </row>
    <row r="26" spans="1:33">
      <c r="P26" s="45" t="s">
        <v>36</v>
      </c>
      <c r="Q26" s="50">
        <v>1329.27</v>
      </c>
      <c r="R26" s="50">
        <v>32797.5</v>
      </c>
      <c r="S26" s="47">
        <v>24.673316933354396</v>
      </c>
      <c r="T26" s="34">
        <f t="shared" si="4"/>
        <v>36.763242230698047</v>
      </c>
      <c r="U26" s="35">
        <f t="shared" si="9"/>
        <v>0.55590000000000006</v>
      </c>
      <c r="V26" s="35">
        <f t="shared" si="10"/>
        <v>1</v>
      </c>
      <c r="W26" s="35">
        <f t="shared" si="11"/>
        <v>0.16676049046390126</v>
      </c>
      <c r="X26" s="35">
        <f t="shared" si="12"/>
        <v>35.880232521308805</v>
      </c>
      <c r="Y26" s="48">
        <f t="shared" si="5"/>
        <v>4.7694516683600155E-2</v>
      </c>
      <c r="Z26" s="36">
        <f t="shared" si="6"/>
        <v>0.28600609503439073</v>
      </c>
      <c r="AB26" s="45" t="s">
        <v>36</v>
      </c>
      <c r="AC26" s="59" t="s">
        <v>122</v>
      </c>
      <c r="AD26" s="60">
        <v>95.9</v>
      </c>
      <c r="AE26" s="60">
        <v>34.1</v>
      </c>
      <c r="AF26" s="57">
        <f t="shared" si="13"/>
        <v>130</v>
      </c>
      <c r="AG26" s="36">
        <f t="shared" si="14"/>
        <v>0.17974073032499999</v>
      </c>
    </row>
    <row r="27" spans="1:33">
      <c r="P27" s="45" t="s">
        <v>37</v>
      </c>
      <c r="Q27" s="50">
        <v>10226.200000000001</v>
      </c>
      <c r="R27" s="50">
        <v>274481</v>
      </c>
      <c r="S27" s="47">
        <v>26.840957540435351</v>
      </c>
      <c r="T27" s="34">
        <f t="shared" si="4"/>
        <v>39.993026735248669</v>
      </c>
      <c r="U27" s="35">
        <f t="shared" si="9"/>
        <v>0.55590000000000006</v>
      </c>
      <c r="V27" s="35">
        <f t="shared" si="10"/>
        <v>1</v>
      </c>
      <c r="W27" s="35">
        <f t="shared" si="11"/>
        <v>0.16676049046390126</v>
      </c>
      <c r="X27" s="35">
        <f t="shared" si="12"/>
        <v>37.00377519143084</v>
      </c>
      <c r="Y27" s="48">
        <f t="shared" si="5"/>
        <v>0.37840800586261009</v>
      </c>
      <c r="Z27" s="36">
        <f t="shared" si="6"/>
        <v>2.2691706219497134</v>
      </c>
      <c r="AB27" s="45" t="s">
        <v>37</v>
      </c>
      <c r="AC27" s="59" t="s">
        <v>125</v>
      </c>
      <c r="AD27" s="60">
        <v>1140</v>
      </c>
      <c r="AE27" s="60">
        <v>251</v>
      </c>
      <c r="AF27" s="57">
        <f t="shared" si="13"/>
        <v>1391</v>
      </c>
      <c r="AG27" s="36">
        <f t="shared" si="14"/>
        <v>1.9232258144774999</v>
      </c>
    </row>
    <row r="28" spans="1:33">
      <c r="P28" s="45" t="s">
        <v>38</v>
      </c>
      <c r="Q28" s="50">
        <v>5175.2299999999996</v>
      </c>
      <c r="R28" s="50">
        <v>171769</v>
      </c>
      <c r="S28" s="47">
        <v>33.190602156812353</v>
      </c>
      <c r="T28" s="34">
        <f t="shared" si="4"/>
        <v>49.453997213650403</v>
      </c>
      <c r="U28" s="35">
        <f t="shared" si="9"/>
        <v>0.55590000000000006</v>
      </c>
      <c r="V28" s="35">
        <f t="shared" si="10"/>
        <v>1</v>
      </c>
      <c r="W28" s="35">
        <f t="shared" si="11"/>
        <v>0.16676049046390126</v>
      </c>
      <c r="X28" s="35">
        <f t="shared" si="12"/>
        <v>39.995636843684309</v>
      </c>
      <c r="Y28" s="48">
        <f t="shared" si="5"/>
        <v>0.20698661966254031</v>
      </c>
      <c r="Z28" s="36">
        <f t="shared" si="6"/>
        <v>1.2412209815810467</v>
      </c>
      <c r="AB28" s="45" t="s">
        <v>38</v>
      </c>
      <c r="AC28" s="59" t="s">
        <v>126</v>
      </c>
      <c r="AD28" s="60">
        <v>537</v>
      </c>
      <c r="AE28" s="60">
        <v>77.8</v>
      </c>
      <c r="AF28" s="57">
        <f t="shared" si="13"/>
        <v>614.79999999999995</v>
      </c>
      <c r="AG28" s="36">
        <f t="shared" si="14"/>
        <v>0.85003539233699998</v>
      </c>
    </row>
    <row r="29" spans="1:33">
      <c r="P29" s="45" t="s">
        <v>39</v>
      </c>
      <c r="Q29" s="50">
        <v>5884.72</v>
      </c>
      <c r="R29" s="50">
        <v>157284</v>
      </c>
      <c r="S29" s="47">
        <v>26.727524844002772</v>
      </c>
      <c r="T29" s="34">
        <f t="shared" si="4"/>
        <v>39.824012017564129</v>
      </c>
      <c r="U29" s="35">
        <f t="shared" si="9"/>
        <v>0.55590000000000006</v>
      </c>
      <c r="V29" s="35">
        <f t="shared" si="10"/>
        <v>1</v>
      </c>
      <c r="W29" s="35">
        <f t="shared" si="11"/>
        <v>0.16676049046390126</v>
      </c>
      <c r="X29" s="35">
        <f t="shared" si="12"/>
        <v>36.946436942950626</v>
      </c>
      <c r="Y29" s="48">
        <f t="shared" si="5"/>
        <v>0.21741943640692044</v>
      </c>
      <c r="Z29" s="36">
        <f t="shared" si="6"/>
        <v>1.3037826634000296</v>
      </c>
      <c r="AB29" s="45" t="s">
        <v>39</v>
      </c>
      <c r="AC29" s="59" t="s">
        <v>128</v>
      </c>
      <c r="AD29" s="60">
        <v>831</v>
      </c>
      <c r="AE29" s="60">
        <v>59.5</v>
      </c>
      <c r="AF29" s="57">
        <f t="shared" si="13"/>
        <v>890.5</v>
      </c>
      <c r="AG29" s="36">
        <f t="shared" si="14"/>
        <v>1.23122400272625</v>
      </c>
    </row>
    <row r="30" spans="1:33">
      <c r="P30" s="45" t="s">
        <v>40</v>
      </c>
      <c r="Q30" s="50">
        <v>2939.11</v>
      </c>
      <c r="R30" s="50">
        <v>58673.3</v>
      </c>
      <c r="S30" s="47">
        <v>19.962947967241785</v>
      </c>
      <c r="T30" s="34">
        <f t="shared" si="4"/>
        <v>29.744792471190259</v>
      </c>
      <c r="U30" s="35">
        <f t="shared" si="9"/>
        <v>0.55590000000000006</v>
      </c>
      <c r="V30" s="35">
        <f t="shared" si="10"/>
        <v>1</v>
      </c>
      <c r="W30" s="35">
        <f t="shared" si="11"/>
        <v>0.16676049046390126</v>
      </c>
      <c r="X30" s="35">
        <f t="shared" si="12"/>
        <v>33.202219931436744</v>
      </c>
      <c r="Y30" s="48">
        <f t="shared" si="5"/>
        <v>9.7584976622685046E-2</v>
      </c>
      <c r="Z30" s="36">
        <f t="shared" si="6"/>
        <v>0.58518043663231678</v>
      </c>
      <c r="AB30" s="45" t="s">
        <v>40</v>
      </c>
      <c r="AC30" s="59" t="s">
        <v>127</v>
      </c>
      <c r="AD30" s="60">
        <v>369</v>
      </c>
      <c r="AE30" s="60">
        <v>56.4</v>
      </c>
      <c r="AF30" s="57">
        <f t="shared" si="13"/>
        <v>425.4</v>
      </c>
      <c r="AG30" s="36">
        <f t="shared" si="14"/>
        <v>0.58816697446349986</v>
      </c>
    </row>
    <row r="31" spans="1:33">
      <c r="P31" s="45" t="s">
        <v>41</v>
      </c>
      <c r="Q31" s="50">
        <v>947.37099999999998</v>
      </c>
      <c r="R31" s="50">
        <v>21979.3</v>
      </c>
      <c r="S31" s="47">
        <v>23.200309065825319</v>
      </c>
      <c r="T31" s="34">
        <f t="shared" si="4"/>
        <v>34.568460508079724</v>
      </c>
      <c r="U31" s="35">
        <f t="shared" si="9"/>
        <v>0.55590000000000006</v>
      </c>
      <c r="V31" s="35">
        <f t="shared" si="10"/>
        <v>1</v>
      </c>
      <c r="W31" s="35">
        <f t="shared" si="11"/>
        <v>0.16676049046390126</v>
      </c>
      <c r="X31" s="35">
        <f t="shared" si="12"/>
        <v>35.080543117925799</v>
      </c>
      <c r="Y31" s="48">
        <f t="shared" si="5"/>
        <v>3.3234289214172479E-2</v>
      </c>
      <c r="Z31" s="36">
        <f t="shared" si="6"/>
        <v>0.19929354442242256</v>
      </c>
      <c r="AB31" s="45" t="s">
        <v>41</v>
      </c>
      <c r="AC31" s="59" t="s">
        <v>129</v>
      </c>
      <c r="AD31" s="60">
        <v>142</v>
      </c>
      <c r="AE31" s="60">
        <v>23.5</v>
      </c>
      <c r="AF31" s="57">
        <f t="shared" si="13"/>
        <v>165.5</v>
      </c>
      <c r="AG31" s="36">
        <f t="shared" si="14"/>
        <v>0.22882377591375</v>
      </c>
    </row>
    <row r="32" spans="1:33">
      <c r="P32" s="45" t="s">
        <v>42</v>
      </c>
      <c r="Q32" s="50">
        <v>8786.0300000000007</v>
      </c>
      <c r="R32" s="50">
        <v>257059</v>
      </c>
      <c r="S32" s="47">
        <v>29.25769659334193</v>
      </c>
      <c r="T32" s="34">
        <f t="shared" si="4"/>
        <v>43.593967924079472</v>
      </c>
      <c r="U32" s="35">
        <f t="shared" si="9"/>
        <v>0.55590000000000006</v>
      </c>
      <c r="V32" s="35">
        <f t="shared" si="10"/>
        <v>1</v>
      </c>
      <c r="W32" s="35">
        <f t="shared" si="11"/>
        <v>0.16676049046390126</v>
      </c>
      <c r="X32" s="35">
        <f t="shared" si="12"/>
        <v>38.190556688102447</v>
      </c>
      <c r="Y32" s="48">
        <f t="shared" si="5"/>
        <v>0.33554337677836876</v>
      </c>
      <c r="Z32" s="36">
        <f t="shared" si="6"/>
        <v>2.0121275479877774</v>
      </c>
      <c r="AB32" s="45" t="s">
        <v>42</v>
      </c>
      <c r="AC32" s="59" t="s">
        <v>136</v>
      </c>
      <c r="AD32" s="60">
        <v>921</v>
      </c>
      <c r="AE32" s="60">
        <v>161</v>
      </c>
      <c r="AF32" s="57">
        <f t="shared" si="13"/>
        <v>1082</v>
      </c>
      <c r="AG32" s="36">
        <f t="shared" si="14"/>
        <v>1.4959959247049999</v>
      </c>
    </row>
    <row r="33" spans="16:33">
      <c r="P33" s="45" t="s">
        <v>43</v>
      </c>
      <c r="Q33" s="50">
        <v>643.90800000000002</v>
      </c>
      <c r="R33" s="50">
        <v>17916.8</v>
      </c>
      <c r="S33" s="47">
        <v>27.825093025711745</v>
      </c>
      <c r="T33" s="34">
        <f t="shared" si="4"/>
        <v>41.459388608310498</v>
      </c>
      <c r="U33" s="35">
        <f t="shared" si="9"/>
        <v>0.55590000000000006</v>
      </c>
      <c r="V33" s="35">
        <f t="shared" si="10"/>
        <v>1</v>
      </c>
      <c r="W33" s="35">
        <f t="shared" si="11"/>
        <v>0.16676049046390126</v>
      </c>
      <c r="X33" s="35">
        <f t="shared" si="12"/>
        <v>37.494911412898155</v>
      </c>
      <c r="Y33" s="48">
        <f t="shared" si="5"/>
        <v>2.4143273418056426E-2</v>
      </c>
      <c r="Z33" s="36">
        <f t="shared" si="6"/>
        <v>0.14477813869996223</v>
      </c>
      <c r="AB33" s="45" t="s">
        <v>43</v>
      </c>
      <c r="AC33" s="59" t="s">
        <v>137</v>
      </c>
      <c r="AD33" s="60">
        <v>67.099999999999994</v>
      </c>
      <c r="AE33" s="60">
        <v>8.9</v>
      </c>
      <c r="AF33" s="57">
        <f t="shared" si="13"/>
        <v>76</v>
      </c>
      <c r="AG33" s="36">
        <f t="shared" si="14"/>
        <v>0.10507919619</v>
      </c>
    </row>
    <row r="34" spans="16:33">
      <c r="P34" s="45" t="s">
        <v>44</v>
      </c>
      <c r="Q34" s="50">
        <v>1775.28</v>
      </c>
      <c r="R34" s="50">
        <v>52356</v>
      </c>
      <c r="S34" s="47">
        <v>29.4916858185751</v>
      </c>
      <c r="T34" s="34">
        <f t="shared" si="4"/>
        <v>43.942611869676895</v>
      </c>
      <c r="U34" s="35">
        <f t="shared" si="9"/>
        <v>0.55590000000000006</v>
      </c>
      <c r="V34" s="35">
        <f t="shared" si="10"/>
        <v>1</v>
      </c>
      <c r="W34" s="35">
        <f t="shared" si="11"/>
        <v>0.16676049046390126</v>
      </c>
      <c r="X34" s="35">
        <f t="shared" si="12"/>
        <v>38.302111903159769</v>
      </c>
      <c r="Y34" s="48">
        <f t="shared" si="5"/>
        <v>6.7996973219441467E-2</v>
      </c>
      <c r="Z34" s="36">
        <f t="shared" si="6"/>
        <v>0.40775229810301383</v>
      </c>
      <c r="AB34" s="45" t="s">
        <v>44</v>
      </c>
      <c r="AC34" s="59" t="s">
        <v>130</v>
      </c>
      <c r="AD34" s="60">
        <v>330</v>
      </c>
      <c r="AE34" s="60">
        <v>52.1</v>
      </c>
      <c r="AF34" s="57">
        <f t="shared" si="13"/>
        <v>382.1</v>
      </c>
      <c r="AG34" s="36">
        <f t="shared" si="14"/>
        <v>0.52829948505525004</v>
      </c>
    </row>
    <row r="35" spans="16:33">
      <c r="P35" s="45" t="s">
        <v>45</v>
      </c>
      <c r="Q35" s="50">
        <v>1318.91</v>
      </c>
      <c r="R35" s="50">
        <v>39493.300000000003</v>
      </c>
      <c r="S35" s="47">
        <v>29.943893063211288</v>
      </c>
      <c r="T35" s="34">
        <f t="shared" si="4"/>
        <v>44.616400664184816</v>
      </c>
      <c r="U35" s="35">
        <f t="shared" si="9"/>
        <v>0.55590000000000006</v>
      </c>
      <c r="V35" s="35">
        <f t="shared" si="10"/>
        <v>1</v>
      </c>
      <c r="W35" s="35">
        <f t="shared" si="11"/>
        <v>0.16676049046390126</v>
      </c>
      <c r="X35" s="35">
        <f t="shared" si="12"/>
        <v>38.516123904063782</v>
      </c>
      <c r="Y35" s="48">
        <f t="shared" si="5"/>
        <v>5.0799300978308766E-2</v>
      </c>
      <c r="Z35" s="36">
        <f t="shared" si="6"/>
        <v>0.30462431980736659</v>
      </c>
      <c r="AB35" s="45" t="s">
        <v>45</v>
      </c>
      <c r="AC35" s="59" t="s">
        <v>132</v>
      </c>
      <c r="AD35" s="60">
        <v>99.8</v>
      </c>
      <c r="AE35" s="60">
        <v>41.6</v>
      </c>
      <c r="AF35" s="57">
        <f t="shared" si="13"/>
        <v>141.4</v>
      </c>
      <c r="AG35" s="36">
        <f t="shared" si="14"/>
        <v>0.19550260975350001</v>
      </c>
    </row>
    <row r="36" spans="16:33">
      <c r="P36" s="45" t="s">
        <v>46</v>
      </c>
      <c r="Q36" s="50">
        <v>8737.77</v>
      </c>
      <c r="R36" s="50">
        <v>313915</v>
      </c>
      <c r="S36" s="47">
        <v>35.926214583354792</v>
      </c>
      <c r="T36" s="34">
        <f t="shared" si="4"/>
        <v>53.530059729198641</v>
      </c>
      <c r="U36" s="35">
        <f t="shared" si="9"/>
        <v>0.55590000000000006</v>
      </c>
      <c r="V36" s="35">
        <f t="shared" si="10"/>
        <v>1</v>
      </c>
      <c r="W36" s="35">
        <f t="shared" si="11"/>
        <v>0.16676049046390126</v>
      </c>
      <c r="X36" s="35">
        <f t="shared" si="12"/>
        <v>41.172506795518416</v>
      </c>
      <c r="Y36" s="48">
        <f t="shared" si="5"/>
        <v>0.35975589470267699</v>
      </c>
      <c r="Z36" s="36">
        <f t="shared" si="6"/>
        <v>2.1573209199726691</v>
      </c>
      <c r="AB36" s="45" t="s">
        <v>46</v>
      </c>
      <c r="AC36" s="59" t="s">
        <v>133</v>
      </c>
      <c r="AD36" s="60">
        <v>958</v>
      </c>
      <c r="AE36" s="60">
        <v>79.5</v>
      </c>
      <c r="AF36" s="57">
        <f t="shared" si="13"/>
        <v>1037.5</v>
      </c>
      <c r="AG36" s="36">
        <f t="shared" si="14"/>
        <v>1.4344692900937499</v>
      </c>
    </row>
    <row r="37" spans="16:33">
      <c r="P37" s="45" t="s">
        <v>47</v>
      </c>
      <c r="Q37" s="50">
        <v>1942.31</v>
      </c>
      <c r="R37" s="50">
        <v>50174.9</v>
      </c>
      <c r="S37" s="47">
        <v>25.832591089990785</v>
      </c>
      <c r="T37" s="34">
        <f t="shared" si="4"/>
        <v>38.490560724086272</v>
      </c>
      <c r="U37" s="35">
        <f t="shared" si="9"/>
        <v>0.55590000000000006</v>
      </c>
      <c r="V37" s="35">
        <f t="shared" si="10"/>
        <v>1</v>
      </c>
      <c r="W37" s="35">
        <f t="shared" si="11"/>
        <v>0.16676049046390126</v>
      </c>
      <c r="X37" s="35">
        <f t="shared" ref="X37:X55" si="15">N$6*((T37*1000)^N$7)*((U37)^N$8)*V37*W37</f>
        <v>36.488559213987742</v>
      </c>
      <c r="Y37" s="48">
        <f t="shared" ref="Y37:Y55" si="16">X37*Q37/1000000</f>
        <v>7.0872093446920525E-2</v>
      </c>
      <c r="Z37" s="36">
        <f t="shared" si="6"/>
        <v>0.42499331376254407</v>
      </c>
      <c r="AB37" s="45" t="s">
        <v>47</v>
      </c>
      <c r="AC37" s="59" t="s">
        <v>134</v>
      </c>
      <c r="AD37" s="60">
        <v>286</v>
      </c>
      <c r="AE37" s="60">
        <v>32</v>
      </c>
      <c r="AF37" s="57">
        <f t="shared" si="13"/>
        <v>318</v>
      </c>
      <c r="AG37" s="36">
        <f t="shared" si="14"/>
        <v>0.43967347879499996</v>
      </c>
    </row>
    <row r="38" spans="16:33">
      <c r="P38" s="45" t="s">
        <v>48</v>
      </c>
      <c r="Q38" s="50">
        <v>2441.19</v>
      </c>
      <c r="R38" s="50">
        <v>82944.3</v>
      </c>
      <c r="S38" s="47">
        <v>33.976994826293733</v>
      </c>
      <c r="T38" s="34">
        <f t="shared" si="4"/>
        <v>50.625722291177659</v>
      </c>
      <c r="U38" s="35">
        <f t="shared" si="9"/>
        <v>0.55590000000000006</v>
      </c>
      <c r="V38" s="35">
        <f t="shared" si="10"/>
        <v>1</v>
      </c>
      <c r="W38" s="35">
        <f t="shared" si="11"/>
        <v>0.16676049046390126</v>
      </c>
      <c r="X38" s="35">
        <f t="shared" si="15"/>
        <v>40.34005090063566</v>
      </c>
      <c r="Y38" s="48">
        <f t="shared" si="16"/>
        <v>9.8477728858122768E-2</v>
      </c>
      <c r="Z38" s="36">
        <f t="shared" si="6"/>
        <v>0.59053393633092188</v>
      </c>
      <c r="AB38" s="45" t="s">
        <v>48</v>
      </c>
      <c r="AC38" s="59" t="s">
        <v>131</v>
      </c>
      <c r="AD38" s="60">
        <v>676</v>
      </c>
      <c r="AE38" s="60">
        <v>37.4</v>
      </c>
      <c r="AF38" s="57">
        <f t="shared" si="13"/>
        <v>713.4</v>
      </c>
      <c r="AG38" s="36">
        <f t="shared" si="14"/>
        <v>0.98636182318349996</v>
      </c>
    </row>
    <row r="39" spans="16:33">
      <c r="P39" s="45" t="s">
        <v>49</v>
      </c>
      <c r="Q39" s="50">
        <v>19590.8</v>
      </c>
      <c r="R39" s="50">
        <v>705648</v>
      </c>
      <c r="S39" s="47">
        <v>36.019356024256282</v>
      </c>
      <c r="T39" s="34">
        <f t="shared" si="4"/>
        <v>53.66884047614186</v>
      </c>
      <c r="U39" s="35">
        <f t="shared" si="9"/>
        <v>0.55590000000000006</v>
      </c>
      <c r="V39" s="35">
        <f t="shared" si="10"/>
        <v>1</v>
      </c>
      <c r="W39" s="35">
        <f t="shared" si="11"/>
        <v>0.16676049046390126</v>
      </c>
      <c r="X39" s="35">
        <f t="shared" si="15"/>
        <v>41.211560105724899</v>
      </c>
      <c r="Y39" s="48">
        <f t="shared" si="16"/>
        <v>0.80736743171923542</v>
      </c>
      <c r="Z39" s="36">
        <f t="shared" si="6"/>
        <v>4.8414791145868374</v>
      </c>
      <c r="AB39" s="45" t="s">
        <v>49</v>
      </c>
      <c r="AC39" s="59" t="s">
        <v>135</v>
      </c>
      <c r="AD39" s="60">
        <v>2530</v>
      </c>
      <c r="AE39" s="60">
        <v>140</v>
      </c>
      <c r="AF39" s="57">
        <f t="shared" si="13"/>
        <v>2670</v>
      </c>
      <c r="AG39" s="36">
        <f t="shared" si="14"/>
        <v>3.6915980766749996</v>
      </c>
    </row>
    <row r="40" spans="16:33">
      <c r="P40" s="45" t="s">
        <v>50</v>
      </c>
      <c r="Q40" s="50">
        <v>11629.6</v>
      </c>
      <c r="R40" s="50">
        <v>323797</v>
      </c>
      <c r="S40" s="47">
        <v>27.842488133727727</v>
      </c>
      <c r="T40" s="34">
        <f t="shared" si="4"/>
        <v>41.485307319254311</v>
      </c>
      <c r="U40" s="35">
        <f t="shared" si="9"/>
        <v>0.55590000000000006</v>
      </c>
      <c r="V40" s="35">
        <f t="shared" si="10"/>
        <v>1</v>
      </c>
      <c r="W40" s="35">
        <f t="shared" si="11"/>
        <v>0.16676049046390126</v>
      </c>
      <c r="X40" s="35">
        <f t="shared" si="15"/>
        <v>37.503492698103678</v>
      </c>
      <c r="Y40" s="48">
        <f t="shared" si="16"/>
        <v>0.43615061868186655</v>
      </c>
      <c r="Z40" s="36">
        <f t="shared" si="6"/>
        <v>2.6154313738737791</v>
      </c>
      <c r="AB40" s="45" t="s">
        <v>50</v>
      </c>
      <c r="AC40" s="59" t="s">
        <v>138</v>
      </c>
      <c r="AD40" s="60">
        <v>1430</v>
      </c>
      <c r="AE40" s="60">
        <v>149</v>
      </c>
      <c r="AF40" s="57">
        <f t="shared" si="13"/>
        <v>1579</v>
      </c>
      <c r="AG40" s="36">
        <f t="shared" si="14"/>
        <v>2.1831585629474999</v>
      </c>
    </row>
    <row r="41" spans="16:33">
      <c r="P41" s="45" t="s">
        <v>51</v>
      </c>
      <c r="Q41" s="50">
        <v>3580.27</v>
      </c>
      <c r="R41" s="50">
        <v>88998.3</v>
      </c>
      <c r="S41" s="47">
        <v>24.857985570920629</v>
      </c>
      <c r="T41" s="34">
        <f t="shared" si="4"/>
        <v>37.03839850067174</v>
      </c>
      <c r="U41" s="35">
        <f t="shared" si="9"/>
        <v>0.55590000000000006</v>
      </c>
      <c r="V41" s="35">
        <f t="shared" si="10"/>
        <v>1</v>
      </c>
      <c r="W41" s="35">
        <f t="shared" si="11"/>
        <v>0.16676049046390126</v>
      </c>
      <c r="X41" s="35">
        <f t="shared" si="15"/>
        <v>35.978332565436119</v>
      </c>
      <c r="Y41" s="48">
        <f t="shared" si="16"/>
        <v>0.12881214473405397</v>
      </c>
      <c r="Z41" s="36">
        <f t="shared" si="6"/>
        <v>0.77243802998971156</v>
      </c>
      <c r="AB41" s="45" t="s">
        <v>51</v>
      </c>
      <c r="AC41" s="59" t="s">
        <v>139</v>
      </c>
      <c r="AD41" s="60">
        <v>646</v>
      </c>
      <c r="AE41" s="60">
        <v>25.1</v>
      </c>
      <c r="AF41" s="57">
        <f t="shared" si="13"/>
        <v>671.1</v>
      </c>
      <c r="AG41" s="36">
        <f t="shared" si="14"/>
        <v>0.92787695477775001</v>
      </c>
    </row>
    <row r="42" spans="16:33">
      <c r="P42" s="45" t="s">
        <v>52</v>
      </c>
      <c r="Q42" s="50">
        <v>3666.52</v>
      </c>
      <c r="R42" s="50">
        <v>101823</v>
      </c>
      <c r="S42" s="47">
        <v>27.771019931706359</v>
      </c>
      <c r="T42" s="34">
        <f t="shared" si="4"/>
        <v>41.378819698242474</v>
      </c>
      <c r="U42" s="35">
        <f t="shared" si="9"/>
        <v>0.55590000000000006</v>
      </c>
      <c r="V42" s="35">
        <f t="shared" si="10"/>
        <v>1</v>
      </c>
      <c r="W42" s="35">
        <f t="shared" si="11"/>
        <v>0.16676049046390126</v>
      </c>
      <c r="X42" s="35">
        <f t="shared" si="15"/>
        <v>37.468214556741081</v>
      </c>
      <c r="Y42" s="48">
        <f t="shared" si="16"/>
        <v>0.13737795803658231</v>
      </c>
      <c r="Z42" s="36">
        <f t="shared" si="6"/>
        <v>0.82380399370629465</v>
      </c>
      <c r="AB42" s="45" t="s">
        <v>52</v>
      </c>
      <c r="AC42" s="59" t="s">
        <v>140</v>
      </c>
      <c r="AD42" s="60">
        <v>530</v>
      </c>
      <c r="AE42" s="60">
        <v>77.7</v>
      </c>
      <c r="AF42" s="57">
        <f t="shared" si="13"/>
        <v>607.70000000000005</v>
      </c>
      <c r="AG42" s="36">
        <f t="shared" si="14"/>
        <v>0.84021878321925003</v>
      </c>
    </row>
    <row r="43" spans="16:33">
      <c r="P43" s="45" t="s">
        <v>53</v>
      </c>
      <c r="Q43" s="50">
        <v>12585.1</v>
      </c>
      <c r="R43" s="50">
        <v>355604</v>
      </c>
      <c r="S43" s="47">
        <v>28.255953468784515</v>
      </c>
      <c r="T43" s="34">
        <f t="shared" si="4"/>
        <v>42.101370668488926</v>
      </c>
      <c r="U43" s="35">
        <f t="shared" si="9"/>
        <v>0.55590000000000006</v>
      </c>
      <c r="V43" s="35">
        <f t="shared" si="10"/>
        <v>1</v>
      </c>
      <c r="W43" s="35">
        <f t="shared" si="11"/>
        <v>0.16676049046390126</v>
      </c>
      <c r="X43" s="35">
        <f t="shared" si="15"/>
        <v>37.706469314866418</v>
      </c>
      <c r="Y43" s="48">
        <f t="shared" si="16"/>
        <v>0.47453968697452542</v>
      </c>
      <c r="Z43" s="36">
        <f t="shared" si="6"/>
        <v>2.8456361914889503</v>
      </c>
      <c r="AB43" s="45" t="s">
        <v>53</v>
      </c>
      <c r="AC43" s="59" t="s">
        <v>141</v>
      </c>
      <c r="AD43" s="60">
        <v>1420</v>
      </c>
      <c r="AE43" s="60">
        <v>152</v>
      </c>
      <c r="AF43" s="57">
        <f t="shared" si="13"/>
        <v>1572</v>
      </c>
      <c r="AG43" s="36">
        <f t="shared" si="14"/>
        <v>2.1734802159299997</v>
      </c>
    </row>
    <row r="44" spans="16:33">
      <c r="P44" s="45" t="s">
        <v>54</v>
      </c>
      <c r="Q44" s="50">
        <v>1079.31</v>
      </c>
      <c r="R44" s="50">
        <v>31836</v>
      </c>
      <c r="S44" s="47">
        <v>29.496622842371515</v>
      </c>
      <c r="T44" s="34">
        <f t="shared" si="4"/>
        <v>43.949968035133558</v>
      </c>
      <c r="U44" s="35">
        <f t="shared" si="9"/>
        <v>0.55590000000000006</v>
      </c>
      <c r="V44" s="35">
        <f t="shared" si="10"/>
        <v>1</v>
      </c>
      <c r="W44" s="35">
        <f t="shared" si="11"/>
        <v>0.16676049046390126</v>
      </c>
      <c r="X44" s="35">
        <f t="shared" si="15"/>
        <v>38.304459593572453</v>
      </c>
      <c r="Y44" s="48">
        <f t="shared" si="16"/>
        <v>4.1342386283938687E-2</v>
      </c>
      <c r="Z44" s="36">
        <f t="shared" si="6"/>
        <v>0.24791475588090872</v>
      </c>
      <c r="AB44" s="45" t="s">
        <v>54</v>
      </c>
      <c r="AC44" s="59" t="s">
        <v>142</v>
      </c>
      <c r="AD44" s="60">
        <v>120</v>
      </c>
      <c r="AE44" s="60">
        <v>6.1</v>
      </c>
      <c r="AF44" s="57">
        <f t="shared" si="13"/>
        <v>126.1</v>
      </c>
      <c r="AG44" s="36">
        <f t="shared" si="14"/>
        <v>0.17434850841524999</v>
      </c>
    </row>
    <row r="45" spans="16:33">
      <c r="P45" s="45" t="s">
        <v>55</v>
      </c>
      <c r="Q45" s="50">
        <v>4313.43</v>
      </c>
      <c r="R45" s="50">
        <v>102274</v>
      </c>
      <c r="S45" s="47">
        <v>23.710596903160592</v>
      </c>
      <c r="T45" s="34">
        <f t="shared" si="4"/>
        <v>35.328789385709285</v>
      </c>
      <c r="U45" s="35">
        <f t="shared" si="9"/>
        <v>0.55590000000000006</v>
      </c>
      <c r="V45" s="35">
        <f t="shared" si="10"/>
        <v>1</v>
      </c>
      <c r="W45" s="35">
        <f t="shared" si="11"/>
        <v>0.16676049046390126</v>
      </c>
      <c r="X45" s="35">
        <f t="shared" si="15"/>
        <v>35.361126142386389</v>
      </c>
      <c r="Y45" s="48">
        <f t="shared" si="16"/>
        <v>0.15252774233635372</v>
      </c>
      <c r="Z45" s="36">
        <f t="shared" si="6"/>
        <v>0.91465155752448135</v>
      </c>
      <c r="AB45" s="45" t="s">
        <v>55</v>
      </c>
      <c r="AC45" s="59" t="s">
        <v>143</v>
      </c>
      <c r="AD45" s="60">
        <v>647</v>
      </c>
      <c r="AE45" s="60">
        <v>127</v>
      </c>
      <c r="AF45" s="57">
        <f t="shared" si="13"/>
        <v>774</v>
      </c>
      <c r="AG45" s="36">
        <f t="shared" si="14"/>
        <v>1.070148655935</v>
      </c>
    </row>
    <row r="46" spans="16:33">
      <c r="P46" s="45" t="s">
        <v>56</v>
      </c>
      <c r="Q46" s="50">
        <v>790.57299999999998</v>
      </c>
      <c r="R46" s="50">
        <v>22660.3</v>
      </c>
      <c r="S46" s="47">
        <v>28.663134207720223</v>
      </c>
      <c r="T46" s="34">
        <f t="shared" si="4"/>
        <v>42.708069969503129</v>
      </c>
      <c r="U46" s="35">
        <f t="shared" si="9"/>
        <v>0.55590000000000006</v>
      </c>
      <c r="V46" s="35">
        <f t="shared" si="10"/>
        <v>1</v>
      </c>
      <c r="W46" s="35">
        <f t="shared" si="11"/>
        <v>0.16676049046390126</v>
      </c>
      <c r="X46" s="35">
        <f t="shared" si="15"/>
        <v>37.904529055747808</v>
      </c>
      <c r="Y46" s="48">
        <f t="shared" si="16"/>
        <v>2.9966297249189713E-2</v>
      </c>
      <c r="Z46" s="36">
        <f t="shared" si="6"/>
        <v>0.1796966245771299</v>
      </c>
      <c r="AB46" s="45" t="s">
        <v>56</v>
      </c>
      <c r="AC46" s="59" t="s">
        <v>144</v>
      </c>
      <c r="AD46" s="60">
        <v>100</v>
      </c>
      <c r="AE46" s="60">
        <v>7.67</v>
      </c>
      <c r="AF46" s="57">
        <f t="shared" si="13"/>
        <v>107.67</v>
      </c>
      <c r="AG46" s="36">
        <f t="shared" si="14"/>
        <v>0.14886680333917501</v>
      </c>
    </row>
    <row r="47" spans="16:33">
      <c r="P47" s="45" t="s">
        <v>57</v>
      </c>
      <c r="Q47" s="50">
        <v>6076.37</v>
      </c>
      <c r="R47" s="50">
        <v>165115</v>
      </c>
      <c r="S47" s="47">
        <v>27.17329589870268</v>
      </c>
      <c r="T47" s="34">
        <f t="shared" si="4"/>
        <v>40.488210889066991</v>
      </c>
      <c r="U47" s="35">
        <f t="shared" si="9"/>
        <v>0.55590000000000006</v>
      </c>
      <c r="V47" s="35">
        <f t="shared" si="10"/>
        <v>1</v>
      </c>
      <c r="W47" s="35">
        <f t="shared" si="11"/>
        <v>0.16676049046390126</v>
      </c>
      <c r="X47" s="35">
        <f t="shared" si="15"/>
        <v>37.170887308016049</v>
      </c>
      <c r="Y47" s="48">
        <f t="shared" si="16"/>
        <v>0.22586406451180946</v>
      </c>
      <c r="Z47" s="36">
        <f t="shared" si="6"/>
        <v>1.3544219250224763</v>
      </c>
      <c r="AB47" s="45" t="s">
        <v>57</v>
      </c>
      <c r="AC47" s="59" t="s">
        <v>145</v>
      </c>
      <c r="AD47" s="60">
        <v>914</v>
      </c>
      <c r="AE47" s="60">
        <v>36.700000000000003</v>
      </c>
      <c r="AF47" s="57">
        <f t="shared" si="13"/>
        <v>950.7</v>
      </c>
      <c r="AG47" s="36">
        <f t="shared" si="14"/>
        <v>1.31445778707675</v>
      </c>
    </row>
    <row r="48" spans="16:33">
      <c r="P48" s="45" t="s">
        <v>58</v>
      </c>
      <c r="Q48" s="50">
        <v>23108.5</v>
      </c>
      <c r="R48" s="50">
        <v>724596</v>
      </c>
      <c r="S48" s="47">
        <v>31.356254192180366</v>
      </c>
      <c r="T48" s="34">
        <f t="shared" si="4"/>
        <v>46.720818746348748</v>
      </c>
      <c r="U48" s="35">
        <f t="shared" si="9"/>
        <v>0.55590000000000006</v>
      </c>
      <c r="V48" s="35">
        <f t="shared" si="10"/>
        <v>1</v>
      </c>
      <c r="W48" s="35">
        <f t="shared" si="11"/>
        <v>0.16676049046390126</v>
      </c>
      <c r="X48" s="35">
        <f t="shared" si="15"/>
        <v>39.171633273935107</v>
      </c>
      <c r="Y48" s="48">
        <f t="shared" si="16"/>
        <v>0.90519768751072938</v>
      </c>
      <c r="Z48" s="36">
        <f t="shared" si="6"/>
        <v>5.4281303982292979</v>
      </c>
      <c r="AB48" s="45" t="s">
        <v>58</v>
      </c>
      <c r="AC48" s="59" t="s">
        <v>146</v>
      </c>
      <c r="AD48" s="60">
        <v>4270</v>
      </c>
      <c r="AE48" s="60">
        <v>257</v>
      </c>
      <c r="AF48" s="57">
        <f t="shared" si="13"/>
        <v>4527</v>
      </c>
      <c r="AG48" s="36">
        <f t="shared" si="14"/>
        <v>6.2591252783174998</v>
      </c>
    </row>
    <row r="49" spans="16:33">
      <c r="P49" s="45" t="s">
        <v>59</v>
      </c>
      <c r="Q49" s="50">
        <v>2533.25</v>
      </c>
      <c r="R49" s="50">
        <v>65759.5</v>
      </c>
      <c r="S49" s="47">
        <v>25.958551268133821</v>
      </c>
      <c r="T49" s="34">
        <f t="shared" si="4"/>
        <v>38.678241389519393</v>
      </c>
      <c r="U49" s="35">
        <f t="shared" si="9"/>
        <v>0.55590000000000006</v>
      </c>
      <c r="V49" s="35">
        <f t="shared" si="10"/>
        <v>1</v>
      </c>
      <c r="W49" s="35">
        <f t="shared" si="11"/>
        <v>0.16676049046390126</v>
      </c>
      <c r="X49" s="35">
        <f t="shared" si="15"/>
        <v>36.553606275265814</v>
      </c>
      <c r="Y49" s="48">
        <f t="shared" si="16"/>
        <v>9.2599423096817124E-2</v>
      </c>
      <c r="Z49" s="36">
        <f t="shared" si="6"/>
        <v>0.55528394549104643</v>
      </c>
      <c r="AB49" s="45" t="s">
        <v>59</v>
      </c>
      <c r="AC49" s="59" t="s">
        <v>147</v>
      </c>
      <c r="AD49" s="60">
        <v>607</v>
      </c>
      <c r="AE49" s="60">
        <v>13.9</v>
      </c>
      <c r="AF49" s="57">
        <f t="shared" si="13"/>
        <v>620.9</v>
      </c>
      <c r="AG49" s="36">
        <f t="shared" si="14"/>
        <v>0.85846938045224985</v>
      </c>
    </row>
    <row r="50" spans="16:33">
      <c r="P50" s="45" t="s">
        <v>60</v>
      </c>
      <c r="Q50" s="50">
        <v>7665.6</v>
      </c>
      <c r="R50" s="50">
        <v>258904</v>
      </c>
      <c r="S50" s="47">
        <v>33.774786057190568</v>
      </c>
      <c r="T50" s="34">
        <f t="shared" si="4"/>
        <v>50.324431225213942</v>
      </c>
      <c r="U50" s="35">
        <f t="shared" si="9"/>
        <v>0.55590000000000006</v>
      </c>
      <c r="V50" s="35">
        <f t="shared" si="10"/>
        <v>1</v>
      </c>
      <c r="W50" s="35">
        <f t="shared" si="11"/>
        <v>0.16676049046390126</v>
      </c>
      <c r="X50" s="35">
        <f t="shared" si="15"/>
        <v>40.251976845468427</v>
      </c>
      <c r="Y50" s="48">
        <f t="shared" si="16"/>
        <v>0.3085555537066228</v>
      </c>
      <c r="Z50" s="36">
        <f t="shared" si="6"/>
        <v>1.8502917138722137</v>
      </c>
      <c r="AB50" s="45" t="s">
        <v>60</v>
      </c>
      <c r="AC50" s="59" t="s">
        <v>149</v>
      </c>
      <c r="AD50" s="60">
        <v>982</v>
      </c>
      <c r="AE50" s="60">
        <v>126</v>
      </c>
      <c r="AF50" s="57">
        <f t="shared" si="13"/>
        <v>1108</v>
      </c>
      <c r="AG50" s="36">
        <f t="shared" si="14"/>
        <v>1.5319440707700001</v>
      </c>
    </row>
    <row r="51" spans="16:33">
      <c r="P51" s="45" t="s">
        <v>61</v>
      </c>
      <c r="Q51" s="50">
        <v>627.13499999999999</v>
      </c>
      <c r="R51" s="50">
        <v>16789.400000000001</v>
      </c>
      <c r="S51" s="47">
        <v>26.771588254522555</v>
      </c>
      <c r="T51" s="34">
        <f t="shared" si="4"/>
        <v>39.889666499238608</v>
      </c>
      <c r="U51" s="35">
        <f t="shared" si="9"/>
        <v>0.55590000000000006</v>
      </c>
      <c r="V51" s="35">
        <f t="shared" si="10"/>
        <v>1</v>
      </c>
      <c r="W51" s="35">
        <f t="shared" si="11"/>
        <v>0.16676049046390126</v>
      </c>
      <c r="X51" s="35">
        <f t="shared" si="15"/>
        <v>36.968728514524962</v>
      </c>
      <c r="Y51" s="48">
        <f t="shared" si="16"/>
        <v>2.3184383556956612E-2</v>
      </c>
      <c r="Z51" s="36">
        <f t="shared" si="6"/>
        <v>0.13902803651189397</v>
      </c>
      <c r="AB51" s="45" t="s">
        <v>61</v>
      </c>
      <c r="AC51" s="59" t="s">
        <v>148</v>
      </c>
      <c r="AD51" s="60">
        <v>45.9</v>
      </c>
      <c r="AE51" s="60">
        <v>13.9</v>
      </c>
      <c r="AF51" s="57">
        <f t="shared" si="13"/>
        <v>59.8</v>
      </c>
      <c r="AG51" s="36">
        <f t="shared" si="14"/>
        <v>8.2680735949499998E-2</v>
      </c>
    </row>
    <row r="52" spans="16:33">
      <c r="P52" s="45" t="s">
        <v>62</v>
      </c>
      <c r="Q52" s="50">
        <v>6345.47</v>
      </c>
      <c r="R52" s="50">
        <v>201232</v>
      </c>
      <c r="S52" s="47">
        <v>31.712702132387356</v>
      </c>
      <c r="T52" s="34">
        <f t="shared" si="4"/>
        <v>47.251926177257161</v>
      </c>
      <c r="U52" s="35">
        <f t="shared" si="9"/>
        <v>0.55590000000000006</v>
      </c>
      <c r="V52" s="35">
        <f t="shared" si="10"/>
        <v>1</v>
      </c>
      <c r="W52" s="35">
        <f t="shared" si="11"/>
        <v>0.16676049046390126</v>
      </c>
      <c r="X52" s="35">
        <f t="shared" si="15"/>
        <v>39.334098852088708</v>
      </c>
      <c r="Y52" s="48">
        <f t="shared" si="16"/>
        <v>0.24959334424296337</v>
      </c>
      <c r="Z52" s="36">
        <f t="shared" si="6"/>
        <v>1.4967174991428378</v>
      </c>
      <c r="AB52" s="45" t="s">
        <v>62</v>
      </c>
      <c r="AC52" s="59" t="s">
        <v>150</v>
      </c>
      <c r="AD52" s="60">
        <v>990</v>
      </c>
      <c r="AE52" s="60">
        <v>86</v>
      </c>
      <c r="AF52" s="57">
        <f t="shared" si="13"/>
        <v>1076</v>
      </c>
      <c r="AG52" s="36">
        <f t="shared" si="14"/>
        <v>1.4877001986899998</v>
      </c>
    </row>
    <row r="53" spans="16:33">
      <c r="P53" s="45" t="s">
        <v>63</v>
      </c>
      <c r="Q53" s="50">
        <v>5615.96</v>
      </c>
      <c r="R53" s="50">
        <v>158502</v>
      </c>
      <c r="S53" s="47">
        <v>28.223491620310686</v>
      </c>
      <c r="T53" s="34">
        <f t="shared" si="4"/>
        <v>42.053002514262921</v>
      </c>
      <c r="U53" s="35">
        <f t="shared" si="9"/>
        <v>0.55590000000000006</v>
      </c>
      <c r="V53" s="35">
        <f t="shared" si="10"/>
        <v>1</v>
      </c>
      <c r="W53" s="35">
        <f t="shared" si="11"/>
        <v>0.16676049046390126</v>
      </c>
      <c r="X53" s="35">
        <f t="shared" si="15"/>
        <v>37.690601655668324</v>
      </c>
      <c r="Y53" s="48">
        <f t="shared" si="16"/>
        <v>0.21166891127416707</v>
      </c>
      <c r="Z53" s="36">
        <f t="shared" si="6"/>
        <v>1.2692989249752007</v>
      </c>
      <c r="AB53" s="45" t="s">
        <v>63</v>
      </c>
      <c r="AC53" s="59" t="s">
        <v>152</v>
      </c>
      <c r="AD53" s="60">
        <v>552</v>
      </c>
      <c r="AE53" s="60">
        <v>87.3</v>
      </c>
      <c r="AF53" s="57">
        <f t="shared" si="13"/>
        <v>639.29999999999995</v>
      </c>
      <c r="AG53" s="36">
        <f t="shared" si="14"/>
        <v>0.88390960689824993</v>
      </c>
    </row>
    <row r="54" spans="16:33">
      <c r="P54" s="45" t="s">
        <v>64</v>
      </c>
      <c r="Q54" s="50">
        <v>1828.18</v>
      </c>
      <c r="R54" s="50">
        <v>39055</v>
      </c>
      <c r="S54" s="47">
        <v>21.362776094257676</v>
      </c>
      <c r="T54" s="34">
        <f t="shared" si="4"/>
        <v>31.830536380443938</v>
      </c>
      <c r="U54" s="35">
        <f t="shared" si="9"/>
        <v>0.55590000000000006</v>
      </c>
      <c r="V54" s="35">
        <f t="shared" si="10"/>
        <v>1</v>
      </c>
      <c r="W54" s="35">
        <f t="shared" si="11"/>
        <v>0.16676049046390126</v>
      </c>
      <c r="X54" s="35">
        <f t="shared" si="15"/>
        <v>34.036463496198415</v>
      </c>
      <c r="Y54" s="48">
        <f t="shared" si="16"/>
        <v>6.222478183448002E-2</v>
      </c>
      <c r="Z54" s="36">
        <f t="shared" si="6"/>
        <v>0.37313863530492464</v>
      </c>
      <c r="AB54" s="45" t="s">
        <v>64</v>
      </c>
      <c r="AC54" s="59" t="s">
        <v>151</v>
      </c>
      <c r="AD54" s="60">
        <v>189</v>
      </c>
      <c r="AE54" s="60">
        <v>33.5</v>
      </c>
      <c r="AF54" s="57">
        <f t="shared" si="13"/>
        <v>222.5</v>
      </c>
      <c r="AG54" s="36">
        <f t="shared" si="14"/>
        <v>0.30763317305624999</v>
      </c>
    </row>
    <row r="55" spans="16:33" ht="15" thickBot="1">
      <c r="P55" s="51" t="s">
        <v>65</v>
      </c>
      <c r="Q55" s="52">
        <v>513.04899999999998</v>
      </c>
      <c r="R55" s="52">
        <v>19506.8</v>
      </c>
      <c r="S55" s="53">
        <v>38.021319601051751</v>
      </c>
      <c r="T55" s="39">
        <f t="shared" si="4"/>
        <v>56.651766205567107</v>
      </c>
      <c r="U55" s="40">
        <f t="shared" si="9"/>
        <v>0.55590000000000006</v>
      </c>
      <c r="V55" s="40">
        <f t="shared" si="10"/>
        <v>1</v>
      </c>
      <c r="W55" s="40">
        <f t="shared" si="11"/>
        <v>0.16676049046390126</v>
      </c>
      <c r="X55" s="40">
        <f t="shared" si="15"/>
        <v>42.035933873199625</v>
      </c>
      <c r="Y55" s="54">
        <f t="shared" si="16"/>
        <v>2.1566493837711195E-2</v>
      </c>
      <c r="Z55" s="41">
        <f t="shared" si="6"/>
        <v>0.12932615979790313</v>
      </c>
      <c r="AB55" s="45" t="s">
        <v>65</v>
      </c>
      <c r="AC55" s="59" t="s">
        <v>153</v>
      </c>
      <c r="AD55" s="60">
        <v>96.3</v>
      </c>
      <c r="AE55" s="60">
        <v>6.32</v>
      </c>
      <c r="AF55" s="57">
        <f t="shared" si="13"/>
        <v>102.62</v>
      </c>
      <c r="AG55" s="36">
        <f t="shared" si="14"/>
        <v>0.14188456727654999</v>
      </c>
    </row>
    <row r="56" spans="16:33">
      <c r="AB56" s="45"/>
      <c r="AC56" s="59" t="s">
        <v>154</v>
      </c>
      <c r="AD56" s="60">
        <v>652</v>
      </c>
      <c r="AE56" s="60">
        <v>2.11</v>
      </c>
      <c r="AF56" s="57">
        <f t="shared" si="13"/>
        <v>654.11</v>
      </c>
      <c r="AG56" s="36">
        <f t="shared" si="14"/>
        <v>0.9043862239452749</v>
      </c>
    </row>
    <row r="57" spans="16:33">
      <c r="AB57" s="45"/>
      <c r="AC57" s="59" t="s">
        <v>155</v>
      </c>
      <c r="AD57" s="60">
        <v>5.92</v>
      </c>
      <c r="AE57" s="60">
        <v>1.95</v>
      </c>
      <c r="AF57" s="57">
        <f t="shared" si="13"/>
        <v>7.87</v>
      </c>
      <c r="AG57" s="36">
        <f t="shared" si="14"/>
        <v>1.0881227289675E-2</v>
      </c>
    </row>
    <row r="58" spans="16:33" ht="15" thickBot="1">
      <c r="AB58" s="51"/>
      <c r="AC58" s="61" t="s">
        <v>156</v>
      </c>
      <c r="AD58" s="62">
        <v>44200</v>
      </c>
      <c r="AE58" s="62">
        <v>3830</v>
      </c>
      <c r="AF58" s="63">
        <f t="shared" si="13"/>
        <v>48030</v>
      </c>
      <c r="AG58" s="41">
        <f t="shared" si="14"/>
        <v>66.407286750075002</v>
      </c>
    </row>
  </sheetData>
  <mergeCells count="1">
    <mergeCell ref="AD2:AF2"/>
  </mergeCells>
  <conditionalFormatting sqref="AD7:AE58">
    <cfRule type="cellIs" dxfId="8" priority="13" stopIfTrue="1" operator="equal">
      <formula>0</formula>
    </cfRule>
    <cfRule type="cellIs" dxfId="7" priority="14" operator="lessThan">
      <formula>10</formula>
    </cfRule>
    <cfRule type="cellIs" dxfId="6" priority="15" operator="between">
      <formula>10</formula>
      <formula>100</formula>
    </cfRule>
  </conditionalFormatting>
  <conditionalFormatting sqref="AD5:AE5">
    <cfRule type="cellIs" dxfId="5" priority="4" stopIfTrue="1" operator="equal">
      <formula>0</formula>
    </cfRule>
    <cfRule type="cellIs" dxfId="4" priority="5" operator="lessThan">
      <formula>10</formula>
    </cfRule>
    <cfRule type="cellIs" dxfId="3" priority="6" operator="between">
      <formula>10</formula>
      <formula>100</formula>
    </cfRule>
  </conditionalFormatting>
  <conditionalFormatting sqref="AD6:AE6">
    <cfRule type="cellIs" dxfId="2" priority="1" stopIfTrue="1" operator="equal">
      <formula>0</formula>
    </cfRule>
    <cfRule type="cellIs" dxfId="1" priority="2" operator="lessThan">
      <formula>10</formula>
    </cfRule>
    <cfRule type="cellIs" dxfId="0" priority="3" operator="between">
      <formula>10</formula>
      <formula>100</formula>
    </cfRule>
  </conditionalFormatting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8"/>
  <sheetViews>
    <sheetView workbookViewId="0">
      <selection activeCell="O34" sqref="O34"/>
    </sheetView>
  </sheetViews>
  <sheetFormatPr baseColWidth="10" defaultColWidth="8.83203125" defaultRowHeight="14" x14ac:dyDescent="0"/>
  <cols>
    <col min="1" max="1" width="41" bestFit="1" customWidth="1"/>
  </cols>
  <sheetData>
    <row r="2" spans="1:24">
      <c r="A2" t="s">
        <v>88</v>
      </c>
    </row>
    <row r="4" spans="1:24" ht="15" thickBot="1">
      <c r="A4" s="12" t="s">
        <v>70</v>
      </c>
      <c r="B4" s="13">
        <v>1950</v>
      </c>
      <c r="C4" s="13">
        <v>1955</v>
      </c>
      <c r="D4" s="13">
        <v>1960</v>
      </c>
      <c r="E4" s="13">
        <v>1965</v>
      </c>
      <c r="F4" s="13">
        <v>1970</v>
      </c>
      <c r="G4" s="13">
        <v>1975</v>
      </c>
      <c r="H4" s="13">
        <v>1980</v>
      </c>
      <c r="I4" s="13">
        <v>1985</v>
      </c>
      <c r="J4" s="13">
        <v>1990</v>
      </c>
      <c r="K4" s="13">
        <v>1995</v>
      </c>
      <c r="L4" s="13">
        <v>2000</v>
      </c>
      <c r="M4" s="14">
        <v>2005</v>
      </c>
    </row>
    <row r="5" spans="1:24">
      <c r="A5" s="5" t="s">
        <v>71</v>
      </c>
      <c r="B5" s="6">
        <v>150.69999999999999</v>
      </c>
      <c r="C5" s="6">
        <v>164</v>
      </c>
      <c r="D5" s="6">
        <v>179.3</v>
      </c>
      <c r="E5" s="6">
        <v>193.8</v>
      </c>
      <c r="F5" s="6">
        <v>205.9</v>
      </c>
      <c r="G5" s="6">
        <v>216.4</v>
      </c>
      <c r="H5" s="6">
        <v>229.6</v>
      </c>
      <c r="I5" s="6">
        <v>242.4</v>
      </c>
      <c r="J5" s="6">
        <v>252.3</v>
      </c>
      <c r="K5" s="6">
        <v>267.10000000000002</v>
      </c>
      <c r="L5" s="6">
        <v>285.3</v>
      </c>
      <c r="M5" s="6">
        <v>300.7</v>
      </c>
    </row>
    <row r="6" spans="1:24">
      <c r="A6" s="5" t="s">
        <v>72</v>
      </c>
      <c r="B6" s="6">
        <v>180</v>
      </c>
      <c r="C6" s="6">
        <v>240</v>
      </c>
      <c r="D6" s="6">
        <v>270</v>
      </c>
      <c r="E6" s="6">
        <v>310</v>
      </c>
      <c r="F6" s="6">
        <v>370</v>
      </c>
      <c r="G6" s="6">
        <v>420</v>
      </c>
      <c r="H6" s="7">
        <v>430</v>
      </c>
      <c r="I6" s="7">
        <v>397</v>
      </c>
      <c r="J6" s="7">
        <v>404</v>
      </c>
      <c r="K6" s="7">
        <v>399</v>
      </c>
      <c r="L6" s="7">
        <v>413</v>
      </c>
      <c r="M6" s="6">
        <v>410</v>
      </c>
      <c r="P6" s="15" t="s">
        <v>89</v>
      </c>
      <c r="Q6" s="67" t="s">
        <v>90</v>
      </c>
      <c r="R6" s="68"/>
      <c r="S6" s="68"/>
      <c r="T6" s="68"/>
      <c r="U6" s="68"/>
      <c r="V6" s="68"/>
      <c r="W6" s="68"/>
      <c r="X6" s="68"/>
    </row>
    <row r="7" spans="1:24">
      <c r="A7" s="5" t="s">
        <v>73</v>
      </c>
      <c r="B7" s="6">
        <v>14</v>
      </c>
      <c r="C7" s="6">
        <v>17</v>
      </c>
      <c r="D7" s="6">
        <v>21</v>
      </c>
      <c r="E7" s="6">
        <v>24</v>
      </c>
      <c r="F7" s="6">
        <v>27</v>
      </c>
      <c r="G7" s="6">
        <v>29</v>
      </c>
      <c r="H7" s="7">
        <v>33</v>
      </c>
      <c r="I7" s="7">
        <v>36.4</v>
      </c>
      <c r="J7" s="7">
        <v>38.799999999999997</v>
      </c>
      <c r="K7" s="6">
        <v>40.200000000000003</v>
      </c>
      <c r="L7" s="6">
        <v>43.2</v>
      </c>
      <c r="M7" s="6">
        <v>44.2</v>
      </c>
      <c r="P7" s="16" t="s">
        <v>91</v>
      </c>
      <c r="Q7" s="69" t="s">
        <v>92</v>
      </c>
      <c r="R7" s="70"/>
      <c r="S7" s="70"/>
      <c r="T7" s="70"/>
      <c r="U7" s="70"/>
      <c r="V7" s="70"/>
      <c r="W7" s="70"/>
      <c r="X7" s="70"/>
    </row>
    <row r="8" spans="1:24">
      <c r="A8" s="5" t="s">
        <v>74</v>
      </c>
      <c r="B8" s="6">
        <v>2.1</v>
      </c>
      <c r="C8" s="6">
        <v>2.1</v>
      </c>
      <c r="D8" s="6">
        <v>2</v>
      </c>
      <c r="E8" s="6">
        <v>2.2999999999999998</v>
      </c>
      <c r="F8" s="6">
        <v>2.6</v>
      </c>
      <c r="G8" s="6">
        <v>2.8</v>
      </c>
      <c r="H8" s="6">
        <v>3.4</v>
      </c>
      <c r="I8" s="6">
        <v>3.32</v>
      </c>
      <c r="J8" s="6">
        <v>3.39</v>
      </c>
      <c r="K8" s="6">
        <v>3.39</v>
      </c>
      <c r="L8" s="7">
        <v>3.58</v>
      </c>
      <c r="M8" s="6">
        <v>3.83</v>
      </c>
      <c r="P8" s="17" t="s">
        <v>80</v>
      </c>
      <c r="Q8" s="71" t="s">
        <v>93</v>
      </c>
      <c r="R8" s="72"/>
      <c r="S8" s="72"/>
      <c r="T8" s="72"/>
      <c r="U8" s="72"/>
      <c r="V8" s="72"/>
      <c r="W8" s="72"/>
      <c r="X8" s="72"/>
    </row>
    <row r="9" spans="1:24">
      <c r="A9" s="5" t="s">
        <v>75</v>
      </c>
      <c r="B9" s="6">
        <v>1.5</v>
      </c>
      <c r="C9" s="6">
        <v>1.5</v>
      </c>
      <c r="D9" s="6">
        <v>1.6</v>
      </c>
      <c r="E9" s="6">
        <v>1.7</v>
      </c>
      <c r="F9" s="6">
        <v>1.9</v>
      </c>
      <c r="G9" s="6">
        <v>2.1</v>
      </c>
      <c r="H9" s="6">
        <v>2.2000000000000002</v>
      </c>
      <c r="I9" s="6">
        <v>2.23</v>
      </c>
      <c r="J9" s="6">
        <v>2.25</v>
      </c>
      <c r="K9" s="6">
        <v>2.2799999999999998</v>
      </c>
      <c r="L9" s="8">
        <v>2.38</v>
      </c>
      <c r="M9" s="6">
        <v>2.14</v>
      </c>
      <c r="P9" s="18" t="s">
        <v>82</v>
      </c>
      <c r="Q9" s="73" t="s">
        <v>94</v>
      </c>
      <c r="R9" s="74"/>
      <c r="S9" s="74"/>
      <c r="T9" s="74"/>
      <c r="U9" s="74"/>
      <c r="V9" s="74"/>
      <c r="W9" s="74"/>
      <c r="X9" s="74"/>
    </row>
    <row r="10" spans="1:24">
      <c r="A10" s="5" t="s">
        <v>76</v>
      </c>
      <c r="B10" s="6">
        <v>89</v>
      </c>
      <c r="C10" s="6">
        <v>110</v>
      </c>
      <c r="D10" s="6">
        <v>110</v>
      </c>
      <c r="E10" s="6">
        <v>120</v>
      </c>
      <c r="F10" s="6">
        <v>130</v>
      </c>
      <c r="G10" s="6">
        <v>140</v>
      </c>
      <c r="H10" s="6">
        <v>150</v>
      </c>
      <c r="I10" s="7">
        <v>135</v>
      </c>
      <c r="J10" s="7">
        <v>134</v>
      </c>
      <c r="K10" s="7">
        <v>130</v>
      </c>
      <c r="L10" s="7">
        <v>139</v>
      </c>
      <c r="M10" s="6">
        <v>128</v>
      </c>
      <c r="P10" s="19" t="s">
        <v>95</v>
      </c>
      <c r="Q10" s="75" t="s">
        <v>96</v>
      </c>
      <c r="R10" s="76"/>
      <c r="S10" s="76"/>
      <c r="T10" s="76"/>
      <c r="U10" s="76"/>
      <c r="V10" s="76"/>
      <c r="W10" s="76"/>
      <c r="X10" s="76"/>
    </row>
    <row r="11" spans="1:24">
      <c r="A11" s="5" t="s">
        <v>77</v>
      </c>
      <c r="B11" s="6">
        <v>40</v>
      </c>
      <c r="C11" s="6">
        <v>72</v>
      </c>
      <c r="D11" s="6">
        <v>100</v>
      </c>
      <c r="E11" s="6">
        <v>130</v>
      </c>
      <c r="F11" s="6">
        <v>170</v>
      </c>
      <c r="G11" s="6">
        <v>200</v>
      </c>
      <c r="H11" s="6">
        <v>210</v>
      </c>
      <c r="I11" s="6">
        <v>187</v>
      </c>
      <c r="J11" s="7">
        <v>194</v>
      </c>
      <c r="K11" s="6">
        <v>190</v>
      </c>
      <c r="L11" s="6">
        <v>195</v>
      </c>
      <c r="M11" s="6">
        <v>201</v>
      </c>
      <c r="P11" s="20" t="s">
        <v>97</v>
      </c>
      <c r="Q11" s="65" t="s">
        <v>98</v>
      </c>
      <c r="R11" s="66"/>
      <c r="S11" s="66"/>
      <c r="T11" s="66"/>
      <c r="U11" s="66"/>
      <c r="V11" s="66"/>
      <c r="W11" s="66"/>
      <c r="X11" s="66"/>
    </row>
    <row r="12" spans="1:24">
      <c r="A12" s="5" t="s">
        <v>78</v>
      </c>
      <c r="B12" s="6">
        <v>37</v>
      </c>
      <c r="C12" s="6">
        <v>39</v>
      </c>
      <c r="D12" s="6">
        <v>38</v>
      </c>
      <c r="E12" s="6">
        <v>46</v>
      </c>
      <c r="F12" s="6">
        <v>47</v>
      </c>
      <c r="G12" s="6">
        <v>45</v>
      </c>
      <c r="H12" s="6">
        <v>45</v>
      </c>
      <c r="I12" s="7">
        <v>25.9</v>
      </c>
      <c r="J12" s="6">
        <v>22.6</v>
      </c>
      <c r="K12" s="6">
        <v>22.4</v>
      </c>
      <c r="L12" s="6">
        <v>19.7</v>
      </c>
      <c r="M12" s="6">
        <v>18.2</v>
      </c>
    </row>
    <row r="13" spans="1:24">
      <c r="A13" s="5" t="s">
        <v>79</v>
      </c>
      <c r="B13" s="9"/>
      <c r="C13" s="9"/>
      <c r="D13" s="9"/>
      <c r="E13" s="9"/>
      <c r="F13" s="9"/>
      <c r="G13" s="9"/>
      <c r="H13" s="9"/>
      <c r="I13" s="6">
        <v>3.44</v>
      </c>
      <c r="J13" s="6">
        <v>4.93</v>
      </c>
      <c r="K13" s="6">
        <v>3.72</v>
      </c>
      <c r="L13" s="8">
        <v>4.5</v>
      </c>
      <c r="M13" s="6">
        <v>4.0199999999999996</v>
      </c>
    </row>
    <row r="14" spans="1:24">
      <c r="A14" s="5" t="s">
        <v>81</v>
      </c>
      <c r="B14" s="9"/>
      <c r="C14" s="9"/>
      <c r="D14" s="9"/>
      <c r="E14" s="9"/>
      <c r="F14" s="9"/>
      <c r="G14" s="9"/>
      <c r="H14" s="9"/>
      <c r="I14" s="6">
        <v>1.23</v>
      </c>
      <c r="J14" s="6">
        <v>2.39</v>
      </c>
      <c r="K14" s="6">
        <v>2.89</v>
      </c>
      <c r="L14" s="10"/>
      <c r="M14" s="10"/>
    </row>
    <row r="15" spans="1:24">
      <c r="A15" s="5" t="s">
        <v>83</v>
      </c>
      <c r="B15" s="9"/>
      <c r="C15" s="9"/>
      <c r="D15" s="9"/>
      <c r="E15" s="9"/>
      <c r="F15" s="9"/>
      <c r="G15" s="9"/>
      <c r="H15" s="9"/>
      <c r="I15" s="6">
        <v>2.2400000000000002</v>
      </c>
      <c r="J15" s="11">
        <v>2.25</v>
      </c>
      <c r="K15" s="11">
        <v>3.22</v>
      </c>
      <c r="L15" s="8">
        <v>5.77</v>
      </c>
      <c r="M15" s="6">
        <v>8.7799999999999994</v>
      </c>
    </row>
    <row r="16" spans="1:24">
      <c r="A16" s="5" t="s">
        <v>84</v>
      </c>
      <c r="B16" s="6">
        <v>34</v>
      </c>
      <c r="C16" s="6">
        <v>47</v>
      </c>
      <c r="D16" s="6">
        <v>50</v>
      </c>
      <c r="E16" s="6">
        <v>60</v>
      </c>
      <c r="F16" s="6">
        <v>68</v>
      </c>
      <c r="G16" s="6">
        <v>82</v>
      </c>
      <c r="H16" s="6">
        <v>83</v>
      </c>
      <c r="I16" s="7">
        <v>73.400000000000006</v>
      </c>
      <c r="J16" s="7">
        <v>79.599999999999994</v>
      </c>
      <c r="K16" s="6">
        <v>76.400000000000006</v>
      </c>
      <c r="L16" s="7">
        <v>84.3</v>
      </c>
      <c r="M16" s="6">
        <v>79.599999999999994</v>
      </c>
    </row>
    <row r="17" spans="1:13">
      <c r="A17" s="5" t="s">
        <v>85</v>
      </c>
      <c r="B17" s="10"/>
      <c r="C17" s="6">
        <v>0.6</v>
      </c>
      <c r="D17" s="6">
        <v>0.4</v>
      </c>
      <c r="E17" s="6">
        <v>0.5</v>
      </c>
      <c r="F17" s="6">
        <v>1</v>
      </c>
      <c r="G17" s="6">
        <v>1</v>
      </c>
      <c r="H17" s="6">
        <v>0.93</v>
      </c>
      <c r="I17" s="6">
        <v>0.66</v>
      </c>
      <c r="J17" s="6">
        <v>1.22</v>
      </c>
      <c r="K17" s="6">
        <v>1.1100000000000001</v>
      </c>
      <c r="L17" s="7">
        <v>2.67</v>
      </c>
      <c r="M17" s="6">
        <v>3.02</v>
      </c>
    </row>
    <row r="18" spans="1:13">
      <c r="A18" s="5" t="s">
        <v>86</v>
      </c>
      <c r="B18" s="6">
        <v>140</v>
      </c>
      <c r="C18" s="6">
        <v>180</v>
      </c>
      <c r="D18" s="6">
        <v>190</v>
      </c>
      <c r="E18" s="6">
        <v>210</v>
      </c>
      <c r="F18" s="6">
        <v>250</v>
      </c>
      <c r="G18" s="6">
        <v>260</v>
      </c>
      <c r="H18" s="7">
        <v>280</v>
      </c>
      <c r="I18" s="7">
        <v>263</v>
      </c>
      <c r="J18" s="7">
        <v>255</v>
      </c>
      <c r="K18" s="7">
        <v>261</v>
      </c>
      <c r="L18" s="7">
        <v>265</v>
      </c>
      <c r="M18" s="6">
        <v>270</v>
      </c>
    </row>
    <row r="19" spans="1:13">
      <c r="A19" s="5" t="s">
        <v>87</v>
      </c>
      <c r="B19" s="6">
        <v>10</v>
      </c>
      <c r="C19" s="6">
        <v>18</v>
      </c>
      <c r="D19" s="6">
        <v>31</v>
      </c>
      <c r="E19" s="6">
        <v>43</v>
      </c>
      <c r="F19" s="6">
        <v>53</v>
      </c>
      <c r="G19" s="6">
        <v>69</v>
      </c>
      <c r="H19" s="6">
        <v>71</v>
      </c>
      <c r="I19" s="6">
        <v>59.6</v>
      </c>
      <c r="J19" s="6">
        <v>68.2</v>
      </c>
      <c r="K19" s="6">
        <v>59.7</v>
      </c>
      <c r="L19" s="6">
        <v>61</v>
      </c>
      <c r="M19" s="6">
        <v>58</v>
      </c>
    </row>
    <row r="21" spans="1:13" ht="15" thickBot="1">
      <c r="A21" s="12" t="s">
        <v>70</v>
      </c>
    </row>
    <row r="22" spans="1:13">
      <c r="A22" s="5" t="s">
        <v>71</v>
      </c>
    </row>
    <row r="23" spans="1:13">
      <c r="A23" s="5" t="s">
        <v>160</v>
      </c>
      <c r="B23" s="28">
        <f>3785.41*B6*365.25/1000000</f>
        <v>248.87178044999999</v>
      </c>
      <c r="C23" s="28">
        <f t="shared" ref="C23:M23" si="0">3785.41*C6*365.25/1000000</f>
        <v>331.82904059999998</v>
      </c>
      <c r="D23" s="28">
        <f t="shared" si="0"/>
        <v>373.307670675</v>
      </c>
      <c r="E23" s="28">
        <f t="shared" si="0"/>
        <v>428.61251077499998</v>
      </c>
      <c r="F23" s="28">
        <f t="shared" si="0"/>
        <v>511.569770925</v>
      </c>
      <c r="G23" s="28">
        <f t="shared" si="0"/>
        <v>580.70082104999994</v>
      </c>
      <c r="H23" s="28">
        <f t="shared" si="0"/>
        <v>594.52703107500008</v>
      </c>
      <c r="I23" s="28">
        <f t="shared" si="0"/>
        <v>548.90053799249995</v>
      </c>
      <c r="J23" s="28">
        <f t="shared" si="0"/>
        <v>558.57888501000002</v>
      </c>
      <c r="K23" s="28">
        <f t="shared" si="0"/>
        <v>551.66577999749995</v>
      </c>
      <c r="L23" s="28">
        <f t="shared" si="0"/>
        <v>571.02247403249987</v>
      </c>
      <c r="M23" s="28">
        <f t="shared" si="0"/>
        <v>566.87461102499992</v>
      </c>
    </row>
    <row r="24" spans="1:13">
      <c r="A24" s="5" t="s">
        <v>161</v>
      </c>
      <c r="B24" s="28">
        <f t="shared" ref="B24:M36" si="1">3785.41*B7*365.25/1000000</f>
        <v>19.356694035</v>
      </c>
      <c r="C24" s="28">
        <f t="shared" si="1"/>
        <v>23.5045570425</v>
      </c>
      <c r="D24" s="28">
        <f t="shared" si="1"/>
        <v>29.035041052499999</v>
      </c>
      <c r="E24" s="28">
        <f t="shared" si="1"/>
        <v>33.182904059999998</v>
      </c>
      <c r="F24" s="28">
        <f t="shared" si="1"/>
        <v>37.330767067499998</v>
      </c>
      <c r="G24" s="28">
        <f t="shared" si="1"/>
        <v>40.096009072499996</v>
      </c>
      <c r="H24" s="28">
        <f t="shared" si="1"/>
        <v>45.626493082500005</v>
      </c>
      <c r="I24" s="28">
        <f t="shared" si="1"/>
        <v>50.327404490999996</v>
      </c>
      <c r="J24" s="28">
        <f t="shared" si="1"/>
        <v>53.645694896999998</v>
      </c>
      <c r="K24" s="28">
        <f t="shared" si="1"/>
        <v>55.581364300500006</v>
      </c>
      <c r="L24" s="28">
        <f t="shared" si="1"/>
        <v>59.729227307999999</v>
      </c>
      <c r="M24" s="28">
        <f t="shared" si="1"/>
        <v>61.111848310500001</v>
      </c>
    </row>
    <row r="25" spans="1:13">
      <c r="A25" s="5" t="s">
        <v>162</v>
      </c>
      <c r="B25" s="28">
        <f t="shared" si="1"/>
        <v>2.9035041052500001</v>
      </c>
      <c r="C25" s="28">
        <f t="shared" si="1"/>
        <v>2.9035041052500001</v>
      </c>
      <c r="D25" s="28">
        <f t="shared" si="1"/>
        <v>2.7652420049999997</v>
      </c>
      <c r="E25" s="28">
        <f t="shared" si="1"/>
        <v>3.1800283057499996</v>
      </c>
      <c r="F25" s="28">
        <f t="shared" si="1"/>
        <v>3.5948146065000004</v>
      </c>
      <c r="G25" s="28">
        <f t="shared" si="1"/>
        <v>3.8713388069999994</v>
      </c>
      <c r="H25" s="28">
        <f t="shared" si="1"/>
        <v>4.7009114084999988</v>
      </c>
      <c r="I25" s="28">
        <f t="shared" si="1"/>
        <v>4.5903017283000001</v>
      </c>
      <c r="J25" s="28">
        <f t="shared" si="1"/>
        <v>4.6870851984749997</v>
      </c>
      <c r="K25" s="28">
        <f t="shared" si="1"/>
        <v>4.6870851984749997</v>
      </c>
      <c r="L25" s="28">
        <f t="shared" si="1"/>
        <v>4.9497831889499997</v>
      </c>
      <c r="M25" s="28">
        <f t="shared" si="1"/>
        <v>5.2954384395749994</v>
      </c>
    </row>
    <row r="26" spans="1:13">
      <c r="A26" s="5" t="s">
        <v>163</v>
      </c>
      <c r="B26" s="28">
        <f t="shared" si="1"/>
        <v>2.0739315037499999</v>
      </c>
      <c r="C26" s="28">
        <f t="shared" si="1"/>
        <v>2.0739315037499999</v>
      </c>
      <c r="D26" s="28">
        <f t="shared" si="1"/>
        <v>2.2121936039999999</v>
      </c>
      <c r="E26" s="28">
        <f t="shared" si="1"/>
        <v>2.3504557042499994</v>
      </c>
      <c r="F26" s="28">
        <f t="shared" si="1"/>
        <v>2.6269799047499998</v>
      </c>
      <c r="G26" s="28">
        <f t="shared" si="1"/>
        <v>2.9035041052500001</v>
      </c>
      <c r="H26" s="28">
        <f t="shared" si="1"/>
        <v>3.0417662055000001</v>
      </c>
      <c r="I26" s="28">
        <f t="shared" si="1"/>
        <v>3.083244835575</v>
      </c>
      <c r="J26" s="28">
        <f t="shared" si="1"/>
        <v>3.1108972556250003</v>
      </c>
      <c r="K26" s="28">
        <f t="shared" si="1"/>
        <v>3.1523758856999997</v>
      </c>
      <c r="L26" s="28">
        <f t="shared" si="1"/>
        <v>3.2906379859499997</v>
      </c>
      <c r="M26" s="28">
        <f t="shared" si="1"/>
        <v>2.9588089453500004</v>
      </c>
    </row>
    <row r="27" spans="1:13">
      <c r="A27" s="5" t="s">
        <v>164</v>
      </c>
      <c r="B27" s="28">
        <f t="shared" si="1"/>
        <v>123.05326922249999</v>
      </c>
      <c r="C27" s="28">
        <f t="shared" si="1"/>
        <v>152.088310275</v>
      </c>
      <c r="D27" s="28">
        <f t="shared" si="1"/>
        <v>152.088310275</v>
      </c>
      <c r="E27" s="28">
        <f t="shared" si="1"/>
        <v>165.91452029999999</v>
      </c>
      <c r="F27" s="28">
        <f t="shared" si="1"/>
        <v>179.74073032499999</v>
      </c>
      <c r="G27" s="28">
        <f t="shared" si="1"/>
        <v>193.56694034999998</v>
      </c>
      <c r="H27" s="28">
        <f t="shared" si="1"/>
        <v>207.393150375</v>
      </c>
      <c r="I27" s="28">
        <f t="shared" si="1"/>
        <v>186.6538353375</v>
      </c>
      <c r="J27" s="28">
        <f t="shared" si="1"/>
        <v>185.271214335</v>
      </c>
      <c r="K27" s="28">
        <f t="shared" si="1"/>
        <v>179.74073032499999</v>
      </c>
      <c r="L27" s="28">
        <f t="shared" si="1"/>
        <v>192.18431934750001</v>
      </c>
      <c r="M27" s="28">
        <f t="shared" si="1"/>
        <v>176.97548831999998</v>
      </c>
    </row>
    <row r="28" spans="1:13">
      <c r="A28" s="5" t="s">
        <v>165</v>
      </c>
      <c r="B28" s="28">
        <f t="shared" si="1"/>
        <v>55.3048401</v>
      </c>
      <c r="C28" s="28">
        <f t="shared" si="1"/>
        <v>99.54871218000001</v>
      </c>
      <c r="D28" s="28">
        <f t="shared" si="1"/>
        <v>138.26210025</v>
      </c>
      <c r="E28" s="28">
        <f t="shared" si="1"/>
        <v>179.74073032499999</v>
      </c>
      <c r="F28" s="28">
        <f t="shared" si="1"/>
        <v>235.04557042499999</v>
      </c>
      <c r="G28" s="28">
        <f t="shared" si="1"/>
        <v>276.52420050000001</v>
      </c>
      <c r="H28" s="28">
        <f t="shared" si="1"/>
        <v>290.35041052499997</v>
      </c>
      <c r="I28" s="28">
        <f t="shared" si="1"/>
        <v>258.55012746749998</v>
      </c>
      <c r="J28" s="28">
        <f t="shared" si="1"/>
        <v>268.22847448499999</v>
      </c>
      <c r="K28" s="28">
        <f t="shared" si="1"/>
        <v>262.69799047499998</v>
      </c>
      <c r="L28" s="28">
        <f t="shared" si="1"/>
        <v>269.61109548749999</v>
      </c>
      <c r="M28" s="28">
        <f t="shared" si="1"/>
        <v>277.90682150250001</v>
      </c>
    </row>
    <row r="29" spans="1:13">
      <c r="A29" s="5" t="s">
        <v>166</v>
      </c>
      <c r="B29" s="28">
        <f t="shared" si="1"/>
        <v>51.156977092499993</v>
      </c>
      <c r="C29" s="28">
        <f t="shared" si="1"/>
        <v>53.922219097499998</v>
      </c>
      <c r="D29" s="28">
        <f t="shared" si="1"/>
        <v>52.539598095000002</v>
      </c>
      <c r="E29" s="28">
        <f t="shared" si="1"/>
        <v>63.600566114999992</v>
      </c>
      <c r="F29" s="28">
        <f t="shared" si="1"/>
        <v>64.983187117499995</v>
      </c>
      <c r="G29" s="28">
        <f t="shared" si="1"/>
        <v>62.217945112499997</v>
      </c>
      <c r="H29" s="28">
        <f t="shared" si="1"/>
        <v>62.217945112499997</v>
      </c>
      <c r="I29" s="28">
        <f t="shared" si="1"/>
        <v>35.80988396475</v>
      </c>
      <c r="J29" s="28">
        <f t="shared" si="1"/>
        <v>31.247234656500002</v>
      </c>
      <c r="K29" s="28">
        <f t="shared" si="1"/>
        <v>30.970710455999996</v>
      </c>
      <c r="L29" s="28">
        <f t="shared" si="1"/>
        <v>27.237633749249994</v>
      </c>
      <c r="M29" s="28">
        <f t="shared" si="1"/>
        <v>25.163702245499998</v>
      </c>
    </row>
    <row r="30" spans="1:13">
      <c r="A30" s="5" t="s">
        <v>173</v>
      </c>
      <c r="B30">
        <f t="shared" si="1"/>
        <v>0</v>
      </c>
      <c r="C30">
        <f t="shared" si="1"/>
        <v>0</v>
      </c>
      <c r="D30">
        <f t="shared" si="1"/>
        <v>0</v>
      </c>
      <c r="E30">
        <f t="shared" si="1"/>
        <v>0</v>
      </c>
      <c r="F30">
        <f t="shared" si="1"/>
        <v>0</v>
      </c>
      <c r="G30">
        <f t="shared" si="1"/>
        <v>0</v>
      </c>
      <c r="H30">
        <f t="shared" si="1"/>
        <v>0</v>
      </c>
      <c r="I30" s="28">
        <f t="shared" si="1"/>
        <v>4.7562162485999995</v>
      </c>
      <c r="J30" s="28">
        <f t="shared" si="1"/>
        <v>6.8163215423250003</v>
      </c>
      <c r="K30" s="28">
        <f t="shared" si="1"/>
        <v>5.1433501292999999</v>
      </c>
      <c r="L30" s="28">
        <f t="shared" si="1"/>
        <v>6.2217945112500006</v>
      </c>
      <c r="M30" s="28">
        <f t="shared" si="1"/>
        <v>5.5581364300499994</v>
      </c>
    </row>
    <row r="31" spans="1:13">
      <c r="A31" s="5" t="s">
        <v>167</v>
      </c>
      <c r="B31">
        <f t="shared" si="1"/>
        <v>0</v>
      </c>
      <c r="C31">
        <f t="shared" si="1"/>
        <v>0</v>
      </c>
      <c r="D31">
        <f t="shared" si="1"/>
        <v>0</v>
      </c>
      <c r="E31">
        <f t="shared" si="1"/>
        <v>0</v>
      </c>
      <c r="F31">
        <f t="shared" si="1"/>
        <v>0</v>
      </c>
      <c r="G31">
        <f t="shared" si="1"/>
        <v>0</v>
      </c>
      <c r="H31">
        <f t="shared" si="1"/>
        <v>0</v>
      </c>
      <c r="I31" s="28">
        <f t="shared" si="1"/>
        <v>1.7006238330749999</v>
      </c>
      <c r="J31" s="28">
        <f t="shared" si="1"/>
        <v>3.3044641959750001</v>
      </c>
      <c r="K31" s="28">
        <f t="shared" si="1"/>
        <v>3.9957746972249999</v>
      </c>
      <c r="L31">
        <f t="shared" si="1"/>
        <v>0</v>
      </c>
      <c r="M31">
        <f t="shared" si="1"/>
        <v>0</v>
      </c>
    </row>
    <row r="32" spans="1:13">
      <c r="A32" s="5" t="s">
        <v>168</v>
      </c>
      <c r="B32">
        <f t="shared" si="1"/>
        <v>0</v>
      </c>
      <c r="C32">
        <f t="shared" si="1"/>
        <v>0</v>
      </c>
      <c r="D32">
        <f t="shared" si="1"/>
        <v>0</v>
      </c>
      <c r="E32">
        <f t="shared" si="1"/>
        <v>0</v>
      </c>
      <c r="F32">
        <f t="shared" si="1"/>
        <v>0</v>
      </c>
      <c r="G32">
        <f t="shared" si="1"/>
        <v>0</v>
      </c>
      <c r="H32">
        <f t="shared" si="1"/>
        <v>0</v>
      </c>
      <c r="I32" s="28">
        <f t="shared" si="1"/>
        <v>3.0970710455999999</v>
      </c>
      <c r="J32" s="28">
        <f t="shared" si="1"/>
        <v>3.1108972556250003</v>
      </c>
      <c r="K32" s="28">
        <f t="shared" si="1"/>
        <v>4.4520396280500005</v>
      </c>
      <c r="L32" s="28">
        <f t="shared" si="1"/>
        <v>7.9777231844249998</v>
      </c>
      <c r="M32" s="28">
        <f t="shared" si="1"/>
        <v>12.13941240195</v>
      </c>
    </row>
    <row r="33" spans="1:13">
      <c r="A33" s="5" t="s">
        <v>169</v>
      </c>
      <c r="B33" s="28">
        <f t="shared" si="1"/>
        <v>47.009114085</v>
      </c>
      <c r="C33" s="28">
        <f t="shared" si="1"/>
        <v>64.983187117499995</v>
      </c>
      <c r="D33" s="28">
        <f t="shared" si="1"/>
        <v>69.131050125000002</v>
      </c>
      <c r="E33" s="28">
        <f t="shared" si="1"/>
        <v>82.957260149999996</v>
      </c>
      <c r="F33" s="28">
        <f t="shared" si="1"/>
        <v>94.01822817</v>
      </c>
      <c r="G33" s="28">
        <f t="shared" si="1"/>
        <v>113.374922205</v>
      </c>
      <c r="H33" s="28">
        <f t="shared" si="1"/>
        <v>114.75754320749999</v>
      </c>
      <c r="I33" s="28">
        <f t="shared" si="1"/>
        <v>101.4843815835</v>
      </c>
      <c r="J33" s="28">
        <f t="shared" si="1"/>
        <v>110.05663179899997</v>
      </c>
      <c r="K33" s="28">
        <f t="shared" si="1"/>
        <v>105.632244591</v>
      </c>
      <c r="L33" s="28">
        <f t="shared" si="1"/>
        <v>116.55495051074998</v>
      </c>
      <c r="M33" s="28">
        <f t="shared" si="1"/>
        <v>110.05663179899997</v>
      </c>
    </row>
    <row r="34" spans="1:13">
      <c r="A34" s="5" t="s">
        <v>170</v>
      </c>
      <c r="B34">
        <f t="shared" si="1"/>
        <v>0</v>
      </c>
      <c r="C34" s="28">
        <f t="shared" si="1"/>
        <v>0.8295726014999999</v>
      </c>
      <c r="D34" s="28">
        <f t="shared" si="1"/>
        <v>0.55304840099999997</v>
      </c>
      <c r="E34" s="28">
        <f t="shared" si="1"/>
        <v>0.69131050124999993</v>
      </c>
      <c r="F34" s="28">
        <f t="shared" si="1"/>
        <v>1.3826210024999999</v>
      </c>
      <c r="G34" s="28">
        <f t="shared" si="1"/>
        <v>1.3826210024999999</v>
      </c>
      <c r="H34" s="28">
        <f t="shared" si="1"/>
        <v>1.285837532325</v>
      </c>
      <c r="I34" s="28">
        <f t="shared" si="1"/>
        <v>0.91252986165000005</v>
      </c>
      <c r="J34" s="28">
        <f t="shared" si="1"/>
        <v>1.6867976230499999</v>
      </c>
      <c r="K34" s="28">
        <f t="shared" si="1"/>
        <v>1.5347093127750002</v>
      </c>
      <c r="L34" s="28">
        <f t="shared" si="1"/>
        <v>3.6915980766749996</v>
      </c>
      <c r="M34" s="28">
        <f t="shared" si="1"/>
        <v>4.1755154275499997</v>
      </c>
    </row>
    <row r="35" spans="1:13">
      <c r="A35" s="5" t="s">
        <v>171</v>
      </c>
      <c r="B35" s="28">
        <f t="shared" si="1"/>
        <v>193.56694034999998</v>
      </c>
      <c r="C35" s="28">
        <f t="shared" si="1"/>
        <v>248.87178044999999</v>
      </c>
      <c r="D35" s="28">
        <f t="shared" si="1"/>
        <v>262.69799047499998</v>
      </c>
      <c r="E35" s="28">
        <f t="shared" si="1"/>
        <v>290.35041052499997</v>
      </c>
      <c r="F35" s="28">
        <f t="shared" si="1"/>
        <v>345.65525062500001</v>
      </c>
      <c r="G35" s="28">
        <f t="shared" si="1"/>
        <v>359.48146064999997</v>
      </c>
      <c r="H35" s="28">
        <f t="shared" si="1"/>
        <v>387.13388069999996</v>
      </c>
      <c r="I35" s="28">
        <f t="shared" si="1"/>
        <v>363.62932365749998</v>
      </c>
      <c r="J35" s="28">
        <f t="shared" si="1"/>
        <v>352.56835563749996</v>
      </c>
      <c r="K35" s="28">
        <f t="shared" si="1"/>
        <v>360.86408165249998</v>
      </c>
      <c r="L35" s="28">
        <f t="shared" si="1"/>
        <v>366.39456566249999</v>
      </c>
      <c r="M35" s="28">
        <f t="shared" si="1"/>
        <v>373.307670675</v>
      </c>
    </row>
    <row r="36" spans="1:13">
      <c r="A36" s="5" t="s">
        <v>172</v>
      </c>
      <c r="B36" s="28">
        <f t="shared" si="1"/>
        <v>13.826210025</v>
      </c>
      <c r="C36" s="28">
        <f t="shared" si="1"/>
        <v>24.887178045000002</v>
      </c>
      <c r="D36" s="28">
        <f t="shared" si="1"/>
        <v>42.8612510775</v>
      </c>
      <c r="E36" s="28">
        <f t="shared" si="1"/>
        <v>59.4527031075</v>
      </c>
      <c r="F36" s="28">
        <f t="shared" si="1"/>
        <v>73.278913132499994</v>
      </c>
      <c r="G36" s="28">
        <f t="shared" si="1"/>
        <v>95.400849172500003</v>
      </c>
      <c r="H36" s="28">
        <f t="shared" si="1"/>
        <v>98.166091177499993</v>
      </c>
      <c r="I36" s="28">
        <f t="shared" si="1"/>
        <v>82.404211748999998</v>
      </c>
      <c r="J36" s="28">
        <f t="shared" si="1"/>
        <v>94.294752370499992</v>
      </c>
      <c r="K36" s="28">
        <f t="shared" si="1"/>
        <v>82.542473849250001</v>
      </c>
      <c r="L36" s="28">
        <f t="shared" si="1"/>
        <v>84.339881152499984</v>
      </c>
      <c r="M36" s="28">
        <f t="shared" si="1"/>
        <v>80.192018144999992</v>
      </c>
    </row>
    <row r="38" spans="1:13">
      <c r="A38" s="27" t="s">
        <v>174</v>
      </c>
      <c r="B38">
        <f>B25+B24</f>
        <v>22.260198140250001</v>
      </c>
      <c r="C38">
        <f t="shared" ref="C38:M38" si="2">C25+C24</f>
        <v>26.408061147750001</v>
      </c>
      <c r="D38">
        <f t="shared" si="2"/>
        <v>31.8002830575</v>
      </c>
      <c r="E38">
        <f t="shared" si="2"/>
        <v>36.362932365749998</v>
      </c>
      <c r="F38">
        <f t="shared" si="2"/>
        <v>40.925581674</v>
      </c>
      <c r="G38">
        <f t="shared" si="2"/>
        <v>43.967347879499997</v>
      </c>
      <c r="H38">
        <f t="shared" si="2"/>
        <v>50.327404491000003</v>
      </c>
      <c r="I38">
        <f t="shared" si="2"/>
        <v>54.917706219299994</v>
      </c>
      <c r="J38">
        <f t="shared" si="2"/>
        <v>58.332780095475002</v>
      </c>
      <c r="K38">
        <f t="shared" si="2"/>
        <v>60.268449498975002</v>
      </c>
      <c r="L38">
        <f t="shared" si="2"/>
        <v>64.679010496949999</v>
      </c>
      <c r="M38">
        <f t="shared" si="2"/>
        <v>66.407286750075002</v>
      </c>
    </row>
  </sheetData>
  <mergeCells count="6">
    <mergeCell ref="Q11:X11"/>
    <mergeCell ref="Q6:X6"/>
    <mergeCell ref="Q7:X7"/>
    <mergeCell ref="Q8:X8"/>
    <mergeCell ref="Q9:X9"/>
    <mergeCell ref="Q10:X10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1" sqref="B1"/>
    </sheetView>
  </sheetViews>
  <sheetFormatPr baseColWidth="10" defaultRowHeight="14" x14ac:dyDescent="0"/>
  <sheetData>
    <row r="1" spans="1:3">
      <c r="A1" t="s">
        <v>179</v>
      </c>
    </row>
    <row r="2" spans="1:3">
      <c r="A2" t="s">
        <v>180</v>
      </c>
    </row>
    <row r="3" spans="1:3">
      <c r="A3" t="s">
        <v>181</v>
      </c>
      <c r="B3">
        <v>1990</v>
      </c>
      <c r="C3">
        <v>2005</v>
      </c>
    </row>
    <row r="4" spans="1:3">
      <c r="A4" t="str">
        <f>calculations!AB5</f>
        <v>AK</v>
      </c>
      <c r="B4" s="77">
        <f>C4*0.81399815</f>
        <v>1.6872499465003646E-2</v>
      </c>
      <c r="C4">
        <f>calculations!AG5*calculations!W5</f>
        <v>2.0727933429582911E-2</v>
      </c>
    </row>
    <row r="5" spans="1:3">
      <c r="A5" t="str">
        <f>calculations!AB6</f>
        <v>AL</v>
      </c>
      <c r="B5" s="77">
        <f t="shared" ref="B5:B54" si="0">C5*0.81399815</f>
        <v>0.1578582791992722</v>
      </c>
      <c r="C5">
        <f>calculations!AG6*calculations!W6</f>
        <v>0.19392953067432916</v>
      </c>
    </row>
    <row r="6" spans="1:3">
      <c r="A6" t="str">
        <f>calculations!AB7</f>
        <v>AR</v>
      </c>
      <c r="B6" s="77">
        <f t="shared" si="0"/>
        <v>7.9163740537692331E-2</v>
      </c>
      <c r="C6">
        <f>calculations!AG7*calculations!W7</f>
        <v>9.725297353279283E-2</v>
      </c>
    </row>
    <row r="7" spans="1:3">
      <c r="A7" t="str">
        <f>calculations!AB8</f>
        <v>AZ</v>
      </c>
      <c r="B7" s="77">
        <f t="shared" si="0"/>
        <v>0.22469139443272937</v>
      </c>
      <c r="C7">
        <f>calculations!AG8*calculations!W8</f>
        <v>0.27603428144490177</v>
      </c>
    </row>
    <row r="8" spans="1:3">
      <c r="A8" t="str">
        <f>calculations!AB9</f>
        <v>CA</v>
      </c>
      <c r="B8" s="77">
        <f t="shared" si="0"/>
        <v>1.4031012903266662</v>
      </c>
      <c r="C8">
        <f>calculations!AG9*calculations!W9</f>
        <v>1.7237155764133694</v>
      </c>
    </row>
    <row r="9" spans="1:3">
      <c r="A9" t="str">
        <f>calculations!AB10</f>
        <v>CO</v>
      </c>
      <c r="B9" s="77">
        <f t="shared" si="0"/>
        <v>0.16861238619976948</v>
      </c>
      <c r="C9">
        <f>calculations!AG10*calculations!W10</f>
        <v>0.20714099436192759</v>
      </c>
    </row>
    <row r="10" spans="1:3">
      <c r="A10" t="str">
        <f>calculations!AB11</f>
        <v>CT</v>
      </c>
      <c r="B10" s="77">
        <f t="shared" si="0"/>
        <v>0.10192941556666835</v>
      </c>
      <c r="C10">
        <f>calculations!AG11*calculations!W11</f>
        <v>0.12522069683655712</v>
      </c>
    </row>
    <row r="11" spans="1:3">
      <c r="A11" t="str">
        <f>calculations!AB12</f>
        <v>DC</v>
      </c>
      <c r="B11" s="77">
        <f t="shared" si="0"/>
        <v>0</v>
      </c>
      <c r="C11">
        <f>calculations!AG12*calculations!W12</f>
        <v>0</v>
      </c>
    </row>
    <row r="12" spans="1:3">
      <c r="A12" t="str">
        <f>calculations!AB13</f>
        <v>DE</v>
      </c>
      <c r="B12" s="77">
        <f t="shared" si="0"/>
        <v>1.9261675418168239E-2</v>
      </c>
      <c r="C12">
        <f>calculations!AG13*calculations!W13</f>
        <v>2.36630456938609E-2</v>
      </c>
    </row>
    <row r="13" spans="1:3">
      <c r="A13" t="str">
        <f>calculations!AB14</f>
        <v>FL</v>
      </c>
      <c r="B13" s="77">
        <f t="shared" si="0"/>
        <v>0.51236844871479381</v>
      </c>
      <c r="C13">
        <f>calculations!AG14*calculations!W14</f>
        <v>0.62944669925207297</v>
      </c>
    </row>
    <row r="14" spans="1:3">
      <c r="A14" t="str">
        <f>calculations!AB15</f>
        <v>GA</v>
      </c>
      <c r="B14" s="77">
        <f t="shared" si="0"/>
        <v>0.24398497557847323</v>
      </c>
      <c r="C14">
        <f>calculations!AG15*calculations!W15</f>
        <v>0.2997365234533681</v>
      </c>
    </row>
    <row r="15" spans="1:3">
      <c r="A15" t="str">
        <f>calculations!AB16</f>
        <v>HI</v>
      </c>
      <c r="B15" s="77">
        <f t="shared" si="0"/>
        <v>5.1274381021568366E-2</v>
      </c>
      <c r="C15">
        <f>calculations!AG16*calculations!W16</f>
        <v>6.2990783236507808E-2</v>
      </c>
    </row>
    <row r="16" spans="1:3">
      <c r="A16" t="str">
        <f>calculations!AB17</f>
        <v>IA</v>
      </c>
      <c r="B16" s="77">
        <f t="shared" si="0"/>
        <v>8.1190692642498091E-2</v>
      </c>
      <c r="C16">
        <f>calculations!AG17*calculations!W17</f>
        <v>9.9743092343020798E-2</v>
      </c>
    </row>
    <row r="17" spans="1:3">
      <c r="A17" t="str">
        <f>calculations!AB18</f>
        <v>ID</v>
      </c>
      <c r="B17" s="77">
        <f t="shared" si="0"/>
        <v>6.2422617598000142E-2</v>
      </c>
      <c r="C17">
        <f>calculations!AG18*calculations!W18</f>
        <v>7.6686436692761706E-2</v>
      </c>
    </row>
    <row r="18" spans="1:3">
      <c r="A18" t="str">
        <f>calculations!AB19</f>
        <v>IL</v>
      </c>
      <c r="B18" s="77">
        <f t="shared" si="0"/>
        <v>0.33801303155140794</v>
      </c>
      <c r="C18">
        <f>calculations!AG19*calculations!W19</f>
        <v>0.41525036826116613</v>
      </c>
    </row>
    <row r="19" spans="1:3">
      <c r="A19" t="str">
        <f>calculations!AB20</f>
        <v>IN</v>
      </c>
      <c r="B19" s="77">
        <f t="shared" si="0"/>
        <v>0.15014460035598354</v>
      </c>
      <c r="C19">
        <f>calculations!AG20*calculations!W20</f>
        <v>0.18445324520207268</v>
      </c>
    </row>
    <row r="20" spans="1:3">
      <c r="A20" t="str">
        <f>calculations!AB21</f>
        <v>KS</v>
      </c>
      <c r="B20" s="77">
        <f t="shared" si="0"/>
        <v>7.84317856109569E-2</v>
      </c>
      <c r="C20">
        <f>calculations!AG21*calculations!W21</f>
        <v>9.6353763962432712E-2</v>
      </c>
    </row>
    <row r="21" spans="1:3">
      <c r="A21" t="str">
        <f>calculations!AB22</f>
        <v>KY</v>
      </c>
      <c r="B21" s="77">
        <f t="shared" si="0"/>
        <v>0.11125714886378378</v>
      </c>
      <c r="C21">
        <f>calculations!AG22*calculations!W22</f>
        <v>0.13667985469473584</v>
      </c>
    </row>
    <row r="22" spans="1:3">
      <c r="A22" t="str">
        <f>calculations!AB23</f>
        <v>LA</v>
      </c>
      <c r="B22" s="77">
        <f t="shared" si="0"/>
        <v>0.14320041258951927</v>
      </c>
      <c r="C22">
        <f>calculations!AG23*calculations!W23</f>
        <v>0.1759222826114768</v>
      </c>
    </row>
    <row r="23" spans="1:3">
      <c r="A23" t="str">
        <f>calculations!AB24</f>
        <v>MA</v>
      </c>
      <c r="B23" s="77">
        <f t="shared" si="0"/>
        <v>0.15643190549589034</v>
      </c>
      <c r="C23">
        <f>calculations!AG24*calculations!W24</f>
        <v>0.19217722484490948</v>
      </c>
    </row>
    <row r="24" spans="1:3">
      <c r="A24" t="str">
        <f>calculations!AB25</f>
        <v>MD</v>
      </c>
      <c r="B24" s="77">
        <f t="shared" si="0"/>
        <v>0.14175527081109296</v>
      </c>
      <c r="C24">
        <f>calculations!AG25*calculations!W25</f>
        <v>0.17414692012640687</v>
      </c>
    </row>
    <row r="25" spans="1:3">
      <c r="A25" t="str">
        <f>calculations!AB26</f>
        <v>ME</v>
      </c>
      <c r="B25" s="77">
        <f t="shared" si="0"/>
        <v>2.4398497557847322E-2</v>
      </c>
      <c r="C25">
        <f>calculations!AG26*calculations!W26</f>
        <v>2.9973652345336808E-2</v>
      </c>
    </row>
    <row r="26" spans="1:3">
      <c r="A26" t="str">
        <f>calculations!AB27</f>
        <v>MI</v>
      </c>
      <c r="B26" s="77">
        <f t="shared" si="0"/>
        <v>0.26106392386896632</v>
      </c>
      <c r="C26">
        <f>calculations!AG27*calculations!W27</f>
        <v>0.32071808009510383</v>
      </c>
    </row>
    <row r="27" spans="1:3">
      <c r="A27" t="str">
        <f>calculations!AB28</f>
        <v>MN</v>
      </c>
      <c r="B27" s="77">
        <f t="shared" si="0"/>
        <v>0.11538612537357334</v>
      </c>
      <c r="C27">
        <f>calculations!AG28*calculations!W28</f>
        <v>0.14175231893779286</v>
      </c>
    </row>
    <row r="28" spans="1:3">
      <c r="A28" t="str">
        <f>calculations!AB29</f>
        <v>MO</v>
      </c>
      <c r="B28" s="77">
        <f t="shared" si="0"/>
        <v>0.16712970827125417</v>
      </c>
      <c r="C28">
        <f>calculations!AG29*calculations!W29</f>
        <v>0.20531951856555716</v>
      </c>
    </row>
    <row r="29" spans="1:3">
      <c r="A29" t="str">
        <f>calculations!AB30</f>
        <v>MS</v>
      </c>
      <c r="B29" s="77">
        <f t="shared" si="0"/>
        <v>7.9839391239294233E-2</v>
      </c>
      <c r="C29">
        <f>calculations!AG30*calculations!W30</f>
        <v>9.808301313620213E-2</v>
      </c>
    </row>
    <row r="30" spans="1:3">
      <c r="A30" t="str">
        <f>calculations!AB31</f>
        <v>MT</v>
      </c>
      <c r="B30" s="77">
        <f t="shared" si="0"/>
        <v>3.1061164198644093E-2</v>
      </c>
      <c r="C30">
        <f>calculations!AG31*calculations!W31</f>
        <v>3.8158765101178785E-2</v>
      </c>
    </row>
    <row r="31" spans="1:3">
      <c r="A31" t="str">
        <f>calculations!AB32</f>
        <v>NC</v>
      </c>
      <c r="B31" s="77">
        <f t="shared" si="0"/>
        <v>0.20307057198146772</v>
      </c>
      <c r="C31">
        <f>calculations!AG32*calculations!W32</f>
        <v>0.24947301413580328</v>
      </c>
    </row>
    <row r="32" spans="1:3">
      <c r="A32" t="str">
        <f>calculations!AB33</f>
        <v>ND</v>
      </c>
      <c r="B32" s="77">
        <f t="shared" si="0"/>
        <v>1.4263737033818434E-2</v>
      </c>
      <c r="C32">
        <f>calculations!AG33*calculations!W33</f>
        <v>1.7523058294196904E-2</v>
      </c>
    </row>
    <row r="33" spans="1:3">
      <c r="A33" t="str">
        <f>calculations!AB34</f>
        <v>NE</v>
      </c>
      <c r="B33" s="77">
        <f t="shared" si="0"/>
        <v>7.1712814745026637E-2</v>
      </c>
      <c r="C33">
        <f>calculations!AG34*calculations!W34</f>
        <v>8.8099481239639968E-2</v>
      </c>
    </row>
    <row r="34" spans="1:3">
      <c r="A34" t="str">
        <f>calculations!AB35</f>
        <v>NH</v>
      </c>
      <c r="B34" s="77">
        <f t="shared" si="0"/>
        <v>2.653805811292009E-2</v>
      </c>
      <c r="C34">
        <f>calculations!AG35*calculations!W35</f>
        <v>3.2602111089466347E-2</v>
      </c>
    </row>
    <row r="35" spans="1:3">
      <c r="A35" t="str">
        <f>calculations!AB36</f>
        <v>NJ</v>
      </c>
      <c r="B35" s="77">
        <f t="shared" si="0"/>
        <v>0.19471877858666614</v>
      </c>
      <c r="C35">
        <f>calculations!AG36*calculations!W36</f>
        <v>0.23921280237143799</v>
      </c>
    </row>
    <row r="36" spans="1:3">
      <c r="A36" t="str">
        <f>calculations!AB37</f>
        <v>NM</v>
      </c>
      <c r="B36" s="77">
        <f t="shared" si="0"/>
        <v>5.9682478641503452E-2</v>
      </c>
      <c r="C36">
        <f>calculations!AG37*calculations!W37</f>
        <v>7.3320164967823884E-2</v>
      </c>
    </row>
    <row r="37" spans="1:3">
      <c r="A37" t="str">
        <f>calculations!AB38</f>
        <v>NV</v>
      </c>
      <c r="B37" s="77">
        <f t="shared" si="0"/>
        <v>0.13389144736744832</v>
      </c>
      <c r="C37">
        <f>calculations!AG38*calculations!W38</f>
        <v>0.1644861814089483</v>
      </c>
    </row>
    <row r="38" spans="1:3">
      <c r="A38" t="str">
        <f>calculations!AB39</f>
        <v>NY</v>
      </c>
      <c r="B38" s="77">
        <f t="shared" si="0"/>
        <v>0.50110760368809504</v>
      </c>
      <c r="C38">
        <f>calculations!AG39*calculations!W39</f>
        <v>0.61561270586191752</v>
      </c>
    </row>
    <row r="39" spans="1:3">
      <c r="A39" t="str">
        <f>calculations!AB40</f>
        <v>OH</v>
      </c>
      <c r="B39" s="77">
        <f t="shared" si="0"/>
        <v>0.29634790495262248</v>
      </c>
      <c r="C39">
        <f>calculations!AG40*calculations!W40</f>
        <v>0.36406459271759095</v>
      </c>
    </row>
    <row r="40" spans="1:3">
      <c r="A40" t="str">
        <f>calculations!AB41</f>
        <v>OK</v>
      </c>
      <c r="B40" s="77">
        <f t="shared" si="0"/>
        <v>0.1259525516236257</v>
      </c>
      <c r="C40">
        <f>calculations!AG41*calculations!W41</f>
        <v>0.15473321606888873</v>
      </c>
    </row>
    <row r="41" spans="1:3">
      <c r="A41" t="str">
        <f>calculations!AB42</f>
        <v>OR</v>
      </c>
      <c r="B41" s="77">
        <f t="shared" si="0"/>
        <v>0.11405359204541399</v>
      </c>
      <c r="C41">
        <f>calculations!AG42*calculations!W42</f>
        <v>0.14011529638662445</v>
      </c>
    </row>
    <row r="42" spans="1:3">
      <c r="A42" t="str">
        <f>calculations!AB43</f>
        <v>PA</v>
      </c>
      <c r="B42" s="77">
        <f t="shared" si="0"/>
        <v>0.29503413969950765</v>
      </c>
      <c r="C42">
        <f>calculations!AG43*calculations!W43</f>
        <v>0.3624506268220728</v>
      </c>
    </row>
    <row r="43" spans="1:3">
      <c r="A43" t="str">
        <f>calculations!AB44</f>
        <v>RI</v>
      </c>
      <c r="B43" s="77">
        <f t="shared" si="0"/>
        <v>2.3666542631111901E-2</v>
      </c>
      <c r="C43">
        <f>calculations!AG44*calculations!W44</f>
        <v>2.9074442774976703E-2</v>
      </c>
    </row>
    <row r="44" spans="1:3">
      <c r="A44" t="str">
        <f>calculations!AB45</f>
        <v>SC</v>
      </c>
      <c r="B44" s="77">
        <f t="shared" si="0"/>
        <v>0.14526490084441407</v>
      </c>
      <c r="C44">
        <f>calculations!AG45*calculations!W45</f>
        <v>0.17845851473300531</v>
      </c>
    </row>
    <row r="45" spans="1:3">
      <c r="A45" t="str">
        <f>calculations!AB46</f>
        <v>SD</v>
      </c>
      <c r="B45" s="77">
        <f t="shared" si="0"/>
        <v>2.0207586400410937E-2</v>
      </c>
      <c r="C45">
        <f>calculations!AG46*calculations!W46</f>
        <v>2.4825101138633961E-2</v>
      </c>
    </row>
    <row r="46" spans="1:3">
      <c r="A46" t="str">
        <f>calculations!AB47</f>
        <v>TN</v>
      </c>
      <c r="B46" s="77">
        <f t="shared" si="0"/>
        <v>0.17842808944804192</v>
      </c>
      <c r="C46">
        <f>calculations!AG47*calculations!W47</f>
        <v>0.21919962526701312</v>
      </c>
    </row>
    <row r="47" spans="1:3">
      <c r="A47" t="str">
        <f>calculations!AB48</f>
        <v>TX</v>
      </c>
      <c r="B47" s="77">
        <f t="shared" si="0"/>
        <v>0.84963075726442183</v>
      </c>
      <c r="C47">
        <f>calculations!AG48*calculations!W48</f>
        <v>1.0437748012872288</v>
      </c>
    </row>
    <row r="48" spans="1:3">
      <c r="A48" t="str">
        <f>calculations!AB49</f>
        <v>UT</v>
      </c>
      <c r="B48" s="77">
        <f t="shared" si="0"/>
        <v>0.1165309779512877</v>
      </c>
      <c r="C48">
        <f>calculations!AG49*calculations!W49</f>
        <v>0.14315877493245863</v>
      </c>
    </row>
    <row r="49" spans="1:3">
      <c r="A49" t="str">
        <f>calculations!AB50</f>
        <v>VA</v>
      </c>
      <c r="B49" s="77">
        <f t="shared" si="0"/>
        <v>0.20795027149303719</v>
      </c>
      <c r="C49">
        <f>calculations!AG50*calculations!W50</f>
        <v>0.25546774460487065</v>
      </c>
    </row>
    <row r="50" spans="1:3">
      <c r="A50" t="str">
        <f>calculations!AB51</f>
        <v>VT</v>
      </c>
      <c r="B50" s="77">
        <f t="shared" si="0"/>
        <v>1.1223308876609769E-2</v>
      </c>
      <c r="C50">
        <f>calculations!AG51*calculations!W51</f>
        <v>1.3787880078854932E-2</v>
      </c>
    </row>
    <row r="51" spans="1:3">
      <c r="A51" t="str">
        <f>calculations!AB52</f>
        <v>WA</v>
      </c>
      <c r="B51" s="77">
        <f t="shared" si="0"/>
        <v>0.20194448747879784</v>
      </c>
      <c r="C51">
        <f>calculations!AG52*calculations!W52</f>
        <v>0.24808961479678773</v>
      </c>
    </row>
    <row r="52" spans="1:3">
      <c r="A52" t="str">
        <f>calculations!AB53</f>
        <v>WI</v>
      </c>
      <c r="B52" s="77">
        <f t="shared" si="0"/>
        <v>0.11998430375947533</v>
      </c>
      <c r="C52">
        <f>calculations!AG53*calculations!W53</f>
        <v>0.14740119957210632</v>
      </c>
    </row>
    <row r="53" spans="1:3">
      <c r="A53" t="str">
        <f>calculations!AB54</f>
        <v>WV</v>
      </c>
      <c r="B53" s="77">
        <f t="shared" si="0"/>
        <v>4.1758966974007918E-2</v>
      </c>
      <c r="C53">
        <f>calculations!AG54*calculations!W54</f>
        <v>5.1301058821826465E-2</v>
      </c>
    </row>
    <row r="54" spans="1:3">
      <c r="A54" t="str">
        <f>calculations!AB55</f>
        <v>WY</v>
      </c>
      <c r="B54" s="77">
        <f t="shared" si="0"/>
        <v>1.9259798610663788E-2</v>
      </c>
      <c r="C54">
        <f>calculations!AG55*calculations!W55</f>
        <v>2.3660740028295872E-2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Sheet2</vt:lpstr>
      <vt:lpstr>Level0</vt:lpstr>
    </vt:vector>
  </TitlesOfParts>
  <Company>Pacific Northwest Versions panel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Pralit Patel</cp:lastModifiedBy>
  <dcterms:created xsi:type="dcterms:W3CDTF">2011-02-21T17:15:11Z</dcterms:created>
  <dcterms:modified xsi:type="dcterms:W3CDTF">2013-08-07T14:25:47Z</dcterms:modified>
</cp:coreProperties>
</file>