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ish\Documents\excel applications\"/>
    </mc:Choice>
  </mc:AlternateContent>
  <xr:revisionPtr revIDLastSave="0" documentId="13_ncr:1_{010D54E9-020A-4529-A291-F4E797CA3459}" xr6:coauthVersionLast="45" xr6:coauthVersionMax="45" xr10:uidLastSave="{00000000-0000-0000-0000-000000000000}"/>
  <bookViews>
    <workbookView xWindow="-108" yWindow="-108" windowWidth="23256" windowHeight="12576" xr2:uid="{AC02491D-C58E-486C-870C-76967A941FF5}"/>
  </bookViews>
  <sheets>
    <sheet name="PlaneWall" sheetId="1" r:id="rId1"/>
    <sheet name="LongCylinder" sheetId="3" r:id="rId2"/>
    <sheet name="Sphere" sheetId="4" r:id="rId3"/>
    <sheet name="Data" sheetId="2" r:id="rId4"/>
  </sheets>
  <functionGroups builtInGroupCount="19"/>
  <definedNames>
    <definedName name="Aluminum">Data!$Z$2:$Z$30</definedName>
    <definedName name="Brass">Data!$AD$2:$AD$30</definedName>
    <definedName name="Bronze">Data!$AC$2:$AC$30</definedName>
    <definedName name="Copper">Data!$Y$2:$Y$30</definedName>
    <definedName name="Iron">Data!$AA$2:$AA$30</definedName>
    <definedName name="Material">Data!$D$1:$I$1</definedName>
    <definedName name="Stainless_Steel__AISI304">Data!$AB$2:$AB$30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3" i="3" l="1"/>
  <c r="AS32" i="1"/>
  <c r="AS26" i="1"/>
  <c r="AS24" i="1"/>
  <c r="F77" i="1" s="1"/>
  <c r="AS26" i="4"/>
  <c r="AS20" i="4"/>
  <c r="AS18" i="4"/>
  <c r="F72" i="4" s="1"/>
  <c r="AS24" i="3"/>
  <c r="AS18" i="3"/>
  <c r="AS16" i="3"/>
  <c r="F78" i="3" s="1"/>
  <c r="C98" i="3" l="1"/>
  <c r="C97" i="3"/>
  <c r="D95" i="4"/>
  <c r="D94" i="4"/>
  <c r="U71" i="4"/>
  <c r="U76" i="1"/>
  <c r="C98" i="1"/>
  <c r="C97" i="1"/>
  <c r="F104" i="1" s="1"/>
  <c r="I14" i="4" l="1"/>
  <c r="G99" i="4" s="1"/>
  <c r="K21" i="4"/>
  <c r="AB19" i="4" s="1"/>
  <c r="I14" i="3"/>
  <c r="U95" i="3" s="1"/>
  <c r="F49" i="3"/>
  <c r="K21" i="3"/>
  <c r="AB19" i="3" s="1"/>
  <c r="AJ17" i="3" s="1"/>
  <c r="W95" i="4" l="1"/>
  <c r="F45" i="4"/>
  <c r="N72" i="3"/>
  <c r="AB18" i="4"/>
  <c r="AB18" i="3"/>
  <c r="N76" i="3"/>
  <c r="K21" i="1" l="1"/>
  <c r="AB19" i="1" l="1"/>
  <c r="AB18" i="1"/>
  <c r="F46" i="1"/>
  <c r="I14" i="1"/>
  <c r="I37" i="2"/>
  <c r="H37" i="2"/>
  <c r="G37" i="2"/>
  <c r="F37" i="2"/>
  <c r="E37" i="2"/>
  <c r="D37" i="2"/>
  <c r="I36" i="2"/>
  <c r="H36" i="2"/>
  <c r="G36" i="2"/>
  <c r="F36" i="2"/>
  <c r="E36" i="2"/>
  <c r="D36" i="2"/>
  <c r="I35" i="2"/>
  <c r="H35" i="2"/>
  <c r="G35" i="2"/>
  <c r="F35" i="2"/>
  <c r="E35" i="2"/>
  <c r="D35" i="2"/>
  <c r="I34" i="2"/>
  <c r="H34" i="2"/>
  <c r="G34" i="2"/>
  <c r="F34" i="2"/>
  <c r="E34" i="2"/>
  <c r="D34" i="2"/>
  <c r="I33" i="2"/>
  <c r="H33" i="2"/>
  <c r="G33" i="2"/>
  <c r="F33" i="2"/>
  <c r="E33" i="2"/>
  <c r="D33" i="2"/>
  <c r="I32" i="2"/>
  <c r="H32" i="2"/>
  <c r="G32" i="2"/>
  <c r="F32" i="2"/>
  <c r="E32" i="2"/>
  <c r="D32" i="2"/>
  <c r="I31" i="2"/>
  <c r="H31" i="2"/>
  <c r="G31" i="2"/>
  <c r="F31" i="2"/>
  <c r="E31" i="2"/>
  <c r="D31" i="2"/>
  <c r="I30" i="2"/>
  <c r="H30" i="2"/>
  <c r="G30" i="2"/>
  <c r="F30" i="2"/>
  <c r="E30" i="2"/>
  <c r="D30" i="2"/>
  <c r="I29" i="2"/>
  <c r="H29" i="2"/>
  <c r="G29" i="2"/>
  <c r="F29" i="2"/>
  <c r="E29" i="2"/>
  <c r="D29" i="2"/>
  <c r="I28" i="2"/>
  <c r="H28" i="2"/>
  <c r="G28" i="2"/>
  <c r="F28" i="2"/>
  <c r="E28" i="2"/>
  <c r="D28" i="2"/>
  <c r="I27" i="2"/>
  <c r="H27" i="2"/>
  <c r="G27" i="2"/>
  <c r="F27" i="2"/>
  <c r="E27" i="2"/>
  <c r="D27" i="2"/>
  <c r="I26" i="2"/>
  <c r="H26" i="2"/>
  <c r="G26" i="2"/>
  <c r="F26" i="2"/>
  <c r="E26" i="2"/>
  <c r="D26" i="2"/>
  <c r="I25" i="2"/>
  <c r="H25" i="2"/>
  <c r="G25" i="2"/>
  <c r="F25" i="2"/>
  <c r="E25" i="2"/>
  <c r="D25" i="2"/>
  <c r="I24" i="2"/>
  <c r="H24" i="2"/>
  <c r="G24" i="2"/>
  <c r="F24" i="2"/>
  <c r="E24" i="2"/>
  <c r="D24" i="2"/>
  <c r="I23" i="2"/>
  <c r="H23" i="2"/>
  <c r="G23" i="2"/>
  <c r="F23" i="2"/>
  <c r="E23" i="2"/>
  <c r="D23" i="2"/>
  <c r="I22" i="2"/>
  <c r="H22" i="2"/>
  <c r="G22" i="2"/>
  <c r="F22" i="2"/>
  <c r="E22" i="2"/>
  <c r="D22" i="2"/>
  <c r="I21" i="2"/>
  <c r="H21" i="2"/>
  <c r="G21" i="2"/>
  <c r="F21" i="2"/>
  <c r="E21" i="2"/>
  <c r="D21" i="2"/>
  <c r="I20" i="2"/>
  <c r="H20" i="2"/>
  <c r="G20" i="2"/>
  <c r="F20" i="2"/>
  <c r="E20" i="2"/>
  <c r="D20" i="2"/>
  <c r="I19" i="2"/>
  <c r="H19" i="2"/>
  <c r="G19" i="2"/>
  <c r="F19" i="2"/>
  <c r="E19" i="2"/>
  <c r="D19" i="2"/>
  <c r="I18" i="2"/>
  <c r="H18" i="2"/>
  <c r="G18" i="2"/>
  <c r="F18" i="2"/>
  <c r="E18" i="2"/>
  <c r="D18" i="2"/>
  <c r="I17" i="2"/>
  <c r="H17" i="2"/>
  <c r="G17" i="2"/>
  <c r="F17" i="2"/>
  <c r="E17" i="2"/>
  <c r="D17" i="2"/>
  <c r="I16" i="2"/>
  <c r="H16" i="2"/>
  <c r="G16" i="2"/>
  <c r="F16" i="2"/>
  <c r="E16" i="2"/>
  <c r="D16" i="2"/>
  <c r="I15" i="2"/>
  <c r="H15" i="2"/>
  <c r="G15" i="2"/>
  <c r="F15" i="2"/>
  <c r="E15" i="2"/>
  <c r="D15" i="2"/>
  <c r="I14" i="2"/>
  <c r="H14" i="2"/>
  <c r="G14" i="2"/>
  <c r="F14" i="2"/>
  <c r="E14" i="2"/>
  <c r="D14" i="2"/>
  <c r="I13" i="2"/>
  <c r="H13" i="2"/>
  <c r="G13" i="2"/>
  <c r="F13" i="2"/>
  <c r="E13" i="2"/>
  <c r="D13" i="2"/>
  <c r="I12" i="2"/>
  <c r="H12" i="2"/>
  <c r="G12" i="2"/>
  <c r="F12" i="2"/>
  <c r="E12" i="2"/>
  <c r="D12" i="2"/>
  <c r="I11" i="2"/>
  <c r="H11" i="2"/>
  <c r="G11" i="2"/>
  <c r="F11" i="2"/>
  <c r="E11" i="2"/>
  <c r="D11" i="2"/>
  <c r="I10" i="2"/>
  <c r="H10" i="2"/>
  <c r="G10" i="2"/>
  <c r="F10" i="2"/>
  <c r="E10" i="2"/>
  <c r="D10" i="2"/>
  <c r="I9" i="2"/>
  <c r="H9" i="2"/>
  <c r="G9" i="2"/>
  <c r="F9" i="2"/>
  <c r="E9" i="2"/>
  <c r="D9" i="2"/>
  <c r="I8" i="2"/>
  <c r="H8" i="2"/>
  <c r="G8" i="2"/>
  <c r="F8" i="2"/>
  <c r="E8" i="2"/>
  <c r="D8" i="2"/>
  <c r="I5" i="2"/>
  <c r="AS20" i="3" s="1"/>
  <c r="H5" i="2"/>
  <c r="G5" i="2"/>
  <c r="F5" i="2"/>
  <c r="E5" i="2"/>
  <c r="D5" i="2"/>
  <c r="B3" i="2"/>
  <c r="E6" i="2" s="1"/>
  <c r="F105" i="3" l="1"/>
  <c r="F51" i="3"/>
  <c r="V44" i="3" s="1"/>
  <c r="AS28" i="1"/>
  <c r="F106" i="1" s="1"/>
  <c r="AS22" i="4"/>
  <c r="G6" i="2"/>
  <c r="H6" i="2"/>
  <c r="D6" i="2"/>
  <c r="F6" i="2"/>
  <c r="I6" i="2"/>
  <c r="AS22" i="3" s="1"/>
  <c r="F48" i="1" l="1"/>
  <c r="G101" i="4"/>
  <c r="F47" i="4"/>
  <c r="W39" i="4" s="1"/>
  <c r="U74" i="3"/>
  <c r="U76" i="3" s="1"/>
  <c r="U97" i="3"/>
  <c r="U99" i="3" s="1"/>
  <c r="V46" i="3"/>
  <c r="AS30" i="1"/>
  <c r="W98" i="1" s="1"/>
  <c r="AS24" i="4"/>
  <c r="W41" i="4" l="1"/>
  <c r="W97" i="4"/>
  <c r="W99" i="4" s="1"/>
  <c r="U69" i="4"/>
  <c r="U39" i="1"/>
  <c r="U74" i="1"/>
  <c r="U41" i="1" l="1"/>
  <c r="W100" i="1"/>
  <c r="W102" i="1" s="1"/>
</calcChain>
</file>

<file path=xl/sharedStrings.xml><?xml version="1.0" encoding="utf-8"?>
<sst xmlns="http://schemas.openxmlformats.org/spreadsheetml/2006/main" count="164" uniqueCount="71">
  <si>
    <t>Bi</t>
  </si>
  <si>
    <t>Plane wall</t>
  </si>
  <si>
    <t>A1</t>
  </si>
  <si>
    <t>Cylinder</t>
  </si>
  <si>
    <t>Sphere</t>
  </si>
  <si>
    <t>Transient-conduction in a plane wall</t>
  </si>
  <si>
    <t>Description</t>
  </si>
  <si>
    <t>Material</t>
  </si>
  <si>
    <t>Copper</t>
  </si>
  <si>
    <t>Aluminum</t>
  </si>
  <si>
    <t>Iron</t>
  </si>
  <si>
    <t>Stainless Steel (AISI304)</t>
  </si>
  <si>
    <t>Bronze</t>
  </si>
  <si>
    <t>Brass</t>
  </si>
  <si>
    <t>L (m)</t>
  </si>
  <si>
    <t>Thermal conductivity, k (W/mK)</t>
  </si>
  <si>
    <t>V (m^3)</t>
  </si>
  <si>
    <t>density, rho (kg/m^3)</t>
  </si>
  <si>
    <t>C_p</t>
  </si>
  <si>
    <t>alpha = k/(rho*c_p)</t>
  </si>
  <si>
    <t>Mass, m (kg)</t>
  </si>
  <si>
    <t xml:space="preserve">Bi </t>
  </si>
  <si>
    <t>h_allowed</t>
  </si>
  <si>
    <t>INF</t>
  </si>
  <si>
    <t>Enter the value of x</t>
  </si>
  <si>
    <t>The dimensionless distance from the center(X)</t>
  </si>
  <si>
    <t>Enter the value of t</t>
  </si>
  <si>
    <t>Aluminium</t>
  </si>
  <si>
    <t>Biot Number(Bi)</t>
  </si>
  <si>
    <r>
      <rPr>
        <sz val="11"/>
        <color theme="1"/>
        <rFont val="Calibri"/>
        <family val="2"/>
      </rPr>
      <t>λ</t>
    </r>
    <r>
      <rPr>
        <sz val="12.65"/>
        <color theme="1"/>
        <rFont val="Calibri"/>
        <family val="2"/>
      </rPr>
      <t>1</t>
    </r>
  </si>
  <si>
    <t>The value of θ(x,t) is</t>
  </si>
  <si>
    <t>The value of T(x,t)</t>
  </si>
  <si>
    <t>Transient-conduction in a long cylinder</t>
  </si>
  <si>
    <t>ξ</t>
  </si>
  <si>
    <r>
      <t>J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(ξ)</t>
    </r>
  </si>
  <si>
    <r>
      <t>J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(ξ)</t>
    </r>
  </si>
  <si>
    <t>Transient-conduction in a sphere</t>
  </si>
  <si>
    <t>The value of θ(r,t) is</t>
  </si>
  <si>
    <t>The value of T(r,t)</t>
  </si>
  <si>
    <t>Enter the value of r</t>
  </si>
  <si>
    <r>
      <rPr>
        <sz val="11"/>
        <color theme="1"/>
        <rFont val="Calibri"/>
        <family val="2"/>
      </rPr>
      <t>λ</t>
    </r>
    <r>
      <rPr>
        <vertAlign val="subscript"/>
        <sz val="11"/>
        <color theme="1"/>
        <rFont val="Calibri"/>
        <family val="2"/>
      </rPr>
      <t>1</t>
    </r>
  </si>
  <si>
    <r>
      <t>J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Calibri"/>
        <family val="2"/>
      </rPr>
      <t>λ</t>
    </r>
    <r>
      <rPr>
        <vertAlign val="subscript"/>
        <sz val="9.35"/>
        <color theme="1"/>
        <rFont val="Calibri"/>
        <family val="2"/>
      </rPr>
      <t>1</t>
    </r>
    <r>
      <rPr>
        <sz val="9.35"/>
        <color theme="1"/>
        <rFont val="Calibri"/>
        <family val="2"/>
      </rPr>
      <t>)</t>
    </r>
  </si>
  <si>
    <t>J1(λ1)</t>
  </si>
  <si>
    <r>
      <t>λ1(r/r</t>
    </r>
    <r>
      <rPr>
        <vertAlign val="subscript"/>
        <sz val="11"/>
        <color theme="0"/>
        <rFont val="Calibri"/>
        <family val="2"/>
      </rPr>
      <t>0</t>
    </r>
    <r>
      <rPr>
        <sz val="11"/>
        <color theme="0"/>
        <rFont val="Calibri"/>
        <family val="2"/>
      </rPr>
      <t>)</t>
    </r>
  </si>
  <si>
    <r>
      <t>j</t>
    </r>
    <r>
      <rPr>
        <vertAlign val="subscript"/>
        <sz val="11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>(x)</t>
    </r>
  </si>
  <si>
    <t>At the selected x and t the values are:-</t>
  </si>
  <si>
    <t>x=</t>
  </si>
  <si>
    <t>t=</t>
  </si>
  <si>
    <r>
      <rPr>
        <sz val="14"/>
        <color theme="0"/>
        <rFont val="Times New Roman"/>
        <family val="1"/>
      </rPr>
      <t>The value of θ</t>
    </r>
    <r>
      <rPr>
        <vertAlign val="subscript"/>
        <sz val="14"/>
        <color theme="0"/>
        <rFont val="Times New Roman"/>
        <family val="1"/>
      </rPr>
      <t>0</t>
    </r>
    <r>
      <rPr>
        <sz val="14"/>
        <color theme="0"/>
        <rFont val="Times New Roman"/>
        <family val="1"/>
      </rPr>
      <t>(wall)</t>
    </r>
  </si>
  <si>
    <r>
      <rPr>
        <sz val="14"/>
        <color theme="0"/>
        <rFont val="Times New Roman"/>
        <family val="1"/>
      </rPr>
      <t>The value of T</t>
    </r>
    <r>
      <rPr>
        <vertAlign val="subscript"/>
        <sz val="14"/>
        <color theme="0"/>
        <rFont val="Times New Roman"/>
        <family val="1"/>
      </rPr>
      <t>0</t>
    </r>
  </si>
  <si>
    <r>
      <t>Enter the value of T</t>
    </r>
    <r>
      <rPr>
        <vertAlign val="subscript"/>
        <sz val="12"/>
        <color theme="1"/>
        <rFont val="Times New Roman"/>
        <family val="1"/>
      </rPr>
      <t xml:space="preserve">0  </t>
    </r>
    <r>
      <rPr>
        <sz val="12"/>
        <color theme="1"/>
        <rFont val="Times New Roman"/>
        <family val="1"/>
      </rPr>
      <t>from above:-</t>
    </r>
  </si>
  <si>
    <t xml:space="preserve">           Instruction:-</t>
  </si>
  <si>
    <r>
      <rPr>
        <sz val="14"/>
        <color theme="0"/>
        <rFont val="Times New Roman"/>
        <family val="1"/>
      </rPr>
      <t>The value of Q</t>
    </r>
    <r>
      <rPr>
        <vertAlign val="subscript"/>
        <sz val="14"/>
        <color theme="0"/>
        <rFont val="Times New Roman"/>
        <family val="1"/>
      </rPr>
      <t>max</t>
    </r>
    <r>
      <rPr>
        <sz val="14"/>
        <color theme="0"/>
        <rFont val="Times New Roman"/>
        <family val="1"/>
      </rPr>
      <t xml:space="preserve"> is</t>
    </r>
  </si>
  <si>
    <r>
      <rPr>
        <sz val="14"/>
        <color theme="0"/>
        <rFont val="Times New Roman"/>
        <family val="1"/>
      </rPr>
      <t>The value of Q/Q</t>
    </r>
    <r>
      <rPr>
        <vertAlign val="subscript"/>
        <sz val="14"/>
        <color theme="0"/>
        <rFont val="Times New Roman"/>
        <family val="1"/>
      </rPr>
      <t>max</t>
    </r>
    <r>
      <rPr>
        <sz val="14"/>
        <color theme="0"/>
        <rFont val="Times New Roman"/>
        <family val="1"/>
      </rPr>
      <t xml:space="preserve"> is</t>
    </r>
  </si>
  <si>
    <t>The value of Q is</t>
  </si>
  <si>
    <t>Watts</t>
  </si>
  <si>
    <r>
      <t>Take T</t>
    </r>
    <r>
      <rPr>
        <vertAlign val="subscript"/>
        <sz val="18"/>
        <color theme="1"/>
        <rFont val="Times New Roman"/>
        <family val="1"/>
      </rPr>
      <t>0</t>
    </r>
    <r>
      <rPr>
        <sz val="18"/>
        <color theme="1"/>
        <rFont val="Times New Roman"/>
        <family val="1"/>
      </rPr>
      <t xml:space="preserve"> from output above and input below to get T(x,t)</t>
    </r>
  </si>
  <si>
    <t>Dimensionless time, Fourier Number (τ)</t>
  </si>
  <si>
    <r>
      <rPr>
        <sz val="14"/>
        <color theme="0"/>
        <rFont val="Times New Roman"/>
        <family val="1"/>
      </rPr>
      <t>The value of θ</t>
    </r>
    <r>
      <rPr>
        <vertAlign val="subscript"/>
        <sz val="14"/>
        <color theme="0"/>
        <rFont val="Times New Roman"/>
        <family val="1"/>
      </rPr>
      <t>0</t>
    </r>
    <r>
      <rPr>
        <sz val="14"/>
        <color theme="0"/>
        <rFont val="Times New Roman"/>
        <family val="1"/>
      </rPr>
      <t>(Cylinder)</t>
    </r>
  </si>
  <si>
    <r>
      <t>Enter the value of T</t>
    </r>
    <r>
      <rPr>
        <vertAlign val="subscript"/>
        <sz val="14"/>
        <color theme="1"/>
        <rFont val="Times New Roman"/>
        <family val="1"/>
      </rPr>
      <t xml:space="preserve">0  </t>
    </r>
    <r>
      <rPr>
        <sz val="14"/>
        <color theme="1"/>
        <rFont val="Times New Roman"/>
        <family val="1"/>
      </rPr>
      <t>from above:-</t>
    </r>
  </si>
  <si>
    <t>r=</t>
  </si>
  <si>
    <r>
      <t>Enter the value of T</t>
    </r>
    <r>
      <rPr>
        <vertAlign val="subscript"/>
        <sz val="14"/>
        <color theme="1"/>
        <rFont val="Times New Roman"/>
        <family val="1"/>
      </rPr>
      <t>∞</t>
    </r>
  </si>
  <si>
    <r>
      <t>Enter the value of T</t>
    </r>
    <r>
      <rPr>
        <vertAlign val="subscript"/>
        <sz val="14"/>
        <color theme="1"/>
        <rFont val="Times New Roman"/>
        <family val="1"/>
      </rPr>
      <t>i</t>
    </r>
  </si>
  <si>
    <r>
      <t>The value of θ</t>
    </r>
    <r>
      <rPr>
        <vertAlign val="subscript"/>
        <sz val="14"/>
        <color theme="0"/>
        <rFont val="Times New Roman"/>
        <family val="1"/>
      </rPr>
      <t>0</t>
    </r>
    <r>
      <rPr>
        <sz val="14"/>
        <color theme="0"/>
        <rFont val="Times New Roman"/>
        <family val="1"/>
      </rPr>
      <t>(Sphere)</t>
    </r>
  </si>
  <si>
    <r>
      <t>r</t>
    </r>
    <r>
      <rPr>
        <vertAlign val="subscript"/>
        <sz val="11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 xml:space="preserve"> (m)</t>
    </r>
  </si>
  <si>
    <r>
      <t>r</t>
    </r>
    <r>
      <rPr>
        <vertAlign val="subscript"/>
        <sz val="11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>(m)</t>
    </r>
  </si>
  <si>
    <t>Select material of the plane wall from the Drop-down box</t>
  </si>
  <si>
    <t>Select a possible value of convection coefficient, h (W/m^2 K) from the Drop-down box</t>
  </si>
  <si>
    <r>
      <t xml:space="preserve">An initially hot Cylinder is cooling.Given all the values,this tool can show you how to use Heisler chart and get the value of  </t>
    </r>
    <r>
      <rPr>
        <sz val="14"/>
        <color theme="1"/>
        <rFont val="Calibri"/>
        <family val="2"/>
      </rPr>
      <t>θ(r,t) and Q(t).</t>
    </r>
  </si>
  <si>
    <t>An initially hot wall is cooling.Given all the values,this tool can show you how to use Heisler chart and get the value of  θ(x,t) and Q(t).</t>
  </si>
  <si>
    <t>An initially hot sphere is cooling.Given all the values,this tool can show you how to use Heisler chart and get the value of  θ(r,t) and Q(t).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</si>
</sst>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Times New Roman"/>
      <family val="1"/>
    </font>
    <font>
      <b/>
      <sz val="24"/>
      <color theme="1"/>
      <name val="Times New Roman"/>
      <family val="1"/>
    </font>
    <font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12.65"/>
      <color theme="1"/>
      <name val="Calibri"/>
      <family val="2"/>
    </font>
    <font>
      <sz val="12"/>
      <color theme="0"/>
      <name val="Calibri"/>
      <family val="2"/>
      <scheme val="minor"/>
    </font>
    <font>
      <sz val="9.35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0"/>
      <name val="Calibri"/>
      <family val="2"/>
    </font>
    <font>
      <vertAlign val="subscript"/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bscript"/>
      <sz val="9.35"/>
      <color theme="1"/>
      <name val="Calibri"/>
      <family val="2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8"/>
      <color theme="1"/>
      <name val="Times New Roman"/>
      <family val="1"/>
    </font>
    <font>
      <sz val="14"/>
      <color theme="0"/>
      <name val="Times New Roman"/>
      <family val="1"/>
    </font>
    <font>
      <vertAlign val="subscript"/>
      <sz val="14"/>
      <color theme="0"/>
      <name val="Times New Roman"/>
      <family val="1"/>
    </font>
    <font>
      <vertAlign val="subscript"/>
      <sz val="12"/>
      <color theme="1"/>
      <name val="Times New Roman"/>
      <family val="1"/>
    </font>
    <font>
      <sz val="22"/>
      <color theme="1"/>
      <name val="Times New Roman"/>
      <family val="1"/>
    </font>
    <font>
      <vertAlign val="subscript"/>
      <sz val="18"/>
      <color theme="1"/>
      <name val="Times New Roman"/>
      <family val="1"/>
    </font>
    <font>
      <vertAlign val="subscript"/>
      <sz val="14"/>
      <color theme="1"/>
      <name val="Times New Roman"/>
      <family val="1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3" borderId="0" xfId="0" applyFont="1" applyFill="1" applyAlignment="1">
      <alignment horizontal="center"/>
    </xf>
    <xf numFmtId="0" fontId="5" fillId="0" borderId="0" xfId="0" applyFont="1" applyAlignment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5" borderId="0" xfId="0" applyFill="1"/>
    <xf numFmtId="0" fontId="0" fillId="8" borderId="0" xfId="0" applyFill="1" applyAlignment="1">
      <alignment horizontal="center"/>
    </xf>
    <xf numFmtId="0" fontId="6" fillId="6" borderId="0" xfId="0" applyFont="1" applyFill="1"/>
    <xf numFmtId="0" fontId="0" fillId="0" borderId="0" xfId="0" applyAlignment="1">
      <alignment horizontal="center"/>
    </xf>
    <xf numFmtId="0" fontId="2" fillId="0" borderId="0" xfId="0" applyFont="1"/>
    <xf numFmtId="0" fontId="7" fillId="11" borderId="0" xfId="0" applyFont="1" applyFill="1"/>
    <xf numFmtId="0" fontId="0" fillId="12" borderId="0" xfId="0" applyFill="1"/>
    <xf numFmtId="0" fontId="6" fillId="8" borderId="0" xfId="0" applyFont="1" applyFill="1"/>
    <xf numFmtId="0" fontId="0" fillId="7" borderId="0" xfId="0" applyFill="1" applyAlignment="1">
      <alignment horizontal="center"/>
    </xf>
    <xf numFmtId="0" fontId="6" fillId="8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11" fillId="0" borderId="0" xfId="0" applyFont="1"/>
    <xf numFmtId="0" fontId="0" fillId="13" borderId="0" xfId="0" applyFill="1"/>
    <xf numFmtId="0" fontId="2" fillId="13" borderId="0" xfId="0" applyFont="1" applyFill="1"/>
    <xf numFmtId="0" fontId="0" fillId="9" borderId="0" xfId="0" applyFill="1" applyAlignment="1">
      <alignment horizontal="center"/>
    </xf>
    <xf numFmtId="0" fontId="22" fillId="9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0" borderId="0" xfId="0" applyFont="1" applyFill="1"/>
    <xf numFmtId="0" fontId="2" fillId="0" borderId="0" xfId="0" applyFont="1" applyFill="1" applyProtection="1">
      <protection hidden="1"/>
    </xf>
    <xf numFmtId="0" fontId="24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1" fillId="2" borderId="0" xfId="0" applyFont="1" applyFill="1" applyAlignment="1">
      <alignment horizontal="center" wrapText="1"/>
    </xf>
    <xf numFmtId="0" fontId="30" fillId="0" borderId="0" xfId="0" applyFont="1" applyFill="1" applyAlignment="1" applyProtection="1">
      <alignment horizontal="center"/>
      <protection hidden="1"/>
    </xf>
    <xf numFmtId="0" fontId="8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4" fillId="4" borderId="0" xfId="0" applyFont="1" applyFill="1" applyBorder="1" applyAlignment="1">
      <alignment horizontal="center"/>
    </xf>
    <xf numFmtId="43" fontId="22" fillId="2" borderId="0" xfId="1" applyFont="1" applyFill="1" applyBorder="1" applyAlignment="1">
      <alignment horizontal="center" wrapText="1"/>
    </xf>
    <xf numFmtId="43" fontId="11" fillId="2" borderId="0" xfId="1" applyFont="1" applyFill="1" applyBorder="1" applyAlignment="1">
      <alignment horizontal="center" wrapText="1"/>
    </xf>
    <xf numFmtId="0" fontId="21" fillId="4" borderId="0" xfId="0" applyFont="1" applyFill="1" applyAlignment="1">
      <alignment horizontal="center" wrapText="1"/>
    </xf>
    <xf numFmtId="0" fontId="0" fillId="4" borderId="0" xfId="0" applyFill="1" applyAlignment="1">
      <alignment horizontal="center" wrapText="1"/>
    </xf>
    <xf numFmtId="0" fontId="21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27" fillId="4" borderId="0" xfId="0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0" fontId="30" fillId="0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png"/><Relationship Id="rId4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png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472440</xdr:colOff>
      <xdr:row>3</xdr:row>
      <xdr:rowOff>7620</xdr:rowOff>
    </xdr:from>
    <xdr:to>
      <xdr:col>3</xdr:col>
      <xdr:colOff>448</xdr:colOff>
      <xdr:row>15</xdr:row>
      <xdr:rowOff>127635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723900"/>
          <a:ext cx="1714500" cy="2657475"/>
        </a:xfrm>
        <a:prstGeom prst="rect">
          <a:avLst/>
        </a:prstGeom>
      </xdr:spPr>
    </xdr:pic>
    <xdr:clientData/>
  </xdr:twoCellAnchor>
  <xdr:twoCellAnchor editAs="oneCell">
    <xdr:from>
      <xdr:col>7</xdr:col>
      <xdr:colOff>30480</xdr:colOff>
      <xdr:row>28</xdr:row>
      <xdr:rowOff>167640</xdr:rowOff>
    </xdr:from>
    <xdr:to>
      <xdr:col>16</xdr:col>
      <xdr:colOff>15240</xdr:colOff>
      <xdr:row>54</xdr:row>
      <xdr:rowOff>30480</xdr:rowOff>
    </xdr:to>
    <xdr:pic>
      <xdr:nvPicPr>
        <xdr:cNvPr id="8" name="Picture 7" descr="Image result for transient conduction in a plane wall graph">
          <a:extLst>
            <a:ext uri="{FF2B5EF4-FFF2-40B4-BE49-F238E27FC236}">
              <a16:creationId xmlns:a16="http://schemas.microsoft.com/office/drawing/2014/main" id="{171AB59C-DF96-4462-90D2-3C2E87AAC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5460" y="5920740"/>
          <a:ext cx="5676900" cy="486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144780</xdr:colOff>
      <xdr:row>87</xdr:row>
      <xdr:rowOff>28575</xdr:rowOff>
    </xdr:from>
    <xdr:to>
      <xdr:col>17</xdr:col>
      <xdr:colOff>7620</xdr:colOff>
      <xdr:row>111</xdr:row>
      <xdr:rowOff>18134</xdr:rowOff>
    </xdr:to>
    <xdr:pic>
      <xdr:nvPicPr>
        <xdr:cNvPr id="14" name="Picture 13" descr="Image result for transient conduction in a plane wall graph">
          <a:extLst>
            <a:ext uri="{FF2B5EF4-FFF2-40B4-BE49-F238E27FC236}">
              <a16:creationId xmlns:a16="http://schemas.microsoft.com/office/drawing/2014/main" id="{7DF48F0B-C84F-4E02-82C4-A14C23E06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9760" y="17188815"/>
          <a:ext cx="6271260" cy="4813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53340</xdr:colOff>
      <xdr:row>29</xdr:row>
      <xdr:rowOff>152400</xdr:rowOff>
    </xdr:from>
    <xdr:to>
      <xdr:col>3</xdr:col>
      <xdr:colOff>281940</xdr:colOff>
      <xdr:row>31</xdr:row>
      <xdr:rowOff>93345</xdr:rowOff>
    </xdr:to>
    <xdr:sp macro="" textlink="">
      <xdr:nvSpPr>
        <xdr:cNvPr id="16" name="Text Box 24">
          <a:extLst>
            <a:ext uri="{FF2B5EF4-FFF2-40B4-BE49-F238E27FC236}">
              <a16:creationId xmlns:a16="http://schemas.microsoft.com/office/drawing/2014/main" id="{CFC8E95B-851F-47DE-863B-DE2FA7779BC6}"/>
            </a:ext>
          </a:extLst>
        </xdr:cNvPr>
        <xdr:cNvSpPr txBox="1">
          <a:spLocks noChangeArrowheads="1"/>
        </xdr:cNvSpPr>
      </xdr:nvSpPr>
      <xdr:spPr bwMode="auto">
        <a:xfrm>
          <a:off x="662940" y="6088380"/>
          <a:ext cx="1706880" cy="30670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95250</xdr:colOff>
      <xdr:row>69</xdr:row>
      <xdr:rowOff>41910</xdr:rowOff>
    </xdr:from>
    <xdr:to>
      <xdr:col>3</xdr:col>
      <xdr:colOff>323850</xdr:colOff>
      <xdr:row>70</xdr:row>
      <xdr:rowOff>173355</xdr:rowOff>
    </xdr:to>
    <xdr:sp macro="" textlink="">
      <xdr:nvSpPr>
        <xdr:cNvPr id="17" name="Text Box 24">
          <a:extLst>
            <a:ext uri="{FF2B5EF4-FFF2-40B4-BE49-F238E27FC236}">
              <a16:creationId xmlns:a16="http://schemas.microsoft.com/office/drawing/2014/main" id="{FFEA6695-5590-4D0C-B277-9727422A23CD}"/>
            </a:ext>
          </a:extLst>
        </xdr:cNvPr>
        <xdr:cNvSpPr txBox="1">
          <a:spLocks noChangeArrowheads="1"/>
        </xdr:cNvSpPr>
      </xdr:nvSpPr>
      <xdr:spPr bwMode="auto">
        <a:xfrm>
          <a:off x="704850" y="13719810"/>
          <a:ext cx="1543050" cy="32194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571500</xdr:colOff>
      <xdr:row>88</xdr:row>
      <xdr:rowOff>160020</xdr:rowOff>
    </xdr:from>
    <xdr:to>
      <xdr:col>3</xdr:col>
      <xdr:colOff>190500</xdr:colOff>
      <xdr:row>90</xdr:row>
      <xdr:rowOff>108585</xdr:rowOff>
    </xdr:to>
    <xdr:sp macro="" textlink="">
      <xdr:nvSpPr>
        <xdr:cNvPr id="18" name="Text Box 24">
          <a:extLst>
            <a:ext uri="{FF2B5EF4-FFF2-40B4-BE49-F238E27FC236}">
              <a16:creationId xmlns:a16="http://schemas.microsoft.com/office/drawing/2014/main" id="{97D897F8-7394-45DE-BA8C-5ACFB749A8FB}"/>
            </a:ext>
          </a:extLst>
        </xdr:cNvPr>
        <xdr:cNvSpPr txBox="1">
          <a:spLocks noChangeArrowheads="1"/>
        </xdr:cNvSpPr>
      </xdr:nvSpPr>
      <xdr:spPr bwMode="auto">
        <a:xfrm>
          <a:off x="571500" y="1750314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152400</xdr:colOff>
      <xdr:row>91</xdr:row>
      <xdr:rowOff>129540</xdr:rowOff>
    </xdr:from>
    <xdr:to>
      <xdr:col>22</xdr:col>
      <xdr:colOff>30480</xdr:colOff>
      <xdr:row>93</xdr:row>
      <xdr:rowOff>78105</xdr:rowOff>
    </xdr:to>
    <xdr:sp macro="" textlink="">
      <xdr:nvSpPr>
        <xdr:cNvPr id="19" name="Text Box 24">
          <a:extLst>
            <a:ext uri="{FF2B5EF4-FFF2-40B4-BE49-F238E27FC236}">
              <a16:creationId xmlns:a16="http://schemas.microsoft.com/office/drawing/2014/main" id="{82B1AF44-2829-4766-A65E-DF436707A7ED}"/>
            </a:ext>
          </a:extLst>
        </xdr:cNvPr>
        <xdr:cNvSpPr txBox="1">
          <a:spLocks noChangeArrowheads="1"/>
        </xdr:cNvSpPr>
      </xdr:nvSpPr>
      <xdr:spPr bwMode="auto">
        <a:xfrm>
          <a:off x="13335000" y="1802130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396240</xdr:colOff>
      <xdr:row>67</xdr:row>
      <xdr:rowOff>175260</xdr:rowOff>
    </xdr:from>
    <xdr:to>
      <xdr:col>20</xdr:col>
      <xdr:colOff>274320</xdr:colOff>
      <xdr:row>69</xdr:row>
      <xdr:rowOff>123825</xdr:rowOff>
    </xdr:to>
    <xdr:sp macro="" textlink="">
      <xdr:nvSpPr>
        <xdr:cNvPr id="20" name="Text Box 24">
          <a:extLst>
            <a:ext uri="{FF2B5EF4-FFF2-40B4-BE49-F238E27FC236}">
              <a16:creationId xmlns:a16="http://schemas.microsoft.com/office/drawing/2014/main" id="{84D48434-C11E-4732-93A9-098ACC33B24E}"/>
            </a:ext>
          </a:extLst>
        </xdr:cNvPr>
        <xdr:cNvSpPr txBox="1">
          <a:spLocks noChangeArrowheads="1"/>
        </xdr:cNvSpPr>
      </xdr:nvSpPr>
      <xdr:spPr bwMode="auto">
        <a:xfrm>
          <a:off x="12595860" y="1356360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678180</xdr:colOff>
      <xdr:row>32</xdr:row>
      <xdr:rowOff>7620</xdr:rowOff>
    </xdr:from>
    <xdr:to>
      <xdr:col>19</xdr:col>
      <xdr:colOff>449580</xdr:colOff>
      <xdr:row>33</xdr:row>
      <xdr:rowOff>139065</xdr:rowOff>
    </xdr:to>
    <xdr:sp macro="" textlink="">
      <xdr:nvSpPr>
        <xdr:cNvPr id="21" name="Text Box 24">
          <a:extLst>
            <a:ext uri="{FF2B5EF4-FFF2-40B4-BE49-F238E27FC236}">
              <a16:creationId xmlns:a16="http://schemas.microsoft.com/office/drawing/2014/main" id="{60EA577A-A968-474A-8804-025987785B99}"/>
            </a:ext>
          </a:extLst>
        </xdr:cNvPr>
        <xdr:cNvSpPr txBox="1">
          <a:spLocks noChangeArrowheads="1"/>
        </xdr:cNvSpPr>
      </xdr:nvSpPr>
      <xdr:spPr bwMode="auto">
        <a:xfrm>
          <a:off x="11925300" y="649224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426720</xdr:colOff>
      <xdr:row>39</xdr:row>
      <xdr:rowOff>83820</xdr:rowOff>
    </xdr:from>
    <xdr:to>
      <xdr:col>1</xdr:col>
      <xdr:colOff>426720</xdr:colOff>
      <xdr:row>44</xdr:row>
      <xdr:rowOff>30480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1ED524D6-05DC-48FB-A6DD-0F22E7038202}"/>
            </a:ext>
          </a:extLst>
        </xdr:cNvPr>
        <xdr:cNvCxnSpPr/>
      </xdr:nvCxnSpPr>
      <xdr:spPr>
        <a:xfrm>
          <a:off x="1036320" y="7940040"/>
          <a:ext cx="0" cy="8610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358140</xdr:colOff>
      <xdr:row>39</xdr:row>
      <xdr:rowOff>22860</xdr:rowOff>
    </xdr:from>
    <xdr:to>
      <xdr:col>2</xdr:col>
      <xdr:colOff>365760</xdr:colOff>
      <xdr:row>44</xdr:row>
      <xdr:rowOff>76200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27DAE5C3-3586-443D-83B9-5A3C46ACED68}"/>
            </a:ext>
          </a:extLst>
        </xdr:cNvPr>
        <xdr:cNvCxnSpPr/>
      </xdr:nvCxnSpPr>
      <xdr:spPr>
        <a:xfrm>
          <a:off x="1737360" y="7879080"/>
          <a:ext cx="7620" cy="967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7620</xdr:colOff>
      <xdr:row>60</xdr:row>
      <xdr:rowOff>38100</xdr:rowOff>
    </xdr:from>
    <xdr:to>
      <xdr:col>14</xdr:col>
      <xdr:colOff>807720</xdr:colOff>
      <xdr:row>82</xdr:row>
      <xdr:rowOff>91440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9EB693C-E3D8-4E36-A597-71ED43775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2600" y="12123420"/>
          <a:ext cx="5067300" cy="422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594360</xdr:colOff>
      <xdr:row>38</xdr:row>
      <xdr:rowOff>83820</xdr:rowOff>
    </xdr:from>
    <xdr:to>
      <xdr:col>16</xdr:col>
      <xdr:colOff>701040</xdr:colOff>
      <xdr:row>38</xdr:row>
      <xdr:rowOff>83820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20F7F82-BBB3-4FB2-8B71-8D16490515AC}"/>
            </a:ext>
          </a:extLst>
        </xdr:cNvPr>
        <xdr:cNvCxnSpPr/>
      </xdr:nvCxnSpPr>
      <xdr:spPr>
        <a:xfrm>
          <a:off x="11231880" y="7711440"/>
          <a:ext cx="71628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7620</xdr:colOff>
      <xdr:row>40</xdr:row>
      <xdr:rowOff>160020</xdr:rowOff>
    </xdr:from>
    <xdr:to>
      <xdr:col>16</xdr:col>
      <xdr:colOff>662940</xdr:colOff>
      <xdr:row>40</xdr:row>
      <xdr:rowOff>160020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24FC7B57-625A-4629-89BA-0C6768AD23C2}"/>
            </a:ext>
          </a:extLst>
        </xdr:cNvPr>
        <xdr:cNvCxnSpPr/>
      </xdr:nvCxnSpPr>
      <xdr:spPr>
        <a:xfrm>
          <a:off x="11254740" y="8229600"/>
          <a:ext cx="65532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45</xdr:row>
      <xdr:rowOff>99060</xdr:rowOff>
    </xdr:from>
    <xdr:to>
      <xdr:col>6</xdr:col>
      <xdr:colOff>579120</xdr:colOff>
      <xdr:row>45</xdr:row>
      <xdr:rowOff>99060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BEB24EA5-F796-4AAC-95B4-D316FD9B3911}"/>
            </a:ext>
          </a:extLst>
        </xdr:cNvPr>
        <xdr:cNvCxnSpPr/>
      </xdr:nvCxnSpPr>
      <xdr:spPr>
        <a:xfrm>
          <a:off x="4945380" y="9052560"/>
          <a:ext cx="57912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47</xdr:row>
      <xdr:rowOff>76200</xdr:rowOff>
    </xdr:from>
    <xdr:to>
      <xdr:col>7</xdr:col>
      <xdr:colOff>0</xdr:colOff>
      <xdr:row>47</xdr:row>
      <xdr:rowOff>83820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4EE5DFC2-EE7A-4789-9A4F-606C26EF5873}"/>
            </a:ext>
          </a:extLst>
        </xdr:cNvPr>
        <xdr:cNvCxnSpPr/>
      </xdr:nvCxnSpPr>
      <xdr:spPr>
        <a:xfrm>
          <a:off x="4953000" y="9395460"/>
          <a:ext cx="60198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22860</xdr:colOff>
      <xdr:row>73</xdr:row>
      <xdr:rowOff>15240</xdr:rowOff>
    </xdr:from>
    <xdr:to>
      <xdr:col>16</xdr:col>
      <xdr:colOff>624840</xdr:colOff>
      <xdr:row>73</xdr:row>
      <xdr:rowOff>22860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4B8E31EA-BB71-4884-AC78-FA0683FA2EB9}"/>
            </a:ext>
          </a:extLst>
        </xdr:cNvPr>
        <xdr:cNvCxnSpPr/>
      </xdr:nvCxnSpPr>
      <xdr:spPr>
        <a:xfrm>
          <a:off x="10660380" y="14478000"/>
          <a:ext cx="121158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75</xdr:row>
      <xdr:rowOff>0</xdr:rowOff>
    </xdr:from>
    <xdr:to>
      <xdr:col>16</xdr:col>
      <xdr:colOff>594360</xdr:colOff>
      <xdr:row>75</xdr:row>
      <xdr:rowOff>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4A557CE-F4FE-4B9A-8491-160D8F45C14D}"/>
            </a:ext>
          </a:extLst>
        </xdr:cNvPr>
        <xdr:cNvCxnSpPr/>
      </xdr:nvCxnSpPr>
      <xdr:spPr>
        <a:xfrm>
          <a:off x="10637520" y="14919960"/>
          <a:ext cx="120396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</xdr:colOff>
      <xdr:row>76</xdr:row>
      <xdr:rowOff>106680</xdr:rowOff>
    </xdr:from>
    <xdr:to>
      <xdr:col>7</xdr:col>
      <xdr:colOff>45720</xdr:colOff>
      <xdr:row>76</xdr:row>
      <xdr:rowOff>114300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C25D25B1-6F4F-40DF-9A51-D501A42AA02D}"/>
            </a:ext>
          </a:extLst>
        </xdr:cNvPr>
        <xdr:cNvCxnSpPr/>
      </xdr:nvCxnSpPr>
      <xdr:spPr>
        <a:xfrm>
          <a:off x="4960620" y="15255240"/>
          <a:ext cx="64008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74</xdr:row>
      <xdr:rowOff>152400</xdr:rowOff>
    </xdr:from>
    <xdr:to>
      <xdr:col>5</xdr:col>
      <xdr:colOff>1424940</xdr:colOff>
      <xdr:row>74</xdr:row>
      <xdr:rowOff>160020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DADCB8CE-9319-4E88-9181-7DD079DE12E0}"/>
            </a:ext>
          </a:extLst>
        </xdr:cNvPr>
        <xdr:cNvCxnSpPr/>
      </xdr:nvCxnSpPr>
      <xdr:spPr>
        <a:xfrm>
          <a:off x="3383280" y="14843760"/>
          <a:ext cx="134874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594360</xdr:colOff>
      <xdr:row>31</xdr:row>
      <xdr:rowOff>106680</xdr:rowOff>
    </xdr:from>
    <xdr:to>
      <xdr:col>1</xdr:col>
      <xdr:colOff>594360</xdr:colOff>
      <xdr:row>35</xdr:row>
      <xdr:rowOff>68580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AD7B0E3A-21A6-4E78-904E-C042F09FB575}"/>
            </a:ext>
          </a:extLst>
        </xdr:cNvPr>
        <xdr:cNvCxnSpPr/>
      </xdr:nvCxnSpPr>
      <xdr:spPr>
        <a:xfrm>
          <a:off x="1203960" y="6408420"/>
          <a:ext cx="0" cy="6934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396240</xdr:colOff>
      <xdr:row>31</xdr:row>
      <xdr:rowOff>76200</xdr:rowOff>
    </xdr:from>
    <xdr:to>
      <xdr:col>2</xdr:col>
      <xdr:colOff>396240</xdr:colOff>
      <xdr:row>35</xdr:row>
      <xdr:rowOff>76200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C719D8F3-62CF-4821-971C-2AFC6DEFA932}"/>
            </a:ext>
          </a:extLst>
        </xdr:cNvPr>
        <xdr:cNvCxnSpPr/>
      </xdr:nvCxnSpPr>
      <xdr:spPr>
        <a:xfrm>
          <a:off x="1775460" y="6377940"/>
          <a:ext cx="0" cy="7315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670560</xdr:colOff>
      <xdr:row>71</xdr:row>
      <xdr:rowOff>7620</xdr:rowOff>
    </xdr:from>
    <xdr:to>
      <xdr:col>1</xdr:col>
      <xdr:colOff>670560</xdr:colOff>
      <xdr:row>73</xdr:row>
      <xdr:rowOff>175260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F91FE7B4-D52A-4700-92B1-612FC57C9F3F}"/>
            </a:ext>
          </a:extLst>
        </xdr:cNvPr>
        <xdr:cNvCxnSpPr/>
      </xdr:nvCxnSpPr>
      <xdr:spPr>
        <a:xfrm>
          <a:off x="1280160" y="14104620"/>
          <a:ext cx="0" cy="5334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327660</xdr:colOff>
      <xdr:row>71</xdr:row>
      <xdr:rowOff>7620</xdr:rowOff>
    </xdr:from>
    <xdr:to>
      <xdr:col>2</xdr:col>
      <xdr:colOff>335280</xdr:colOff>
      <xdr:row>73</xdr:row>
      <xdr:rowOff>175260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D12A5379-0256-451A-B875-6BA5516B3B42}"/>
            </a:ext>
          </a:extLst>
        </xdr:cNvPr>
        <xdr:cNvCxnSpPr/>
      </xdr:nvCxnSpPr>
      <xdr:spPr>
        <a:xfrm>
          <a:off x="1706880" y="14104620"/>
          <a:ext cx="7620" cy="5334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525780</xdr:colOff>
      <xdr:row>91</xdr:row>
      <xdr:rowOff>7620</xdr:rowOff>
    </xdr:from>
    <xdr:to>
      <xdr:col>1</xdr:col>
      <xdr:colOff>525780</xdr:colOff>
      <xdr:row>95</xdr:row>
      <xdr:rowOff>137160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C918EBD5-308F-4AB0-B059-A4CDBAE0EB70}"/>
            </a:ext>
          </a:extLst>
        </xdr:cNvPr>
        <xdr:cNvCxnSpPr/>
      </xdr:nvCxnSpPr>
      <xdr:spPr>
        <a:xfrm>
          <a:off x="1135380" y="17899380"/>
          <a:ext cx="0" cy="8610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91</xdr:row>
      <xdr:rowOff>15240</xdr:rowOff>
    </xdr:from>
    <xdr:to>
      <xdr:col>2</xdr:col>
      <xdr:colOff>198120</xdr:colOff>
      <xdr:row>95</xdr:row>
      <xdr:rowOff>144780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A879401B-3AE8-4FE7-A373-6DE2628A1779}"/>
            </a:ext>
          </a:extLst>
        </xdr:cNvPr>
        <xdr:cNvCxnSpPr/>
      </xdr:nvCxnSpPr>
      <xdr:spPr>
        <a:xfrm>
          <a:off x="1577340" y="17907000"/>
          <a:ext cx="0" cy="8610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327660</xdr:colOff>
      <xdr:row>98</xdr:row>
      <xdr:rowOff>106680</xdr:rowOff>
    </xdr:from>
    <xdr:to>
      <xdr:col>1</xdr:col>
      <xdr:colOff>327660</xdr:colOff>
      <xdr:row>102</xdr:row>
      <xdr:rowOff>114300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468E76D6-2EA4-4D75-997E-6FBDCA245AC3}"/>
            </a:ext>
          </a:extLst>
        </xdr:cNvPr>
        <xdr:cNvCxnSpPr/>
      </xdr:nvCxnSpPr>
      <xdr:spPr>
        <a:xfrm>
          <a:off x="937260" y="19499580"/>
          <a:ext cx="0" cy="8610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297180</xdr:colOff>
      <xdr:row>98</xdr:row>
      <xdr:rowOff>106680</xdr:rowOff>
    </xdr:from>
    <xdr:to>
      <xdr:col>2</xdr:col>
      <xdr:colOff>297180</xdr:colOff>
      <xdr:row>102</xdr:row>
      <xdr:rowOff>114300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68285FEE-BCDA-42A0-B121-D44A0B64DA03}"/>
            </a:ext>
          </a:extLst>
        </xdr:cNvPr>
        <xdr:cNvCxnSpPr/>
      </xdr:nvCxnSpPr>
      <xdr:spPr>
        <a:xfrm>
          <a:off x="1676400" y="19499580"/>
          <a:ext cx="0" cy="8610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103</xdr:row>
      <xdr:rowOff>152400</xdr:rowOff>
    </xdr:from>
    <xdr:to>
      <xdr:col>7</xdr:col>
      <xdr:colOff>76200</xdr:colOff>
      <xdr:row>103</xdr:row>
      <xdr:rowOff>152400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81D23334-A966-45AA-B941-E1B5837AF251}"/>
            </a:ext>
          </a:extLst>
        </xdr:cNvPr>
        <xdr:cNvCxnSpPr/>
      </xdr:nvCxnSpPr>
      <xdr:spPr>
        <a:xfrm>
          <a:off x="4953000" y="20581620"/>
          <a:ext cx="67818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105</xdr:row>
      <xdr:rowOff>99060</xdr:rowOff>
    </xdr:from>
    <xdr:to>
      <xdr:col>7</xdr:col>
      <xdr:colOff>76200</xdr:colOff>
      <xdr:row>105</xdr:row>
      <xdr:rowOff>99060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A8CFDE71-4DC5-412D-9E8E-CB870A8FD32F}"/>
            </a:ext>
          </a:extLst>
        </xdr:cNvPr>
        <xdr:cNvCxnSpPr/>
      </xdr:nvCxnSpPr>
      <xdr:spPr>
        <a:xfrm>
          <a:off x="4945380" y="20939760"/>
          <a:ext cx="68580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678180</xdr:colOff>
      <xdr:row>97</xdr:row>
      <xdr:rowOff>205740</xdr:rowOff>
    </xdr:from>
    <xdr:to>
      <xdr:col>18</xdr:col>
      <xdr:colOff>579120</xdr:colOff>
      <xdr:row>97</xdr:row>
      <xdr:rowOff>205740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067CE13F-08B9-4152-AE5D-49799C9674E9}"/>
            </a:ext>
          </a:extLst>
        </xdr:cNvPr>
        <xdr:cNvCxnSpPr/>
      </xdr:nvCxnSpPr>
      <xdr:spPr>
        <a:xfrm>
          <a:off x="11925300" y="19301460"/>
          <a:ext cx="122682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708660</xdr:colOff>
      <xdr:row>100</xdr:row>
      <xdr:rowOff>38100</xdr:rowOff>
    </xdr:from>
    <xdr:to>
      <xdr:col>18</xdr:col>
      <xdr:colOff>579120</xdr:colOff>
      <xdr:row>100</xdr:row>
      <xdr:rowOff>45720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63714E1A-7E30-4074-B952-6612CD537E3A}"/>
            </a:ext>
          </a:extLst>
        </xdr:cNvPr>
        <xdr:cNvCxnSpPr/>
      </xdr:nvCxnSpPr>
      <xdr:spPr>
        <a:xfrm flipV="1">
          <a:off x="11955780" y="19872960"/>
          <a:ext cx="119634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144780</xdr:colOff>
      <xdr:row>2</xdr:row>
      <xdr:rowOff>175260</xdr:rowOff>
    </xdr:from>
    <xdr:to>
      <xdr:col>2</xdr:col>
      <xdr:colOff>706483</xdr:colOff>
      <xdr:row>13</xdr:row>
      <xdr:rowOff>68456</xdr:rowOff>
    </xdr:to>
    <xdr:pic>
      <xdr:nvPicPr>
        <xdr:cNvPr id="7" name="Picture 6" descr="Image result for transient conduction in a long cylinder">
          <a:extLst>
            <a:ext uri="{FF2B5EF4-FFF2-40B4-BE49-F238E27FC236}">
              <a16:creationId xmlns:a16="http://schemas.microsoft.com/office/drawing/2014/main" id="{4D583190-DC7A-47C6-AFA4-3E48D4C3C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4380" y="708660"/>
          <a:ext cx="1722120" cy="2240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114300</xdr:colOff>
      <xdr:row>32</xdr:row>
      <xdr:rowOff>143148</xdr:rowOff>
    </xdr:from>
    <xdr:to>
      <xdr:col>16</xdr:col>
      <xdr:colOff>518160</xdr:colOff>
      <xdr:row>55</xdr:row>
      <xdr:rowOff>181248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D263DF2-B41D-40D0-B55E-5834AA3C4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8720" y="6376308"/>
          <a:ext cx="5890260" cy="4579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441960</xdr:colOff>
      <xdr:row>36</xdr:row>
      <xdr:rowOff>68580</xdr:rowOff>
    </xdr:from>
    <xdr:to>
      <xdr:col>3</xdr:col>
      <xdr:colOff>274320</xdr:colOff>
      <xdr:row>38</xdr:row>
      <xdr:rowOff>17145</xdr:rowOff>
    </xdr:to>
    <xdr:sp macro="" textlink="">
      <xdr:nvSpPr>
        <xdr:cNvPr id="12" name="Text Box 24">
          <a:extLst>
            <a:ext uri="{FF2B5EF4-FFF2-40B4-BE49-F238E27FC236}">
              <a16:creationId xmlns:a16="http://schemas.microsoft.com/office/drawing/2014/main" id="{474AA3A7-B916-491C-98CA-27C005141C0C}"/>
            </a:ext>
          </a:extLst>
        </xdr:cNvPr>
        <xdr:cNvSpPr txBox="1">
          <a:spLocks noChangeArrowheads="1"/>
        </xdr:cNvSpPr>
      </xdr:nvSpPr>
      <xdr:spPr bwMode="auto">
        <a:xfrm>
          <a:off x="1051560" y="710946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426720</xdr:colOff>
      <xdr:row>70</xdr:row>
      <xdr:rowOff>7620</xdr:rowOff>
    </xdr:from>
    <xdr:to>
      <xdr:col>3</xdr:col>
      <xdr:colOff>259080</xdr:colOff>
      <xdr:row>71</xdr:row>
      <xdr:rowOff>123825</xdr:rowOff>
    </xdr:to>
    <xdr:sp macro="" textlink="">
      <xdr:nvSpPr>
        <xdr:cNvPr id="13" name="Text Box 24">
          <a:extLst>
            <a:ext uri="{FF2B5EF4-FFF2-40B4-BE49-F238E27FC236}">
              <a16:creationId xmlns:a16="http://schemas.microsoft.com/office/drawing/2014/main" id="{27059E3E-7FA5-4C75-BC1A-CFE9958523D6}"/>
            </a:ext>
          </a:extLst>
        </xdr:cNvPr>
        <xdr:cNvSpPr txBox="1">
          <a:spLocks noChangeArrowheads="1"/>
        </xdr:cNvSpPr>
      </xdr:nvSpPr>
      <xdr:spPr bwMode="auto">
        <a:xfrm>
          <a:off x="1036320" y="1341882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251460</xdr:colOff>
      <xdr:row>92</xdr:row>
      <xdr:rowOff>30480</xdr:rowOff>
    </xdr:from>
    <xdr:to>
      <xdr:col>3</xdr:col>
      <xdr:colOff>83820</xdr:colOff>
      <xdr:row>93</xdr:row>
      <xdr:rowOff>161925</xdr:rowOff>
    </xdr:to>
    <xdr:sp macro="" textlink="">
      <xdr:nvSpPr>
        <xdr:cNvPr id="14" name="Text Box 24">
          <a:extLst>
            <a:ext uri="{FF2B5EF4-FFF2-40B4-BE49-F238E27FC236}">
              <a16:creationId xmlns:a16="http://schemas.microsoft.com/office/drawing/2014/main" id="{909BB98F-45EE-4945-AB74-D3EA54DDCA21}"/>
            </a:ext>
          </a:extLst>
        </xdr:cNvPr>
        <xdr:cNvSpPr txBox="1">
          <a:spLocks noChangeArrowheads="1"/>
        </xdr:cNvSpPr>
      </xdr:nvSpPr>
      <xdr:spPr bwMode="auto">
        <a:xfrm>
          <a:off x="861060" y="1764792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487680</xdr:colOff>
      <xdr:row>35</xdr:row>
      <xdr:rowOff>91440</xdr:rowOff>
    </xdr:from>
    <xdr:to>
      <xdr:col>20</xdr:col>
      <xdr:colOff>365760</xdr:colOff>
      <xdr:row>37</xdr:row>
      <xdr:rowOff>85725</xdr:rowOff>
    </xdr:to>
    <xdr:sp macro="" textlink="">
      <xdr:nvSpPr>
        <xdr:cNvPr id="15" name="Text Box 24">
          <a:extLst>
            <a:ext uri="{FF2B5EF4-FFF2-40B4-BE49-F238E27FC236}">
              <a16:creationId xmlns:a16="http://schemas.microsoft.com/office/drawing/2014/main" id="{9E612C34-8DB5-4FAC-AC5D-AD89A4423562}"/>
            </a:ext>
          </a:extLst>
        </xdr:cNvPr>
        <xdr:cNvSpPr txBox="1">
          <a:spLocks noChangeArrowheads="1"/>
        </xdr:cNvSpPr>
      </xdr:nvSpPr>
      <xdr:spPr bwMode="auto">
        <a:xfrm>
          <a:off x="11544300" y="6873240"/>
          <a:ext cx="1706880" cy="36004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99060</xdr:colOff>
      <xdr:row>68</xdr:row>
      <xdr:rowOff>38100</xdr:rowOff>
    </xdr:from>
    <xdr:to>
      <xdr:col>19</xdr:col>
      <xdr:colOff>586740</xdr:colOff>
      <xdr:row>69</xdr:row>
      <xdr:rowOff>169545</xdr:rowOff>
    </xdr:to>
    <xdr:sp macro="" textlink="">
      <xdr:nvSpPr>
        <xdr:cNvPr id="16" name="Text Box 24">
          <a:extLst>
            <a:ext uri="{FF2B5EF4-FFF2-40B4-BE49-F238E27FC236}">
              <a16:creationId xmlns:a16="http://schemas.microsoft.com/office/drawing/2014/main" id="{6842D922-AB37-40C4-A2D0-DA8B8F315E7A}"/>
            </a:ext>
          </a:extLst>
        </xdr:cNvPr>
        <xdr:cNvSpPr txBox="1">
          <a:spLocks noChangeArrowheads="1"/>
        </xdr:cNvSpPr>
      </xdr:nvSpPr>
      <xdr:spPr bwMode="auto">
        <a:xfrm>
          <a:off x="12755880" y="1308354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83820</xdr:colOff>
      <xdr:row>89</xdr:row>
      <xdr:rowOff>114300</xdr:rowOff>
    </xdr:from>
    <xdr:to>
      <xdr:col>19</xdr:col>
      <xdr:colOff>571500</xdr:colOff>
      <xdr:row>91</xdr:row>
      <xdr:rowOff>62865</xdr:rowOff>
    </xdr:to>
    <xdr:sp macro="" textlink="">
      <xdr:nvSpPr>
        <xdr:cNvPr id="17" name="Text Box 24">
          <a:extLst>
            <a:ext uri="{FF2B5EF4-FFF2-40B4-BE49-F238E27FC236}">
              <a16:creationId xmlns:a16="http://schemas.microsoft.com/office/drawing/2014/main" id="{DA89D706-D8C2-425F-A465-FD3DDD357185}"/>
            </a:ext>
          </a:extLst>
        </xdr:cNvPr>
        <xdr:cNvSpPr txBox="1">
          <a:spLocks noChangeArrowheads="1"/>
        </xdr:cNvSpPr>
      </xdr:nvSpPr>
      <xdr:spPr bwMode="auto">
        <a:xfrm>
          <a:off x="12740640" y="1718310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944880</xdr:colOff>
      <xdr:row>38</xdr:row>
      <xdr:rowOff>30480</xdr:rowOff>
    </xdr:from>
    <xdr:to>
      <xdr:col>1</xdr:col>
      <xdr:colOff>944880</xdr:colOff>
      <xdr:row>41</xdr:row>
      <xdr:rowOff>175260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DE4F300-0318-45CA-A148-7EEB3ECE1515}"/>
            </a:ext>
          </a:extLst>
        </xdr:cNvPr>
        <xdr:cNvCxnSpPr/>
      </xdr:nvCxnSpPr>
      <xdr:spPr>
        <a:xfrm>
          <a:off x="1554480" y="7360920"/>
          <a:ext cx="0" cy="6934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266700</xdr:colOff>
      <xdr:row>38</xdr:row>
      <xdr:rowOff>22860</xdr:rowOff>
    </xdr:from>
    <xdr:to>
      <xdr:col>2</xdr:col>
      <xdr:colOff>266700</xdr:colOff>
      <xdr:row>41</xdr:row>
      <xdr:rowOff>167640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A86E3E2-B496-4544-9499-8160A6B11AD7}"/>
            </a:ext>
          </a:extLst>
        </xdr:cNvPr>
        <xdr:cNvCxnSpPr/>
      </xdr:nvCxnSpPr>
      <xdr:spPr>
        <a:xfrm>
          <a:off x="2034540" y="7353300"/>
          <a:ext cx="0" cy="6934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594360</xdr:colOff>
      <xdr:row>45</xdr:row>
      <xdr:rowOff>0</xdr:rowOff>
    </xdr:from>
    <xdr:to>
      <xdr:col>1</xdr:col>
      <xdr:colOff>594360</xdr:colOff>
      <xdr:row>48</xdr:row>
      <xdr:rowOff>7620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B1D7368A-F3EB-47AF-B8C4-50D0F4E7D593}"/>
            </a:ext>
          </a:extLst>
        </xdr:cNvPr>
        <xdr:cNvCxnSpPr/>
      </xdr:nvCxnSpPr>
      <xdr:spPr>
        <a:xfrm>
          <a:off x="1203960" y="8702040"/>
          <a:ext cx="0" cy="5562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297180</xdr:colOff>
      <xdr:row>45</xdr:row>
      <xdr:rowOff>15240</xdr:rowOff>
    </xdr:from>
    <xdr:to>
      <xdr:col>2</xdr:col>
      <xdr:colOff>304800</xdr:colOff>
      <xdr:row>47</xdr:row>
      <xdr:rowOff>175260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74B023AA-DE10-45F5-B3FD-62D958341F6E}"/>
            </a:ext>
          </a:extLst>
        </xdr:cNvPr>
        <xdr:cNvCxnSpPr/>
      </xdr:nvCxnSpPr>
      <xdr:spPr>
        <a:xfrm>
          <a:off x="2065020" y="8717280"/>
          <a:ext cx="7620" cy="52578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563880</xdr:colOff>
      <xdr:row>45</xdr:row>
      <xdr:rowOff>160020</xdr:rowOff>
    </xdr:from>
    <xdr:to>
      <xdr:col>17</xdr:col>
      <xdr:colOff>548640</xdr:colOff>
      <xdr:row>45</xdr:row>
      <xdr:rowOff>160020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DBA4C470-5F88-4D3D-B60E-B1F23706A716}"/>
            </a:ext>
          </a:extLst>
        </xdr:cNvPr>
        <xdr:cNvCxnSpPr/>
      </xdr:nvCxnSpPr>
      <xdr:spPr>
        <a:xfrm>
          <a:off x="11269980" y="8938260"/>
          <a:ext cx="67056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541020</xdr:colOff>
      <xdr:row>43</xdr:row>
      <xdr:rowOff>175260</xdr:rowOff>
    </xdr:from>
    <xdr:to>
      <xdr:col>17</xdr:col>
      <xdr:colOff>579120</xdr:colOff>
      <xdr:row>43</xdr:row>
      <xdr:rowOff>175260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4A0E25D-15E5-4F0C-A2C1-C6CD8ABC6AF0}"/>
            </a:ext>
          </a:extLst>
        </xdr:cNvPr>
        <xdr:cNvCxnSpPr/>
      </xdr:nvCxnSpPr>
      <xdr:spPr>
        <a:xfrm>
          <a:off x="11247120" y="8465820"/>
          <a:ext cx="72390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982980</xdr:colOff>
      <xdr:row>71</xdr:row>
      <xdr:rowOff>114300</xdr:rowOff>
    </xdr:from>
    <xdr:to>
      <xdr:col>1</xdr:col>
      <xdr:colOff>990600</xdr:colOff>
      <xdr:row>73</xdr:row>
      <xdr:rowOff>220980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0276F9B-2D66-498B-89E6-DD4B679779E9}"/>
            </a:ext>
          </a:extLst>
        </xdr:cNvPr>
        <xdr:cNvCxnSpPr/>
      </xdr:nvCxnSpPr>
      <xdr:spPr>
        <a:xfrm>
          <a:off x="1592580" y="13929360"/>
          <a:ext cx="7620" cy="4724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281940</xdr:colOff>
      <xdr:row>71</xdr:row>
      <xdr:rowOff>106680</xdr:rowOff>
    </xdr:from>
    <xdr:to>
      <xdr:col>2</xdr:col>
      <xdr:colOff>281940</xdr:colOff>
      <xdr:row>74</xdr:row>
      <xdr:rowOff>15240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227D105F-F789-4706-937E-82FA9A0DC398}"/>
            </a:ext>
          </a:extLst>
        </xdr:cNvPr>
        <xdr:cNvCxnSpPr/>
      </xdr:nvCxnSpPr>
      <xdr:spPr>
        <a:xfrm>
          <a:off x="2049780" y="13921740"/>
          <a:ext cx="0" cy="5029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502920</xdr:colOff>
      <xdr:row>64</xdr:row>
      <xdr:rowOff>22860</xdr:rowOff>
    </xdr:from>
    <xdr:to>
      <xdr:col>14</xdr:col>
      <xdr:colOff>152400</xdr:colOff>
      <xdr:row>83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9C2A4C0F-DCE2-4015-A4D4-BD6B31299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7740" y="12542520"/>
          <a:ext cx="4526280" cy="3680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91440</xdr:colOff>
      <xdr:row>74</xdr:row>
      <xdr:rowOff>38100</xdr:rowOff>
    </xdr:from>
    <xdr:to>
      <xdr:col>6</xdr:col>
      <xdr:colOff>502920</xdr:colOff>
      <xdr:row>74</xdr:row>
      <xdr:rowOff>38100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8F712239-1A5F-4AC2-B102-6B8D30539555}"/>
            </a:ext>
          </a:extLst>
        </xdr:cNvPr>
        <xdr:cNvCxnSpPr/>
      </xdr:nvCxnSpPr>
      <xdr:spPr>
        <a:xfrm>
          <a:off x="3794760" y="14447520"/>
          <a:ext cx="98298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419100</xdr:colOff>
      <xdr:row>73</xdr:row>
      <xdr:rowOff>99060</xdr:rowOff>
    </xdr:from>
    <xdr:to>
      <xdr:col>16</xdr:col>
      <xdr:colOff>449580</xdr:colOff>
      <xdr:row>73</xdr:row>
      <xdr:rowOff>106680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DBE219D3-827B-4D3A-9491-C8E564D0E127}"/>
            </a:ext>
          </a:extLst>
        </xdr:cNvPr>
        <xdr:cNvCxnSpPr/>
      </xdr:nvCxnSpPr>
      <xdr:spPr>
        <a:xfrm flipV="1">
          <a:off x="9570720" y="14279880"/>
          <a:ext cx="124968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434340</xdr:colOff>
      <xdr:row>75</xdr:row>
      <xdr:rowOff>76200</xdr:rowOff>
    </xdr:from>
    <xdr:to>
      <xdr:col>16</xdr:col>
      <xdr:colOff>464820</xdr:colOff>
      <xdr:row>75</xdr:row>
      <xdr:rowOff>83820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FFA2D7A9-9F44-4FFA-9C2E-164349A202EF}"/>
            </a:ext>
          </a:extLst>
        </xdr:cNvPr>
        <xdr:cNvCxnSpPr/>
      </xdr:nvCxnSpPr>
      <xdr:spPr>
        <a:xfrm flipV="1">
          <a:off x="9585960" y="14744700"/>
          <a:ext cx="124968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22860</xdr:colOff>
      <xdr:row>48</xdr:row>
      <xdr:rowOff>129540</xdr:rowOff>
    </xdr:from>
    <xdr:to>
      <xdr:col>7</xdr:col>
      <xdr:colOff>83820</xdr:colOff>
      <xdr:row>48</xdr:row>
      <xdr:rowOff>129540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942DC7A0-EFAD-4D7C-A576-6285437D380D}"/>
            </a:ext>
          </a:extLst>
        </xdr:cNvPr>
        <xdr:cNvCxnSpPr/>
      </xdr:nvCxnSpPr>
      <xdr:spPr>
        <a:xfrm>
          <a:off x="4297680" y="9380220"/>
          <a:ext cx="67056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22860</xdr:colOff>
      <xdr:row>50</xdr:row>
      <xdr:rowOff>129540</xdr:rowOff>
    </xdr:from>
    <xdr:to>
      <xdr:col>7</xdr:col>
      <xdr:colOff>83820</xdr:colOff>
      <xdr:row>50</xdr:row>
      <xdr:rowOff>129540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B2F0544-9A1A-4399-9F8A-B9A983780CD6}"/>
            </a:ext>
          </a:extLst>
        </xdr:cNvPr>
        <xdr:cNvCxnSpPr/>
      </xdr:nvCxnSpPr>
      <xdr:spPr>
        <a:xfrm>
          <a:off x="4297680" y="9822180"/>
          <a:ext cx="67056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</xdr:colOff>
      <xdr:row>77</xdr:row>
      <xdr:rowOff>83820</xdr:rowOff>
    </xdr:from>
    <xdr:to>
      <xdr:col>6</xdr:col>
      <xdr:colOff>533400</xdr:colOff>
      <xdr:row>77</xdr:row>
      <xdr:rowOff>83820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183C0F0D-4A10-402D-8E44-FBA2E0E2FE69}"/>
            </a:ext>
          </a:extLst>
        </xdr:cNvPr>
        <xdr:cNvCxnSpPr/>
      </xdr:nvCxnSpPr>
      <xdr:spPr>
        <a:xfrm>
          <a:off x="4625340" y="15255240"/>
          <a:ext cx="51816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518160</xdr:colOff>
      <xdr:row>87</xdr:row>
      <xdr:rowOff>106680</xdr:rowOff>
    </xdr:from>
    <xdr:to>
      <xdr:col>16</xdr:col>
      <xdr:colOff>76200</xdr:colOff>
      <xdr:row>106</xdr:row>
      <xdr:rowOff>53340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D7A8DF6C-C3CC-442C-8BA5-97FCB7C58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92980" y="17030700"/>
          <a:ext cx="5654040" cy="385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830580</xdr:colOff>
      <xdr:row>93</xdr:row>
      <xdr:rowOff>137160</xdr:rowOff>
    </xdr:from>
    <xdr:to>
      <xdr:col>1</xdr:col>
      <xdr:colOff>830580</xdr:colOff>
      <xdr:row>96</xdr:row>
      <xdr:rowOff>15240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41A46D7E-9D17-49E8-B778-91CCCD11C6E4}"/>
            </a:ext>
          </a:extLst>
        </xdr:cNvPr>
        <xdr:cNvCxnSpPr/>
      </xdr:nvCxnSpPr>
      <xdr:spPr>
        <a:xfrm>
          <a:off x="1440180" y="18158460"/>
          <a:ext cx="0" cy="5029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205740</xdr:colOff>
      <xdr:row>93</xdr:row>
      <xdr:rowOff>144780</xdr:rowOff>
    </xdr:from>
    <xdr:to>
      <xdr:col>2</xdr:col>
      <xdr:colOff>205740</xdr:colOff>
      <xdr:row>96</xdr:row>
      <xdr:rowOff>22860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861BEE40-AD66-4B01-B716-785E78E66642}"/>
            </a:ext>
          </a:extLst>
        </xdr:cNvPr>
        <xdr:cNvCxnSpPr/>
      </xdr:nvCxnSpPr>
      <xdr:spPr>
        <a:xfrm>
          <a:off x="1973580" y="18166080"/>
          <a:ext cx="0" cy="5029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624840</xdr:colOff>
      <xdr:row>98</xdr:row>
      <xdr:rowOff>91440</xdr:rowOff>
    </xdr:from>
    <xdr:to>
      <xdr:col>1</xdr:col>
      <xdr:colOff>624840</xdr:colOff>
      <xdr:row>101</xdr:row>
      <xdr:rowOff>137160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6DF4819C-65E1-41FA-9E5D-53F6012EADCF}"/>
            </a:ext>
          </a:extLst>
        </xdr:cNvPr>
        <xdr:cNvCxnSpPr/>
      </xdr:nvCxnSpPr>
      <xdr:spPr>
        <a:xfrm>
          <a:off x="1234440" y="19324320"/>
          <a:ext cx="0" cy="64008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98</xdr:row>
      <xdr:rowOff>91440</xdr:rowOff>
    </xdr:from>
    <xdr:to>
      <xdr:col>2</xdr:col>
      <xdr:colOff>274320</xdr:colOff>
      <xdr:row>101</xdr:row>
      <xdr:rowOff>106680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EB355F3-6D8E-4739-979D-D46D31AE959A}"/>
            </a:ext>
          </a:extLst>
        </xdr:cNvPr>
        <xdr:cNvCxnSpPr/>
      </xdr:nvCxnSpPr>
      <xdr:spPr>
        <a:xfrm>
          <a:off x="2042160" y="19324320"/>
          <a:ext cx="0" cy="6096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102</xdr:row>
      <xdr:rowOff>68580</xdr:rowOff>
    </xdr:from>
    <xdr:to>
      <xdr:col>6</xdr:col>
      <xdr:colOff>586740</xdr:colOff>
      <xdr:row>102</xdr:row>
      <xdr:rowOff>76200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FE56C4CB-393D-43C9-A6E6-B2FD3EE60467}"/>
            </a:ext>
          </a:extLst>
        </xdr:cNvPr>
        <xdr:cNvCxnSpPr/>
      </xdr:nvCxnSpPr>
      <xdr:spPr>
        <a:xfrm flipV="1">
          <a:off x="4282440" y="20078700"/>
          <a:ext cx="57912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22860</xdr:colOff>
      <xdr:row>104</xdr:row>
      <xdr:rowOff>76200</xdr:rowOff>
    </xdr:from>
    <xdr:to>
      <xdr:col>7</xdr:col>
      <xdr:colOff>0</xdr:colOff>
      <xdr:row>104</xdr:row>
      <xdr:rowOff>83820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696AF328-889E-46C9-B884-2465B325F55A}"/>
            </a:ext>
          </a:extLst>
        </xdr:cNvPr>
        <xdr:cNvCxnSpPr/>
      </xdr:nvCxnSpPr>
      <xdr:spPr>
        <a:xfrm>
          <a:off x="4297680" y="20497800"/>
          <a:ext cx="58674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</xdr:colOff>
      <xdr:row>95</xdr:row>
      <xdr:rowOff>99060</xdr:rowOff>
    </xdr:from>
    <xdr:to>
      <xdr:col>17</xdr:col>
      <xdr:colOff>15240</xdr:colOff>
      <xdr:row>95</xdr:row>
      <xdr:rowOff>99060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CE33072B-4BD2-4021-870F-BE69ADF8FF0F}"/>
            </a:ext>
          </a:extLst>
        </xdr:cNvPr>
        <xdr:cNvCxnSpPr/>
      </xdr:nvCxnSpPr>
      <xdr:spPr>
        <a:xfrm>
          <a:off x="10386060" y="18562320"/>
          <a:ext cx="68580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97</xdr:row>
      <xdr:rowOff>167640</xdr:rowOff>
    </xdr:from>
    <xdr:to>
      <xdr:col>17</xdr:col>
      <xdr:colOff>38100</xdr:colOff>
      <xdr:row>97</xdr:row>
      <xdr:rowOff>167640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EF593BE3-C80E-4A1F-9F5E-2E23ACEC5369}"/>
            </a:ext>
          </a:extLst>
        </xdr:cNvPr>
        <xdr:cNvCxnSpPr/>
      </xdr:nvCxnSpPr>
      <xdr:spPr>
        <a:xfrm>
          <a:off x="10370820" y="19110960"/>
          <a:ext cx="72390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53340</xdr:colOff>
      <xdr:row>3</xdr:row>
      <xdr:rowOff>121920</xdr:rowOff>
    </xdr:from>
    <xdr:to>
      <xdr:col>4</xdr:col>
      <xdr:colOff>137160</xdr:colOff>
      <xdr:row>11</xdr:row>
      <xdr:rowOff>121920</xdr:rowOff>
    </xdr:to>
    <xdr:pic>
      <xdr:nvPicPr>
        <xdr:cNvPr id="2" name="Picture 1" descr="Image result for transient conduction in a sphere">
          <a:extLst>
            <a:ext uri="{FF2B5EF4-FFF2-40B4-BE49-F238E27FC236}">
              <a16:creationId xmlns:a16="http://schemas.microsoft.com/office/drawing/2014/main" id="{ACE8994E-4C07-4742-95D9-0B4F88017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" y="838200"/>
          <a:ext cx="2659380" cy="1722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15240</xdr:colOff>
      <xdr:row>28</xdr:row>
      <xdr:rowOff>53340</xdr:rowOff>
    </xdr:from>
    <xdr:to>
      <xdr:col>17</xdr:col>
      <xdr:colOff>390699</xdr:colOff>
      <xdr:row>51</xdr:row>
      <xdr:rowOff>100447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71F368-1E7D-4ABA-9A84-20C01FD9D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3080" y="5539740"/>
          <a:ext cx="6661959" cy="4497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205740</xdr:colOff>
      <xdr:row>31</xdr:row>
      <xdr:rowOff>99060</xdr:rowOff>
    </xdr:from>
    <xdr:to>
      <xdr:col>2</xdr:col>
      <xdr:colOff>556260</xdr:colOff>
      <xdr:row>33</xdr:row>
      <xdr:rowOff>47625</xdr:rowOff>
    </xdr:to>
    <xdr:sp macro="" textlink="">
      <xdr:nvSpPr>
        <xdr:cNvPr id="7" name="Text Box 24">
          <a:extLst>
            <a:ext uri="{FF2B5EF4-FFF2-40B4-BE49-F238E27FC236}">
              <a16:creationId xmlns:a16="http://schemas.microsoft.com/office/drawing/2014/main" id="{FD26B629-3D77-4A8C-9069-29A6466F9A64}"/>
            </a:ext>
          </a:extLst>
        </xdr:cNvPr>
        <xdr:cNvSpPr txBox="1">
          <a:spLocks noChangeArrowheads="1"/>
        </xdr:cNvSpPr>
      </xdr:nvSpPr>
      <xdr:spPr bwMode="auto">
        <a:xfrm>
          <a:off x="815340" y="617982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640080</xdr:colOff>
      <xdr:row>61</xdr:row>
      <xdr:rowOff>114300</xdr:rowOff>
    </xdr:from>
    <xdr:to>
      <xdr:col>3</xdr:col>
      <xdr:colOff>381000</xdr:colOff>
      <xdr:row>63</xdr:row>
      <xdr:rowOff>62865</xdr:rowOff>
    </xdr:to>
    <xdr:sp macro="" textlink="">
      <xdr:nvSpPr>
        <xdr:cNvPr id="8" name="Text Box 24">
          <a:extLst>
            <a:ext uri="{FF2B5EF4-FFF2-40B4-BE49-F238E27FC236}">
              <a16:creationId xmlns:a16="http://schemas.microsoft.com/office/drawing/2014/main" id="{E2CD72F6-DDC7-4235-8A94-3A551FC15972}"/>
            </a:ext>
          </a:extLst>
        </xdr:cNvPr>
        <xdr:cNvSpPr txBox="1">
          <a:spLocks noChangeArrowheads="1"/>
        </xdr:cNvSpPr>
      </xdr:nvSpPr>
      <xdr:spPr bwMode="auto">
        <a:xfrm>
          <a:off x="1249680" y="1208532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1203960</xdr:colOff>
      <xdr:row>88</xdr:row>
      <xdr:rowOff>83820</xdr:rowOff>
    </xdr:from>
    <xdr:to>
      <xdr:col>4</xdr:col>
      <xdr:colOff>335280</xdr:colOff>
      <xdr:row>90</xdr:row>
      <xdr:rowOff>32385</xdr:rowOff>
    </xdr:to>
    <xdr:sp macro="" textlink="">
      <xdr:nvSpPr>
        <xdr:cNvPr id="9" name="Text Box 24">
          <a:extLst>
            <a:ext uri="{FF2B5EF4-FFF2-40B4-BE49-F238E27FC236}">
              <a16:creationId xmlns:a16="http://schemas.microsoft.com/office/drawing/2014/main" id="{9CF8EA86-E9DE-4B0F-B01F-7A5B5BB8B911}"/>
            </a:ext>
          </a:extLst>
        </xdr:cNvPr>
        <xdr:cNvSpPr txBox="1">
          <a:spLocks noChangeArrowheads="1"/>
        </xdr:cNvSpPr>
      </xdr:nvSpPr>
      <xdr:spPr bwMode="auto">
        <a:xfrm>
          <a:off x="1813560" y="1717548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38100</xdr:colOff>
      <xdr:row>30</xdr:row>
      <xdr:rowOff>129540</xdr:rowOff>
    </xdr:from>
    <xdr:to>
      <xdr:col>21</xdr:col>
      <xdr:colOff>525780</xdr:colOff>
      <xdr:row>32</xdr:row>
      <xdr:rowOff>154305</xdr:rowOff>
    </xdr:to>
    <xdr:sp macro="" textlink="">
      <xdr:nvSpPr>
        <xdr:cNvPr id="10" name="Text Box 24">
          <a:extLst>
            <a:ext uri="{FF2B5EF4-FFF2-40B4-BE49-F238E27FC236}">
              <a16:creationId xmlns:a16="http://schemas.microsoft.com/office/drawing/2014/main" id="{A9AE67BF-A936-429E-AF1B-2D6558173FBF}"/>
            </a:ext>
          </a:extLst>
        </xdr:cNvPr>
        <xdr:cNvSpPr txBox="1">
          <a:spLocks noChangeArrowheads="1"/>
        </xdr:cNvSpPr>
      </xdr:nvSpPr>
      <xdr:spPr bwMode="auto">
        <a:xfrm>
          <a:off x="13121640" y="5981700"/>
          <a:ext cx="1706880" cy="3905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533400</xdr:colOff>
      <xdr:row>63</xdr:row>
      <xdr:rowOff>121920</xdr:rowOff>
    </xdr:from>
    <xdr:to>
      <xdr:col>20</xdr:col>
      <xdr:colOff>411480</xdr:colOff>
      <xdr:row>65</xdr:row>
      <xdr:rowOff>70485</xdr:rowOff>
    </xdr:to>
    <xdr:sp macro="" textlink="">
      <xdr:nvSpPr>
        <xdr:cNvPr id="11" name="Text Box 24">
          <a:extLst>
            <a:ext uri="{FF2B5EF4-FFF2-40B4-BE49-F238E27FC236}">
              <a16:creationId xmlns:a16="http://schemas.microsoft.com/office/drawing/2014/main" id="{1A1F859B-6177-4E74-BFDD-C34751308479}"/>
            </a:ext>
          </a:extLst>
        </xdr:cNvPr>
        <xdr:cNvSpPr txBox="1">
          <a:spLocks noChangeArrowheads="1"/>
        </xdr:cNvSpPr>
      </xdr:nvSpPr>
      <xdr:spPr bwMode="auto">
        <a:xfrm>
          <a:off x="12275820" y="1217676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472440</xdr:colOff>
      <xdr:row>90</xdr:row>
      <xdr:rowOff>7620</xdr:rowOff>
    </xdr:from>
    <xdr:to>
      <xdr:col>20</xdr:col>
      <xdr:colOff>350520</xdr:colOff>
      <xdr:row>91</xdr:row>
      <xdr:rowOff>139065</xdr:rowOff>
    </xdr:to>
    <xdr:sp macro="" textlink="">
      <xdr:nvSpPr>
        <xdr:cNvPr id="12" name="Text Box 24">
          <a:extLst>
            <a:ext uri="{FF2B5EF4-FFF2-40B4-BE49-F238E27FC236}">
              <a16:creationId xmlns:a16="http://schemas.microsoft.com/office/drawing/2014/main" id="{E436AC43-4423-47FF-A642-C06473BBA8C2}"/>
            </a:ext>
          </a:extLst>
        </xdr:cNvPr>
        <xdr:cNvSpPr txBox="1">
          <a:spLocks noChangeArrowheads="1"/>
        </xdr:cNvSpPr>
      </xdr:nvSpPr>
      <xdr:spPr bwMode="auto">
        <a:xfrm>
          <a:off x="12214860" y="17167860"/>
          <a:ext cx="1706880" cy="31432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OUTPUTS</a:t>
          </a:r>
          <a:endParaRPr lang="en-US" sz="18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693420</xdr:colOff>
      <xdr:row>33</xdr:row>
      <xdr:rowOff>129540</xdr:rowOff>
    </xdr:from>
    <xdr:to>
      <xdr:col>1</xdr:col>
      <xdr:colOff>693420</xdr:colOff>
      <xdr:row>37</xdr:row>
      <xdr:rowOff>167640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8FD480DF-4FF3-4F88-A474-3C1794925B18}"/>
            </a:ext>
          </a:extLst>
        </xdr:cNvPr>
        <xdr:cNvCxnSpPr/>
      </xdr:nvCxnSpPr>
      <xdr:spPr>
        <a:xfrm>
          <a:off x="1303020" y="6530340"/>
          <a:ext cx="0" cy="8458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</xdr:colOff>
      <xdr:row>33</xdr:row>
      <xdr:rowOff>137160</xdr:rowOff>
    </xdr:from>
    <xdr:to>
      <xdr:col>2</xdr:col>
      <xdr:colOff>7620</xdr:colOff>
      <xdr:row>37</xdr:row>
      <xdr:rowOff>175260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FC2081F0-6FD8-4089-AE60-2A5B38F680C2}"/>
            </a:ext>
          </a:extLst>
        </xdr:cNvPr>
        <xdr:cNvCxnSpPr/>
      </xdr:nvCxnSpPr>
      <xdr:spPr>
        <a:xfrm>
          <a:off x="1973580" y="6537960"/>
          <a:ext cx="0" cy="8458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586740</xdr:colOff>
      <xdr:row>41</xdr:row>
      <xdr:rowOff>15240</xdr:rowOff>
    </xdr:from>
    <xdr:to>
      <xdr:col>1</xdr:col>
      <xdr:colOff>586740</xdr:colOff>
      <xdr:row>44</xdr:row>
      <xdr:rowOff>7620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AED51640-EE81-4C0B-8F72-279B5FD93A8A}"/>
            </a:ext>
          </a:extLst>
        </xdr:cNvPr>
        <xdr:cNvCxnSpPr/>
      </xdr:nvCxnSpPr>
      <xdr:spPr>
        <a:xfrm>
          <a:off x="1196340" y="8122920"/>
          <a:ext cx="0" cy="5410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91440</xdr:colOff>
      <xdr:row>41</xdr:row>
      <xdr:rowOff>0</xdr:rowOff>
    </xdr:from>
    <xdr:to>
      <xdr:col>2</xdr:col>
      <xdr:colOff>99060</xdr:colOff>
      <xdr:row>44</xdr:row>
      <xdr:rowOff>22860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5FA87508-26E4-48CA-A3B0-6F5B2F01B82E}"/>
            </a:ext>
          </a:extLst>
        </xdr:cNvPr>
        <xdr:cNvCxnSpPr/>
      </xdr:nvCxnSpPr>
      <xdr:spPr>
        <a:xfrm>
          <a:off x="2057400" y="8107680"/>
          <a:ext cx="7620" cy="5715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</xdr:colOff>
      <xdr:row>44</xdr:row>
      <xdr:rowOff>121920</xdr:rowOff>
    </xdr:from>
    <xdr:to>
      <xdr:col>7</xdr:col>
      <xdr:colOff>30480</xdr:colOff>
      <xdr:row>44</xdr:row>
      <xdr:rowOff>121920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B40E4E31-2766-4EC3-8F0A-65522BA09FF3}"/>
            </a:ext>
          </a:extLst>
        </xdr:cNvPr>
        <xdr:cNvCxnSpPr/>
      </xdr:nvCxnSpPr>
      <xdr:spPr>
        <a:xfrm>
          <a:off x="4983480" y="8778240"/>
          <a:ext cx="62484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46</xdr:row>
      <xdr:rowOff>83820</xdr:rowOff>
    </xdr:from>
    <xdr:to>
      <xdr:col>7</xdr:col>
      <xdr:colOff>38100</xdr:colOff>
      <xdr:row>46</xdr:row>
      <xdr:rowOff>83820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3393616-DC80-49EA-B46B-302EF45EE114}"/>
            </a:ext>
          </a:extLst>
        </xdr:cNvPr>
        <xdr:cNvCxnSpPr/>
      </xdr:nvCxnSpPr>
      <xdr:spPr>
        <a:xfrm>
          <a:off x="4968240" y="9151620"/>
          <a:ext cx="64770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403860</xdr:colOff>
      <xdr:row>38</xdr:row>
      <xdr:rowOff>106680</xdr:rowOff>
    </xdr:from>
    <xdr:to>
      <xdr:col>18</xdr:col>
      <xdr:colOff>601980</xdr:colOff>
      <xdr:row>38</xdr:row>
      <xdr:rowOff>106680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F9E77935-66FA-4574-8303-7CC0AC79F775}"/>
            </a:ext>
          </a:extLst>
        </xdr:cNvPr>
        <xdr:cNvCxnSpPr/>
      </xdr:nvCxnSpPr>
      <xdr:spPr>
        <a:xfrm>
          <a:off x="12268200" y="7421880"/>
          <a:ext cx="80772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411480</xdr:colOff>
      <xdr:row>40</xdr:row>
      <xdr:rowOff>83820</xdr:rowOff>
    </xdr:from>
    <xdr:to>
      <xdr:col>19</xdr:col>
      <xdr:colOff>15240</xdr:colOff>
      <xdr:row>40</xdr:row>
      <xdr:rowOff>91440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653C00A-74F8-4B45-820D-62B5A06DBCBC}"/>
            </a:ext>
          </a:extLst>
        </xdr:cNvPr>
        <xdr:cNvCxnSpPr/>
      </xdr:nvCxnSpPr>
      <xdr:spPr>
        <a:xfrm>
          <a:off x="12275820" y="7840980"/>
          <a:ext cx="82296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594360</xdr:colOff>
      <xdr:row>59</xdr:row>
      <xdr:rowOff>175260</xdr:rowOff>
    </xdr:from>
    <xdr:to>
      <xdr:col>16</xdr:col>
      <xdr:colOff>121920</xdr:colOff>
      <xdr:row>79</xdr:row>
      <xdr:rowOff>99060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22A7A3CA-A12E-4E2C-ACE0-D42A067F2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2600" y="11780520"/>
          <a:ext cx="581406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1104900</xdr:colOff>
      <xdr:row>63</xdr:row>
      <xdr:rowOff>106680</xdr:rowOff>
    </xdr:from>
    <xdr:to>
      <xdr:col>1</xdr:col>
      <xdr:colOff>1112520</xdr:colOff>
      <xdr:row>68</xdr:row>
      <xdr:rowOff>205740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B143DDE6-292F-42A9-AB88-47D078F067ED}"/>
            </a:ext>
          </a:extLst>
        </xdr:cNvPr>
        <xdr:cNvCxnSpPr/>
      </xdr:nvCxnSpPr>
      <xdr:spPr>
        <a:xfrm>
          <a:off x="1714500" y="12443460"/>
          <a:ext cx="7620" cy="10134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297180</xdr:colOff>
      <xdr:row>63</xdr:row>
      <xdr:rowOff>121920</xdr:rowOff>
    </xdr:from>
    <xdr:to>
      <xdr:col>2</xdr:col>
      <xdr:colOff>304800</xdr:colOff>
      <xdr:row>68</xdr:row>
      <xdr:rowOff>205740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7F85262-47E9-4DE7-A0F2-ADAFCD2B72B4}"/>
            </a:ext>
          </a:extLst>
        </xdr:cNvPr>
        <xdr:cNvCxnSpPr/>
      </xdr:nvCxnSpPr>
      <xdr:spPr>
        <a:xfrm>
          <a:off x="2263140" y="12458700"/>
          <a:ext cx="7620" cy="9982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</xdr:colOff>
      <xdr:row>69</xdr:row>
      <xdr:rowOff>83820</xdr:rowOff>
    </xdr:from>
    <xdr:to>
      <xdr:col>6</xdr:col>
      <xdr:colOff>525780</xdr:colOff>
      <xdr:row>69</xdr:row>
      <xdr:rowOff>83820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F45E587-F458-4277-AD36-022B7D0064BB}"/>
            </a:ext>
          </a:extLst>
        </xdr:cNvPr>
        <xdr:cNvCxnSpPr/>
      </xdr:nvCxnSpPr>
      <xdr:spPr>
        <a:xfrm>
          <a:off x="3863340" y="13563600"/>
          <a:ext cx="163068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71</xdr:row>
      <xdr:rowOff>83820</xdr:rowOff>
    </xdr:from>
    <xdr:to>
      <xdr:col>7</xdr:col>
      <xdr:colOff>60960</xdr:colOff>
      <xdr:row>71</xdr:row>
      <xdr:rowOff>83820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FFC7CA42-48F7-44D1-A86D-A63A27EDEA17}"/>
            </a:ext>
          </a:extLst>
        </xdr:cNvPr>
        <xdr:cNvCxnSpPr/>
      </xdr:nvCxnSpPr>
      <xdr:spPr>
        <a:xfrm>
          <a:off x="4975860" y="14051280"/>
          <a:ext cx="66294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68</xdr:row>
      <xdr:rowOff>114300</xdr:rowOff>
    </xdr:from>
    <xdr:to>
      <xdr:col>17</xdr:col>
      <xdr:colOff>22860</xdr:colOff>
      <xdr:row>68</xdr:row>
      <xdr:rowOff>114300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D1CFE1C6-5DE6-438D-9EF5-9C733B043773}"/>
            </a:ext>
          </a:extLst>
        </xdr:cNvPr>
        <xdr:cNvCxnSpPr/>
      </xdr:nvCxnSpPr>
      <xdr:spPr>
        <a:xfrm>
          <a:off x="11254740" y="13365480"/>
          <a:ext cx="63246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70</xdr:row>
      <xdr:rowOff>99060</xdr:rowOff>
    </xdr:from>
    <xdr:to>
      <xdr:col>17</xdr:col>
      <xdr:colOff>15240</xdr:colOff>
      <xdr:row>70</xdr:row>
      <xdr:rowOff>99060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82047E41-60E6-485D-92B0-83377DECF20F}"/>
            </a:ext>
          </a:extLst>
        </xdr:cNvPr>
        <xdr:cNvCxnSpPr/>
      </xdr:nvCxnSpPr>
      <xdr:spPr>
        <a:xfrm>
          <a:off x="11254740" y="13837920"/>
          <a:ext cx="62484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243840</xdr:colOff>
      <xdr:row>88</xdr:row>
      <xdr:rowOff>15240</xdr:rowOff>
    </xdr:from>
    <xdr:to>
      <xdr:col>17</xdr:col>
      <xdr:colOff>289560</xdr:colOff>
      <xdr:row>105</xdr:row>
      <xdr:rowOff>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81060647-1071-4459-90DE-3FC03EB6FA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1280" y="17106900"/>
          <a:ext cx="5722620" cy="3482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388620</xdr:colOff>
      <xdr:row>90</xdr:row>
      <xdr:rowOff>22860</xdr:rowOff>
    </xdr:from>
    <xdr:to>
      <xdr:col>2</xdr:col>
      <xdr:colOff>388620</xdr:colOff>
      <xdr:row>93</xdr:row>
      <xdr:rowOff>7620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32A1167A-8B71-4FF4-BE8B-10382CA7D95B}"/>
            </a:ext>
          </a:extLst>
        </xdr:cNvPr>
        <xdr:cNvCxnSpPr/>
      </xdr:nvCxnSpPr>
      <xdr:spPr>
        <a:xfrm>
          <a:off x="2354580" y="17480280"/>
          <a:ext cx="0" cy="5334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243840</xdr:colOff>
      <xdr:row>90</xdr:row>
      <xdr:rowOff>0</xdr:rowOff>
    </xdr:from>
    <xdr:to>
      <xdr:col>3</xdr:col>
      <xdr:colOff>251460</xdr:colOff>
      <xdr:row>93</xdr:row>
      <xdr:rowOff>7620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C2C4FFC4-AD13-4081-851D-C15E5C7FE6CD}"/>
            </a:ext>
          </a:extLst>
        </xdr:cNvPr>
        <xdr:cNvCxnSpPr/>
      </xdr:nvCxnSpPr>
      <xdr:spPr>
        <a:xfrm>
          <a:off x="2819400" y="17457420"/>
          <a:ext cx="7620" cy="5562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251460</xdr:colOff>
      <xdr:row>95</xdr:row>
      <xdr:rowOff>121920</xdr:rowOff>
    </xdr:from>
    <xdr:to>
      <xdr:col>2</xdr:col>
      <xdr:colOff>259080</xdr:colOff>
      <xdr:row>97</xdr:row>
      <xdr:rowOff>137160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8E6DC8C6-3CED-4BDA-9549-E55EA9DE4056}"/>
            </a:ext>
          </a:extLst>
        </xdr:cNvPr>
        <xdr:cNvCxnSpPr/>
      </xdr:nvCxnSpPr>
      <xdr:spPr>
        <a:xfrm>
          <a:off x="2217420" y="18714720"/>
          <a:ext cx="7620" cy="4572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205740</xdr:colOff>
      <xdr:row>95</xdr:row>
      <xdr:rowOff>137160</xdr:rowOff>
    </xdr:from>
    <xdr:to>
      <xdr:col>3</xdr:col>
      <xdr:colOff>213360</xdr:colOff>
      <xdr:row>97</xdr:row>
      <xdr:rowOff>129540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52430D4-5872-4FDB-BC59-164E77685103}"/>
            </a:ext>
          </a:extLst>
        </xdr:cNvPr>
        <xdr:cNvCxnSpPr/>
      </xdr:nvCxnSpPr>
      <xdr:spPr>
        <a:xfrm>
          <a:off x="2781300" y="18729960"/>
          <a:ext cx="7620" cy="4343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</xdr:colOff>
      <xdr:row>98</xdr:row>
      <xdr:rowOff>106680</xdr:rowOff>
    </xdr:from>
    <xdr:to>
      <xdr:col>8</xdr:col>
      <xdr:colOff>83820</xdr:colOff>
      <xdr:row>98</xdr:row>
      <xdr:rowOff>106680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5BD0E15C-9E7A-4EA9-B389-F3A5457F63C6}"/>
            </a:ext>
          </a:extLst>
        </xdr:cNvPr>
        <xdr:cNvCxnSpPr/>
      </xdr:nvCxnSpPr>
      <xdr:spPr>
        <a:xfrm>
          <a:off x="5608320" y="19324320"/>
          <a:ext cx="66294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53340</xdr:colOff>
      <xdr:row>100</xdr:row>
      <xdr:rowOff>83820</xdr:rowOff>
    </xdr:from>
    <xdr:to>
      <xdr:col>8</xdr:col>
      <xdr:colOff>106680</xdr:colOff>
      <xdr:row>100</xdr:row>
      <xdr:rowOff>83820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67C727C8-0AE7-4958-BA18-C94FDE59C22C}"/>
            </a:ext>
          </a:extLst>
        </xdr:cNvPr>
        <xdr:cNvCxnSpPr/>
      </xdr:nvCxnSpPr>
      <xdr:spPr>
        <a:xfrm>
          <a:off x="5631180" y="19712940"/>
          <a:ext cx="66294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350520</xdr:colOff>
      <xdr:row>95</xdr:row>
      <xdr:rowOff>60960</xdr:rowOff>
    </xdr:from>
    <xdr:to>
      <xdr:col>18</xdr:col>
      <xdr:colOff>548640</xdr:colOff>
      <xdr:row>95</xdr:row>
      <xdr:rowOff>60960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9A10F095-96F2-4DF2-8BAD-B56C50BBC956}"/>
            </a:ext>
          </a:extLst>
        </xdr:cNvPr>
        <xdr:cNvCxnSpPr/>
      </xdr:nvCxnSpPr>
      <xdr:spPr>
        <a:xfrm>
          <a:off x="12214860" y="18653760"/>
          <a:ext cx="807720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335280</xdr:colOff>
      <xdr:row>97</xdr:row>
      <xdr:rowOff>99060</xdr:rowOff>
    </xdr:from>
    <xdr:to>
      <xdr:col>19</xdr:col>
      <xdr:colOff>0</xdr:colOff>
      <xdr:row>97</xdr:row>
      <xdr:rowOff>106680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CE19CA3-0D69-4411-BEAA-37B1B52DE9B2}"/>
            </a:ext>
          </a:extLst>
        </xdr:cNvPr>
        <xdr:cNvCxnSpPr/>
      </xdr:nvCxnSpPr>
      <xdr:spPr>
        <a:xfrm flipV="1">
          <a:off x="12199620" y="19133820"/>
          <a:ext cx="883920" cy="76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167640</xdr:colOff>
      <xdr:row>1</xdr:row>
      <xdr:rowOff>30480</xdr:rowOff>
    </xdr:from>
    <xdr:ext cx="1829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77240" y="213360"/>
              <a:ext cx="1829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𝜆</m:t>
                    </m:r>
                    <m:r>
                      <a:rPr lang="en-I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C6F3FDA-219B-43F4-A431-E6F26B90D413}"/>
                </a:ext>
              </a:extLst>
            </xdr:cNvPr>
            <xdr:cNvSpPr txBox="1"/>
          </xdr:nvSpPr>
          <xdr:spPr>
            <a:xfrm>
              <a:off x="777240" y="213360"/>
              <a:ext cx="1829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I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14</xdr:col>
      <xdr:colOff>312420</xdr:colOff>
      <xdr:row>1</xdr:row>
      <xdr:rowOff>15240</xdr:rowOff>
    </xdr:from>
    <xdr:ext cx="1829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141220" y="198120"/>
              <a:ext cx="1829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𝜆</m:t>
                    </m:r>
                    <m:r>
                      <a:rPr lang="en-I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0F2831-689C-4F23-9A0B-ADB0C0739F9C}"/>
                </a:ext>
              </a:extLst>
            </xdr:cNvPr>
            <xdr:cNvSpPr txBox="1"/>
          </xdr:nvSpPr>
          <xdr:spPr>
            <a:xfrm>
              <a:off x="2141220" y="198120"/>
              <a:ext cx="1829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I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16</xdr:col>
      <xdr:colOff>190500</xdr:colOff>
      <xdr:row>1</xdr:row>
      <xdr:rowOff>15240</xdr:rowOff>
    </xdr:from>
    <xdr:ext cx="1829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238500" y="198120"/>
              <a:ext cx="1829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𝜆</m:t>
                    </m:r>
                    <m:r>
                      <a:rPr lang="en-I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4CAA462-DFCF-4F2F-9D77-5A052EA9FB43}"/>
                </a:ext>
              </a:extLst>
            </xdr:cNvPr>
            <xdr:cNvSpPr txBox="1"/>
          </xdr:nvSpPr>
          <xdr:spPr>
            <a:xfrm>
              <a:off x="3238500" y="198120"/>
              <a:ext cx="1829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I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31</xdr:row>
      <xdr:rowOff>0</xdr:rowOff>
    </xdr:from>
    <xdr:ext cx="1518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19100" y="5669280"/>
              <a:ext cx="1518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EED8BCBB-D72A-4202-A673-CEF3A8559975}"/>
                </a:ext>
              </a:extLst>
            </xdr:cNvPr>
            <xdr:cNvSpPr txBox="1"/>
          </xdr:nvSpPr>
          <xdr:spPr>
            <a:xfrm>
              <a:off x="419100" y="5669280"/>
              <a:ext cx="1518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IN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AADC6-E262-49AE-9BE9-1478AE0B4EF5}">
  <sheetPr codeName="Sheet1"/>
  <dimension ref="A2:AS106"/>
  <sheetViews>
    <sheetView tabSelected="1" zoomScaleNormal="100" workbookViewId="0">
      <selection activeCell="J12" sqref="J12"/>
    </sheetView>
  </sheetViews>
  <sheetFormatPr defaultRowHeight="14.4" x14ac:dyDescent="0.3"/>
  <cols>
    <col min="1" max="1" width="8.88671875" customWidth="1"/>
    <col min="2" max="2" width="11.21875" customWidth="1"/>
    <col min="3" max="3" width="11.77734375" customWidth="1"/>
    <col min="5" max="5" width="8.88671875" customWidth="1"/>
    <col min="6" max="6" width="23.88671875" customWidth="1"/>
    <col min="15" max="15" width="11.88671875" bestFit="1" customWidth="1"/>
    <col min="17" max="17" width="10.44140625" bestFit="1" customWidth="1"/>
  </cols>
  <sheetData>
    <row r="2" spans="1:18" ht="27.6" x14ac:dyDescent="0.45">
      <c r="A2" s="40" t="s">
        <v>5</v>
      </c>
      <c r="B2" s="40"/>
      <c r="C2" s="40"/>
      <c r="D2" s="40"/>
      <c r="E2" s="40"/>
      <c r="F2" s="40"/>
      <c r="G2" s="40"/>
      <c r="H2" s="40"/>
    </row>
    <row r="5" spans="1:18" ht="30" x14ac:dyDescent="0.5">
      <c r="F5" s="5"/>
      <c r="G5" s="5"/>
      <c r="H5" s="5"/>
      <c r="I5" s="41" t="s">
        <v>6</v>
      </c>
      <c r="J5" s="41"/>
      <c r="K5" s="41"/>
      <c r="L5" s="5"/>
      <c r="M5" s="5"/>
      <c r="N5" s="5"/>
      <c r="O5" s="5"/>
    </row>
    <row r="6" spans="1:18" x14ac:dyDescent="0.3">
      <c r="F6" s="5"/>
      <c r="G6" s="5"/>
      <c r="H6" s="5"/>
      <c r="I6" s="5"/>
      <c r="J6" s="5"/>
      <c r="K6" s="5"/>
      <c r="L6" s="5"/>
      <c r="M6" s="5"/>
      <c r="N6" s="5"/>
      <c r="O6" s="5"/>
    </row>
    <row r="7" spans="1:18" ht="25.8" customHeight="1" x14ac:dyDescent="0.5">
      <c r="F7" s="5"/>
      <c r="G7" s="42" t="s">
        <v>69</v>
      </c>
      <c r="H7" s="43"/>
      <c r="I7" s="43"/>
      <c r="J7" s="43"/>
      <c r="K7" s="43"/>
      <c r="L7" s="43"/>
      <c r="M7" s="43"/>
      <c r="N7" s="43"/>
      <c r="O7" s="43"/>
      <c r="P7" s="4"/>
      <c r="Q7" s="4"/>
      <c r="R7" s="4"/>
    </row>
    <row r="8" spans="1:18" ht="14.4" customHeight="1" x14ac:dyDescent="0.5">
      <c r="F8" s="5"/>
      <c r="G8" s="43"/>
      <c r="H8" s="43"/>
      <c r="I8" s="43"/>
      <c r="J8" s="43"/>
      <c r="K8" s="43"/>
      <c r="L8" s="43"/>
      <c r="M8" s="43"/>
      <c r="N8" s="43"/>
      <c r="O8" s="43"/>
      <c r="P8" s="4"/>
      <c r="Q8" s="4"/>
      <c r="R8" s="4"/>
    </row>
    <row r="9" spans="1:18" ht="14.4" customHeight="1" x14ac:dyDescent="0.5">
      <c r="F9" s="5"/>
      <c r="G9" s="5"/>
      <c r="H9" s="5"/>
      <c r="I9" s="5"/>
      <c r="J9" s="5"/>
      <c r="K9" s="5"/>
      <c r="L9" s="5"/>
      <c r="M9" s="5"/>
      <c r="N9" s="5"/>
      <c r="O9" s="5"/>
      <c r="P9" s="4"/>
      <c r="Q9" s="4"/>
      <c r="R9" s="4"/>
    </row>
    <row r="10" spans="1:18" ht="14.4" customHeight="1" x14ac:dyDescent="0.5">
      <c r="F10" s="5"/>
      <c r="G10" s="5"/>
      <c r="H10" s="5"/>
      <c r="I10" s="5"/>
      <c r="J10" s="5"/>
      <c r="K10" s="5"/>
      <c r="L10" s="5"/>
      <c r="M10" s="5"/>
      <c r="N10" s="5"/>
      <c r="O10" s="5"/>
      <c r="P10" s="4"/>
      <c r="Q10" s="4"/>
      <c r="R10" s="4"/>
    </row>
    <row r="11" spans="1:18" ht="14.4" customHeight="1" x14ac:dyDescent="0.5">
      <c r="F11" s="5"/>
      <c r="G11" s="5"/>
      <c r="H11" s="5"/>
      <c r="I11" s="5"/>
      <c r="J11" s="5"/>
      <c r="K11" s="5"/>
      <c r="L11" s="5"/>
      <c r="M11" s="5"/>
      <c r="N11" s="5"/>
      <c r="O11" s="5"/>
      <c r="P11" s="4"/>
      <c r="Q11" s="4"/>
      <c r="R11" s="4"/>
    </row>
    <row r="12" spans="1:18" ht="14.4" customHeight="1" x14ac:dyDescent="0.5"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x14ac:dyDescent="0.3">
      <c r="H13" s="25" t="s">
        <v>14</v>
      </c>
      <c r="I13" s="25">
        <v>0.5</v>
      </c>
    </row>
    <row r="14" spans="1:18" x14ac:dyDescent="0.3">
      <c r="H14" s="25" t="s">
        <v>16</v>
      </c>
      <c r="I14" s="25">
        <f>I13^3</f>
        <v>0.125</v>
      </c>
    </row>
    <row r="16" spans="1:18" x14ac:dyDescent="0.3">
      <c r="F16" s="39" t="s">
        <v>66</v>
      </c>
      <c r="G16" s="39"/>
      <c r="H16" s="39"/>
      <c r="I16" s="39"/>
      <c r="J16" s="9" t="s">
        <v>8</v>
      </c>
    </row>
    <row r="18" spans="2:45" ht="20.399999999999999" x14ac:dyDescent="0.45">
      <c r="B18" s="35" t="s">
        <v>61</v>
      </c>
      <c r="C18" s="36"/>
      <c r="D18" s="9">
        <v>10</v>
      </c>
      <c r="F18" s="37" t="s">
        <v>67</v>
      </c>
      <c r="G18" s="37"/>
      <c r="H18" s="37"/>
      <c r="I18" s="37"/>
      <c r="J18" s="37"/>
      <c r="K18" s="9">
        <v>7.72</v>
      </c>
      <c r="AA18" s="10" t="s">
        <v>2</v>
      </c>
      <c r="AB18" s="8">
        <f>IF(K21=0.01,Data!N3,IF( K21=0.02,Data!N4,IF( K21=0.04,Data!N5,IF(K21=0.06,Data!N6,IF(K21=0.08,Data!N7,IF(K21=0.1,Data!N8,IF(K21=0.2,Data!N9,IF(K21=0.3,Data!N10,IF(K21=0.4,Data!N11,IF(K21=0.5,Data!N12,IF(K21=0.6,Data!N13,IF(K21=0.7,Data!N14,IF(K21=0.8,Data!N15,IF(K21=0.9,Data!N16,IF(K21=1,Data!N17,IF(K21=2,Data!N18,IF(K21=3,Data!N19,IF(K21=4,Data!N20,IF(K21=5,Data!N21,IF(K21=6,Data!N22,IF(K21=7,Data!N23,IF( K21=8,Data!N24,IF(K21=9,Data!N25,IF(K21=10,Data!N26,IF(K21=20,Data!N27,IF(K21=30,Data!N28,IF(K21=40,Data!N29,IF(K21=40,Data!N30,IF(K21=50,Data!N31,IF(K21=100,Data!N32,"invalid"))))))))))))))))))))))))))))))</f>
        <v>1.0017</v>
      </c>
    </row>
    <row r="19" spans="2:45" ht="16.8" x14ac:dyDescent="0.35">
      <c r="F19" s="37"/>
      <c r="G19" s="37"/>
      <c r="H19" s="37"/>
      <c r="I19" s="37"/>
      <c r="J19" s="37"/>
      <c r="AA19" s="12" t="s">
        <v>29</v>
      </c>
      <c r="AB19" s="8">
        <f>IF(K21=0.01,Data!M3,IF( K21=0.02,Data!M4,IF( K21=0.04,Data!M5,IF(K21=0.06,Data!M6,IF(K21=0.08,Data!M7,IF(K21=0.1,Data!M8,IF(K21=0.2,Data!M9,IF(K21=0.3,Data!M10,IF(K21=0.4,Data!M11,IF(K21=0.5,Data!M12,IF(K21=0.6,Data!M13,IF(K21=0.7,Data!M14,IF(K21=0.8,Data!M15,IF(K21=0.9,Data!M16,IF(K21=1,Data!M17,IF(K21=2,Data!M18,IF(K21=3,Data!M19,IF(K21=4,Data!M20,IF(K21=5,Data!M21,IF(K21=6,Data!M22,IF(K21=7,Data!M23,IF( K21=8,Data!M24,IF(K21=9,Data!M25,IF(K21=10,Data!M26,IF(K21=20,Data!M27,IF(K21=30,Data!M28,IF(K21=40,Data!M29,IF(K21=40,Data!M30,IF(K21=50,Data!M31,IF(K21=100,Data!M32,"invalid"))))))))))))))))))))))))))))))</f>
        <v>9.98E-2</v>
      </c>
    </row>
    <row r="20" spans="2:45" ht="20.399999999999999" x14ac:dyDescent="0.45">
      <c r="B20" s="35" t="s">
        <v>62</v>
      </c>
      <c r="C20" s="36"/>
      <c r="D20" s="9">
        <v>100</v>
      </c>
    </row>
    <row r="21" spans="2:45" ht="15.6" x14ac:dyDescent="0.3">
      <c r="F21" s="34" t="s">
        <v>28</v>
      </c>
      <c r="G21" s="34"/>
      <c r="H21" s="34"/>
      <c r="I21" s="34"/>
      <c r="J21" s="34"/>
      <c r="K21" s="8">
        <f>(K18*I13)/AS24</f>
        <v>0.01</v>
      </c>
    </row>
    <row r="24" spans="2:45" ht="18" customHeight="1" x14ac:dyDescent="0.3">
      <c r="AP24" s="38" t="s">
        <v>15</v>
      </c>
      <c r="AQ24" s="38"/>
      <c r="AR24" s="38"/>
      <c r="AS24" s="31">
        <f>IF(J16="Copper",Data!D2,IF(J16="Aluminum",Data!E2,IF(J16="Iron",Data!F2,IF(J16="Stainless Steel (AISI304)",Data!G2,IF(J16="Bronze",Data!H2,IF(J16="Brass",Data!I2,"invalid"))))))</f>
        <v>386</v>
      </c>
    </row>
    <row r="25" spans="2:45" x14ac:dyDescent="0.3">
      <c r="AP25" s="31"/>
      <c r="AQ25" s="31"/>
      <c r="AR25" s="31"/>
      <c r="AS25" s="31"/>
    </row>
    <row r="26" spans="2:45" x14ac:dyDescent="0.3">
      <c r="AP26" s="38" t="s">
        <v>17</v>
      </c>
      <c r="AQ26" s="38"/>
      <c r="AR26" s="38"/>
      <c r="AS26" s="31">
        <f>IF(J16="Copper",Data!D3,IF(J16="Aluminum",Data!E3,IF(J16="Iron",Data!F3,IF(J16="Stainless Steel (AISI304)",Data!G3,IF(J16="Bronze",Data!H3,IF(J16="Brass",Data!I3,"invalid"))))))</f>
        <v>8933</v>
      </c>
    </row>
    <row r="27" spans="2:45" x14ac:dyDescent="0.3">
      <c r="AP27" s="31"/>
      <c r="AQ27" s="31"/>
      <c r="AR27" s="31"/>
      <c r="AS27" s="31"/>
    </row>
    <row r="28" spans="2:45" x14ac:dyDescent="0.3">
      <c r="AP28" s="38" t="s">
        <v>19</v>
      </c>
      <c r="AQ28" s="38"/>
      <c r="AR28" s="38"/>
      <c r="AS28" s="31">
        <f>IF(J16="Copper",Data!D5,IF(J16="Aluminum",Data!E5,IF(J16="Iron",Data!F5,IF(J16="Stainless Steel (AISI304)",Data!G5,IF(J16="Bronze",Data!H5,IF(J16="Brass",Data!I5,"invalid"))))))</f>
        <v>1.17E-4</v>
      </c>
    </row>
    <row r="29" spans="2:45" x14ac:dyDescent="0.3">
      <c r="AP29" s="31"/>
      <c r="AQ29" s="31"/>
      <c r="AR29" s="31"/>
      <c r="AS29" s="31"/>
    </row>
    <row r="30" spans="2:45" x14ac:dyDescent="0.3">
      <c r="AP30" s="38" t="s">
        <v>20</v>
      </c>
      <c r="AQ30" s="38"/>
      <c r="AR30" s="38"/>
      <c r="AS30" s="31">
        <f>IF(J16="Copper",Data!D6,IF(J16="Aluminum",Data!E6,IF(J16="Iron",Data!F6,IF(J16="Stainless Steel (AISI304)",Data!G6,IF(J16="Bronze",Data!H6,IF(J16="Brass",Data!I6,"invalid"))))))</f>
        <v>1116.625</v>
      </c>
    </row>
    <row r="31" spans="2:45" x14ac:dyDescent="0.3">
      <c r="AP31" s="31"/>
      <c r="AQ31" s="31"/>
      <c r="AR31" s="31"/>
      <c r="AS31" s="31"/>
    </row>
    <row r="32" spans="2:45" x14ac:dyDescent="0.3">
      <c r="AP32" s="38" t="s">
        <v>18</v>
      </c>
      <c r="AQ32" s="38"/>
      <c r="AR32" s="38"/>
      <c r="AS32" s="31">
        <f>IF(J16="Copper",Data!D4,IF(J16="Aluminum",Data!E4,IF(J16="Iron",Data!F4,IF(J16="Stainless Steel (AISI304)",Data!G4,IF(J16="Bronze",Data!H4,IF(J16="Brass",Data!I4,"invalid"))))))</f>
        <v>385</v>
      </c>
    </row>
    <row r="36" spans="1:21" x14ac:dyDescent="0.3">
      <c r="O36" s="13"/>
      <c r="R36" s="44" t="s">
        <v>45</v>
      </c>
      <c r="S36" s="45"/>
      <c r="T36" s="45"/>
    </row>
    <row r="37" spans="1:21" ht="18" x14ac:dyDescent="0.35">
      <c r="B37" s="35" t="s">
        <v>24</v>
      </c>
      <c r="C37" s="36"/>
      <c r="D37" s="9">
        <v>5</v>
      </c>
      <c r="R37" s="45"/>
      <c r="S37" s="45"/>
      <c r="T37" s="45"/>
    </row>
    <row r="39" spans="1:21" ht="20.399999999999999" x14ac:dyDescent="0.45">
      <c r="B39" s="35" t="s">
        <v>26</v>
      </c>
      <c r="C39" s="36"/>
      <c r="D39" s="9">
        <v>10</v>
      </c>
      <c r="R39" s="32" t="s">
        <v>48</v>
      </c>
      <c r="S39" s="33"/>
      <c r="T39" s="33"/>
      <c r="U39" s="8">
        <f>AB18*(EXP(-((AB19^2)*F48)))</f>
        <v>1.001653308858937</v>
      </c>
    </row>
    <row r="41" spans="1:21" ht="20.399999999999999" x14ac:dyDescent="0.45">
      <c r="R41" s="32" t="s">
        <v>49</v>
      </c>
      <c r="S41" s="33"/>
      <c r="T41" s="33"/>
      <c r="U41" s="8">
        <f>U39*(D20-D18)+D18</f>
        <v>100.14879779730433</v>
      </c>
    </row>
    <row r="46" spans="1:21" ht="14.4" customHeight="1" x14ac:dyDescent="0.35">
      <c r="A46" s="32" t="s">
        <v>25</v>
      </c>
      <c r="B46" s="33"/>
      <c r="C46" s="33"/>
      <c r="D46" s="33"/>
      <c r="E46" s="33"/>
      <c r="F46" s="27">
        <f>D37/I13</f>
        <v>10</v>
      </c>
    </row>
    <row r="48" spans="1:21" ht="18" x14ac:dyDescent="0.35">
      <c r="A48" s="32" t="s">
        <v>57</v>
      </c>
      <c r="B48" s="33"/>
      <c r="C48" s="33"/>
      <c r="D48" s="33"/>
      <c r="E48" s="33"/>
      <c r="F48" s="27">
        <f>(AS28*D39)/(I13^2)</f>
        <v>4.6800000000000001E-3</v>
      </c>
    </row>
    <row r="58" spans="4:15" ht="29.4" x14ac:dyDescent="0.6">
      <c r="D58" s="48" t="s">
        <v>51</v>
      </c>
      <c r="E58" s="48"/>
      <c r="F58" s="48"/>
      <c r="G58" s="49" t="s">
        <v>56</v>
      </c>
      <c r="H58" s="49"/>
      <c r="I58" s="49"/>
      <c r="J58" s="49"/>
      <c r="K58" s="49"/>
      <c r="L58" s="49"/>
      <c r="M58" s="49"/>
      <c r="N58" s="49"/>
      <c r="O58" s="49"/>
    </row>
    <row r="74" spans="1:21" ht="18" x14ac:dyDescent="0.35">
      <c r="R74" s="32" t="s">
        <v>30</v>
      </c>
      <c r="S74" s="33"/>
      <c r="T74" s="33"/>
      <c r="U74" s="8">
        <f>AB18*(EXP(-((AB19^2)*F48)))*COS((AB19*D37)/I13)</f>
        <v>0.54288023333477864</v>
      </c>
    </row>
    <row r="75" spans="1:21" ht="18" x14ac:dyDescent="0.4">
      <c r="B75" s="46" t="s">
        <v>50</v>
      </c>
      <c r="C75" s="47"/>
      <c r="D75" s="47"/>
      <c r="E75" s="9"/>
    </row>
    <row r="76" spans="1:21" ht="18" x14ac:dyDescent="0.35">
      <c r="R76" s="32" t="s">
        <v>31</v>
      </c>
      <c r="S76" s="33"/>
      <c r="T76" s="33"/>
      <c r="U76" s="8" t="str">
        <f>IF(E75,U74*(D20-D18)+D18,"enter the value of T0 in the input")</f>
        <v>enter the value of T0 in the input</v>
      </c>
    </row>
    <row r="77" spans="1:21" ht="15.6" x14ac:dyDescent="0.3">
      <c r="A77" s="34" t="s">
        <v>28</v>
      </c>
      <c r="B77" s="34"/>
      <c r="C77" s="34"/>
      <c r="D77" s="34"/>
      <c r="E77" s="34"/>
      <c r="F77" s="8">
        <f>(K18*I13)/AS24</f>
        <v>0.01</v>
      </c>
    </row>
    <row r="97" spans="1:24" ht="22.8" x14ac:dyDescent="0.4">
      <c r="B97" s="22" t="s">
        <v>46</v>
      </c>
      <c r="C97" s="9">
        <f>D37</f>
        <v>5</v>
      </c>
    </row>
    <row r="98" spans="1:24" ht="23.4" x14ac:dyDescent="0.45">
      <c r="B98" s="22" t="s">
        <v>47</v>
      </c>
      <c r="C98" s="9">
        <f>D39</f>
        <v>10</v>
      </c>
      <c r="T98" s="32" t="s">
        <v>52</v>
      </c>
      <c r="U98" s="33"/>
      <c r="V98" s="33"/>
      <c r="W98" s="8">
        <f>AS30*AS32*(D18-D20)</f>
        <v>-38691056.25</v>
      </c>
    </row>
    <row r="100" spans="1:24" ht="20.399999999999999" x14ac:dyDescent="0.45">
      <c r="T100" s="32" t="s">
        <v>53</v>
      </c>
      <c r="U100" s="33"/>
      <c r="V100" s="33"/>
      <c r="W100" s="8">
        <f>1-U39*(SIN(AB19)/AB19)</f>
        <v>8.6144543898214465E-6</v>
      </c>
    </row>
    <row r="102" spans="1:24" ht="18" x14ac:dyDescent="0.35">
      <c r="T102" s="32" t="s">
        <v>54</v>
      </c>
      <c r="U102" s="33"/>
      <c r="V102" s="33"/>
      <c r="W102" s="8">
        <f>W100*W98</f>
        <v>-333.302339359641</v>
      </c>
      <c r="X102" s="23" t="s">
        <v>55</v>
      </c>
    </row>
    <row r="104" spans="1:24" ht="18" x14ac:dyDescent="0.35">
      <c r="A104" s="32" t="s">
        <v>25</v>
      </c>
      <c r="B104" s="33"/>
      <c r="C104" s="33"/>
      <c r="D104" s="33"/>
      <c r="E104" s="33"/>
      <c r="F104" s="27">
        <f>C97/I13</f>
        <v>10</v>
      </c>
    </row>
    <row r="106" spans="1:24" ht="18" x14ac:dyDescent="0.35">
      <c r="A106" s="32" t="s">
        <v>57</v>
      </c>
      <c r="B106" s="33"/>
      <c r="C106" s="33"/>
      <c r="D106" s="33"/>
      <c r="E106" s="33"/>
      <c r="F106" s="27">
        <f>(AS28*D39)/(I13^2)</f>
        <v>4.6800000000000001E-3</v>
      </c>
    </row>
  </sheetData>
  <mergeCells count="31">
    <mergeCell ref="T102:V102"/>
    <mergeCell ref="R36:T37"/>
    <mergeCell ref="R39:T39"/>
    <mergeCell ref="R41:T41"/>
    <mergeCell ref="R74:T74"/>
    <mergeCell ref="R76:T76"/>
    <mergeCell ref="T100:V100"/>
    <mergeCell ref="T98:V98"/>
    <mergeCell ref="F16:I16"/>
    <mergeCell ref="AP24:AR24"/>
    <mergeCell ref="AP26:AR26"/>
    <mergeCell ref="AP28:AR28"/>
    <mergeCell ref="A2:H2"/>
    <mergeCell ref="I5:K5"/>
    <mergeCell ref="B18:C18"/>
    <mergeCell ref="B20:C20"/>
    <mergeCell ref="F21:J21"/>
    <mergeCell ref="G7:O8"/>
    <mergeCell ref="AP30:AR30"/>
    <mergeCell ref="AP32:AR32"/>
    <mergeCell ref="A48:E48"/>
    <mergeCell ref="B37:C37"/>
    <mergeCell ref="A46:E46"/>
    <mergeCell ref="A106:E106"/>
    <mergeCell ref="A77:E77"/>
    <mergeCell ref="B39:C39"/>
    <mergeCell ref="F18:J19"/>
    <mergeCell ref="A104:E104"/>
    <mergeCell ref="B75:D75"/>
    <mergeCell ref="D58:F58"/>
    <mergeCell ref="G58:O58"/>
  </mergeCells>
  <dataValidations count="2">
    <dataValidation type="list" allowBlank="1" showInputMessage="1" showErrorMessage="1" sqref="J16" xr:uid="{CB029463-E758-4E2C-A7DD-60B89DB053BC}">
      <formula1>Material</formula1>
    </dataValidation>
    <dataValidation type="list" allowBlank="1" showInputMessage="1" showErrorMessage="1" sqref="K18" xr:uid="{35635D73-DEFA-43AF-A6BB-07635657D8B5}">
      <formula1>INDIRECT(J16)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6735-7045-4E1B-8B68-5A9B3D99925B}">
  <sheetPr codeName="Sheet3"/>
  <dimension ref="A2:AS105"/>
  <sheetViews>
    <sheetView topLeftCell="A98" zoomScaleNormal="100" workbookViewId="0">
      <selection activeCell="D107" sqref="D107"/>
    </sheetView>
  </sheetViews>
  <sheetFormatPr defaultRowHeight="14.4" x14ac:dyDescent="0.3"/>
  <cols>
    <col min="2" max="2" width="16.88671875" customWidth="1"/>
    <col min="3" max="3" width="10.44140625" customWidth="1"/>
    <col min="6" max="6" width="25.88671875" customWidth="1"/>
    <col min="17" max="17" width="10" bestFit="1" customWidth="1"/>
    <col min="45" max="45" width="10" bestFit="1" customWidth="1"/>
  </cols>
  <sheetData>
    <row r="2" spans="1:45" ht="27.6" x14ac:dyDescent="0.45">
      <c r="A2" s="40" t="s">
        <v>32</v>
      </c>
      <c r="B2" s="40"/>
      <c r="C2" s="40"/>
      <c r="D2" s="40"/>
      <c r="E2" s="40"/>
      <c r="F2" s="40"/>
      <c r="G2" s="40"/>
      <c r="H2" s="40"/>
    </row>
    <row r="5" spans="1:45" ht="30" x14ac:dyDescent="0.5">
      <c r="G5" s="5"/>
      <c r="H5" s="5"/>
      <c r="I5" s="41" t="s">
        <v>6</v>
      </c>
      <c r="J5" s="41"/>
      <c r="K5" s="41"/>
      <c r="L5" s="5"/>
      <c r="M5" s="5"/>
      <c r="N5" s="5"/>
      <c r="O5" s="5"/>
    </row>
    <row r="6" spans="1:45" ht="17.399999999999999" customHeight="1" x14ac:dyDescent="0.3">
      <c r="G6" s="5"/>
      <c r="H6" s="5"/>
      <c r="I6" s="5"/>
      <c r="J6" s="5"/>
      <c r="K6" s="5"/>
      <c r="L6" s="5"/>
      <c r="M6" s="5"/>
      <c r="N6" s="5"/>
      <c r="O6" s="5"/>
    </row>
    <row r="7" spans="1:45" ht="21" customHeight="1" x14ac:dyDescent="0.3">
      <c r="G7" s="43" t="s">
        <v>68</v>
      </c>
      <c r="H7" s="43"/>
      <c r="I7" s="43"/>
      <c r="J7" s="43"/>
      <c r="K7" s="43"/>
      <c r="L7" s="43"/>
      <c r="M7" s="43"/>
      <c r="N7" s="43"/>
      <c r="O7" s="43"/>
    </row>
    <row r="8" spans="1:45" ht="14.4" customHeight="1" x14ac:dyDescent="0.3">
      <c r="G8" s="43"/>
      <c r="H8" s="43"/>
      <c r="I8" s="43"/>
      <c r="J8" s="43"/>
      <c r="K8" s="43"/>
      <c r="L8" s="43"/>
      <c r="M8" s="43"/>
      <c r="N8" s="43"/>
      <c r="O8" s="43"/>
    </row>
    <row r="13" spans="1:45" ht="15.6" x14ac:dyDescent="0.35">
      <c r="H13" s="25" t="s">
        <v>65</v>
      </c>
      <c r="I13" s="25">
        <v>0.5</v>
      </c>
    </row>
    <row r="14" spans="1:45" x14ac:dyDescent="0.3">
      <c r="H14" s="25" t="s">
        <v>16</v>
      </c>
      <c r="I14" s="25">
        <f>I13^3</f>
        <v>0.125</v>
      </c>
    </row>
    <row r="16" spans="1:45" x14ac:dyDescent="0.3">
      <c r="F16" s="39" t="s">
        <v>66</v>
      </c>
      <c r="G16" s="39"/>
      <c r="H16" s="39"/>
      <c r="I16" s="39"/>
      <c r="J16" s="9" t="s">
        <v>13</v>
      </c>
      <c r="AI16" s="14"/>
      <c r="AJ16" s="14" t="s">
        <v>42</v>
      </c>
      <c r="AP16" s="50" t="s">
        <v>15</v>
      </c>
      <c r="AQ16" s="50"/>
      <c r="AR16" s="50"/>
      <c r="AS16" s="30">
        <f>IF(J16="Copper",Data!D2,IF(J16="Aluminum",Data!E2,IF(J16="Iron",Data!F2,IF(J16="Stainless Steel (AISI304)",Data!G2,IF(J16="Bronze",Data!H2,IF(J16="Brass",Data!I2,"invalid"))))))</f>
        <v>110</v>
      </c>
    </row>
    <row r="17" spans="2:45" x14ac:dyDescent="0.3">
      <c r="AI17" s="14"/>
      <c r="AJ17" s="14">
        <f>IF(AB19=0.1412,Data!F44,IF( AB19=0.1995,Data!F45,IF( AB19=0.2814,Data!F46,IF(AB19=0.3438,Data!F47,IF(AB19=0.396,Data!F48,IF(AB19=0.4417,Data!F49,IF(AB19=0.617,Data!F50,IF(AB19=0.7465,Data!F51,IF(AB19=0.8516,Data!F52,IF(AB19=0.9408,Data!F53,IF(AB19=1.0184,Data!F54,IF(AB19=1.0873,Data!F55,IF(AB19=1.149,Data!F56,IF(AB19=1.2048,Data!F57,IF(AB19=1.2558,Data!F58,IF(AB19=1.5995,Data!F59,IF(AB19=1.7887,Data!F60,IF(AB19=1.9081,Data!F61,IF(AB19=1.9898,Data!F62,IF(AB19=2.049,Data!F63,IF(AB19=2.0937,Data!F64,IF( AB19=2.1286,Data!F65,IF(AB19=2.1566,Data!F66,IF(AB19=2.1795,Data!F67,IF(AB19=2.288,Data!F68,IF(AB19=2.3261,Data!F69,IF(AB19=2.3455,Data!F70,IF(AB19=2.3572,Data!F71,IF(AB19=2.3809,Data!F72,IF(AB19=2.4048,Data!F73,"invalid"))))))))))))))))))))))))))))))</f>
        <v>7.0400000000000004E-2</v>
      </c>
      <c r="AP17" s="30"/>
      <c r="AQ17" s="30"/>
      <c r="AR17" s="30"/>
      <c r="AS17" s="30"/>
    </row>
    <row r="18" spans="2:45" ht="20.399999999999999" x14ac:dyDescent="0.45">
      <c r="B18" s="35" t="s">
        <v>61</v>
      </c>
      <c r="C18" s="36"/>
      <c r="D18" s="9">
        <v>10</v>
      </c>
      <c r="F18" s="37" t="s">
        <v>67</v>
      </c>
      <c r="G18" s="37"/>
      <c r="H18" s="37"/>
      <c r="I18" s="37"/>
      <c r="J18" s="37"/>
      <c r="K18" s="9">
        <v>2.2000000000000002</v>
      </c>
      <c r="AA18" s="10" t="s">
        <v>2</v>
      </c>
      <c r="AB18">
        <f>IF(K21=0.01,Data!P3,IF( K21=0.02,Data!P4,IF( K21=0.04,Data!P5,IF(K21=0.06,Data!P6,IF(K21=0.08,Data!P7,IF(K21=0.1,Data!P8,IF(K21=0.2,Data!P9,IF(K21=0.3,Data!P10,IF(K21=0.4,Data!P11,IF(K21=0.5,Data!P12,IF(K21=0.6,Data!P13,IF(K21=0.7,Data!P14,IF(K21=0.8,Data!P15,IF(K21=0.9,Data!P16,IF(K21=1,Data!P17,IF(K21=2,Data!P18,IF(K21=3,Data!P19,IF(K21=4,Data!P20,IF(K21=5,Data!P21,IF(K21=6,Data!P22,IF(K21=7,Data!P23,IF( K21=8,Data!P24,IF(K21=9,Data!P25,IF(K21=10,Data!P26,IF(K21=20,Data!P27,IF(K21=30,Data!P28,IF(K21=40,Data!P29,IF(K21=40,Data!P30,IF(K21=50,Data!P31,IF(K21=100,Data!P32,"invalid"))))))))))))))))))))))))))))))</f>
        <v>1.0024999999999999</v>
      </c>
      <c r="AP18" s="50" t="s">
        <v>17</v>
      </c>
      <c r="AQ18" s="50"/>
      <c r="AR18" s="50"/>
      <c r="AS18" s="30">
        <f>IF(J16="Copper",Data!D3,IF(J16="Aluminum",Data!E3,IF(J16="Iron",Data!F3,IF(J16="Stainless Steel (AISI304)",Data!G3,IF(J16="Bronze",Data!H3,IF(J16="Brass",Data!I3,"invalid"))))))</f>
        <v>8530</v>
      </c>
    </row>
    <row r="19" spans="2:45" ht="16.8" x14ac:dyDescent="0.35">
      <c r="F19" s="37"/>
      <c r="G19" s="37"/>
      <c r="H19" s="37"/>
      <c r="I19" s="37"/>
      <c r="J19" s="37"/>
      <c r="AA19" s="12" t="s">
        <v>29</v>
      </c>
      <c r="AB19">
        <f>IF(K21=0.01,Data!O3,IF( K21=0.02,Data!O4,IF( K21=0.04,Data!O5,IF(K21=0.06,Data!O6,IF(K21=0.08,Data!O7,IF(K21=0.1,Data!O8,IF(K21=0.2,Data!O9,IF(K21=0.3,Data!O10,IF(K21=0.4,Data!O11,IF(K21=0.5,Data!O12,IF(K21=0.6,Data!O13,IF(K21=0.7,Data!O14,IF(K21=0.8,Data!O15,IF(K21=0.9,Data!O16,IF(K21=1,Data!O17,IF(K21=2,Data!O18,IF(K21=3,Data!O19,IF(K21=4,Data!O20,IF(K21=5,Data!O21,IF(K21=6,Data!O22,IF(K21=7,Data!O23,IF( K21=8,Data!O24,IF(K21=9,Data!O25,IF(K21=10,Data!O26,IF(K21=20,Data!O27,IF(K21=30,Data!O28,IF(K21=40,Data!O29,IF(K21=40,Data!O30,IF(K21=50,Data!O31,IF(K21=100,Data!O32,"invalid"))))))))))))))))))))))))))))))</f>
        <v>0.14119999999999999</v>
      </c>
      <c r="AP19" s="30"/>
      <c r="AQ19" s="30"/>
      <c r="AR19" s="30"/>
      <c r="AS19" s="30"/>
    </row>
    <row r="20" spans="2:45" ht="20.399999999999999" x14ac:dyDescent="0.45">
      <c r="B20" s="35" t="s">
        <v>62</v>
      </c>
      <c r="C20" s="36"/>
      <c r="D20" s="9">
        <v>100</v>
      </c>
      <c r="AP20" s="50" t="s">
        <v>19</v>
      </c>
      <c r="AQ20" s="50"/>
      <c r="AR20" s="50"/>
      <c r="AS20" s="30">
        <f>IF(J16="Copper",Data!D5,IF(J16="Aluminum",Data!E5,IF(J16="Iron",Data!F5,IF(J16="Stainless Steel (AISI304)",Data!G5,IF(J16="Bronze",Data!H5,IF(J16="Brass",Data!I5,"invalid"))))))</f>
        <v>3.3899999999999997E-5</v>
      </c>
    </row>
    <row r="21" spans="2:45" ht="15.6" x14ac:dyDescent="0.3">
      <c r="F21" s="34" t="s">
        <v>28</v>
      </c>
      <c r="G21" s="34"/>
      <c r="H21" s="34"/>
      <c r="I21" s="34"/>
      <c r="J21" s="34"/>
      <c r="K21" s="8">
        <f>(K18*I13)/AS16</f>
        <v>0.01</v>
      </c>
      <c r="AP21" s="30"/>
      <c r="AQ21" s="30"/>
      <c r="AR21" s="30"/>
      <c r="AS21" s="30"/>
    </row>
    <row r="22" spans="2:45" x14ac:dyDescent="0.3">
      <c r="AP22" s="50" t="s">
        <v>20</v>
      </c>
      <c r="AQ22" s="50"/>
      <c r="AR22" s="50"/>
      <c r="AS22" s="30">
        <f>IF(J16="Copper",Data!D6,IF(J16="Aluminum",Data!E6,IF(J16="Iron",Data!F6,IF(J16="Stainless Steel (AISI304)",Data!G6,IF(J16="Bronze",Data!H6,IF(J16="Brass",Data!I6,"invalid"))))))</f>
        <v>1066.25</v>
      </c>
    </row>
    <row r="23" spans="2:45" x14ac:dyDescent="0.3">
      <c r="AP23" s="30"/>
      <c r="AQ23" s="30"/>
      <c r="AR23" s="30"/>
      <c r="AS23" s="30"/>
    </row>
    <row r="24" spans="2:45" x14ac:dyDescent="0.3">
      <c r="AP24" s="50" t="s">
        <v>18</v>
      </c>
      <c r="AQ24" s="50"/>
      <c r="AR24" s="50"/>
      <c r="AS24" s="30">
        <f>IF(J16="Copper",Data!D4,IF(J16="Aluminum",Data!E4,IF(J16="Iron",Data!F4,IF(J16="Stainless Steel (AISI304)",Data!G4,IF(J16="Bronze",Data!H4,IF(J16="Brass",Data!I4,"invalid"))))))</f>
        <v>380</v>
      </c>
    </row>
    <row r="40" spans="2:22" x14ac:dyDescent="0.3">
      <c r="S40" s="44" t="s">
        <v>45</v>
      </c>
      <c r="T40" s="45"/>
      <c r="U40" s="45"/>
    </row>
    <row r="41" spans="2:22" x14ac:dyDescent="0.3">
      <c r="S41" s="45"/>
      <c r="T41" s="45"/>
      <c r="U41" s="45"/>
    </row>
    <row r="43" spans="2:22" ht="18" x14ac:dyDescent="0.35">
      <c r="B43" s="35" t="s">
        <v>39</v>
      </c>
      <c r="C43" s="36"/>
      <c r="D43" s="9">
        <v>0.25700000000000001</v>
      </c>
    </row>
    <row r="44" spans="2:22" ht="20.399999999999999" x14ac:dyDescent="0.45">
      <c r="S44" s="32" t="s">
        <v>58</v>
      </c>
      <c r="T44" s="33"/>
      <c r="U44" s="33"/>
      <c r="V44" s="8">
        <f>AB18*(EXP(-((AB19^2)*F51)))</f>
        <v>1.0024186950275003</v>
      </c>
    </row>
    <row r="45" spans="2:22" ht="18" x14ac:dyDescent="0.35">
      <c r="B45" s="35" t="s">
        <v>26</v>
      </c>
      <c r="C45" s="36"/>
      <c r="D45" s="9">
        <v>30</v>
      </c>
    </row>
    <row r="46" spans="2:22" ht="20.399999999999999" x14ac:dyDescent="0.45">
      <c r="S46" s="32" t="s">
        <v>49</v>
      </c>
      <c r="T46" s="33"/>
      <c r="U46" s="33"/>
      <c r="V46" s="8">
        <f>V44*(D20-D18)+D18</f>
        <v>100.21768255247503</v>
      </c>
    </row>
    <row r="49" spans="1:16" ht="18" x14ac:dyDescent="0.35">
      <c r="A49" s="32" t="s">
        <v>25</v>
      </c>
      <c r="B49" s="33"/>
      <c r="C49" s="33"/>
      <c r="D49" s="33"/>
      <c r="E49" s="33"/>
      <c r="F49" s="8">
        <f>D43/I13</f>
        <v>0.51400000000000001</v>
      </c>
    </row>
    <row r="51" spans="1:16" ht="18" x14ac:dyDescent="0.35">
      <c r="A51" s="32" t="s">
        <v>57</v>
      </c>
      <c r="B51" s="33"/>
      <c r="C51" s="33"/>
      <c r="D51" s="33"/>
      <c r="E51" s="33"/>
      <c r="F51" s="8">
        <f>(AS20*D45)/(I13^2)</f>
        <v>4.0679999999999996E-3</v>
      </c>
    </row>
    <row r="60" spans="1:16" ht="29.4" x14ac:dyDescent="0.6">
      <c r="E60" s="48" t="s">
        <v>51</v>
      </c>
      <c r="F60" s="48"/>
      <c r="G60" s="48"/>
      <c r="H60" s="49" t="s">
        <v>56</v>
      </c>
      <c r="I60" s="49"/>
      <c r="J60" s="49"/>
      <c r="K60" s="49"/>
      <c r="L60" s="49"/>
      <c r="M60" s="49"/>
      <c r="N60" s="49"/>
      <c r="O60" s="49"/>
      <c r="P60" s="49"/>
    </row>
    <row r="71" spans="1:21" ht="15.6" x14ac:dyDescent="0.35">
      <c r="N71" s="21" t="s">
        <v>43</v>
      </c>
    </row>
    <row r="72" spans="1:21" x14ac:dyDescent="0.3">
      <c r="N72" s="14">
        <f>AB19*D43/I13</f>
        <v>7.2576799999999997E-2</v>
      </c>
    </row>
    <row r="74" spans="1:21" ht="18" x14ac:dyDescent="0.35">
      <c r="N74" s="14"/>
      <c r="R74" s="32" t="s">
        <v>37</v>
      </c>
      <c r="S74" s="33"/>
      <c r="T74" s="33"/>
      <c r="U74" s="8">
        <f>V44*N76</f>
        <v>1.0005998864988686</v>
      </c>
    </row>
    <row r="75" spans="1:21" ht="20.399999999999999" x14ac:dyDescent="0.45">
      <c r="B75" s="35" t="s">
        <v>59</v>
      </c>
      <c r="C75" s="51"/>
      <c r="D75" s="51"/>
      <c r="E75" s="9"/>
      <c r="N75" s="14" t="s">
        <v>44</v>
      </c>
    </row>
    <row r="76" spans="1:21" ht="18" x14ac:dyDescent="0.35">
      <c r="N76" s="14">
        <f>LinInterp(N72,Data!A44:A72,Data!B44:B72)</f>
        <v>0.99818558000000002</v>
      </c>
      <c r="R76" s="32" t="s">
        <v>38</v>
      </c>
      <c r="S76" s="33"/>
      <c r="T76" s="33"/>
      <c r="U76" s="8" t="str">
        <f>IF(E75,U74*(D20-D18)+D18,"enter the value of T0 first")</f>
        <v>enter the value of T0 first</v>
      </c>
    </row>
    <row r="78" spans="1:21" ht="15.6" x14ac:dyDescent="0.3">
      <c r="A78" s="34" t="s">
        <v>28</v>
      </c>
      <c r="B78" s="34"/>
      <c r="C78" s="34"/>
      <c r="D78" s="34"/>
      <c r="E78" s="34"/>
      <c r="F78" s="8">
        <f>(K18*I13)/AS16</f>
        <v>0.01</v>
      </c>
    </row>
    <row r="95" spans="18:21" ht="20.399999999999999" x14ac:dyDescent="0.45">
      <c r="R95" s="32" t="s">
        <v>52</v>
      </c>
      <c r="S95" s="33"/>
      <c r="T95" s="33"/>
      <c r="U95" s="8">
        <f>AS18*I14*AS24*(D18-D20)</f>
        <v>-36465750</v>
      </c>
    </row>
    <row r="97" spans="1:21" ht="23.4" x14ac:dyDescent="0.45">
      <c r="B97" s="22" t="s">
        <v>60</v>
      </c>
      <c r="C97" s="9">
        <f>D43</f>
        <v>0.25700000000000001</v>
      </c>
      <c r="R97" s="32" t="s">
        <v>53</v>
      </c>
      <c r="S97" s="33"/>
      <c r="T97" s="33"/>
      <c r="U97" s="8">
        <f>1-((2*V44)*(AJ17/AB19))</f>
        <v>4.2101798957472347E-4</v>
      </c>
    </row>
    <row r="98" spans="1:21" ht="22.8" x14ac:dyDescent="0.4">
      <c r="B98" s="22" t="s">
        <v>47</v>
      </c>
      <c r="C98" s="9">
        <f>D45</f>
        <v>30</v>
      </c>
    </row>
    <row r="99" spans="1:21" ht="18" x14ac:dyDescent="0.35">
      <c r="R99" s="32" t="s">
        <v>54</v>
      </c>
      <c r="S99" s="33"/>
      <c r="T99" s="33"/>
      <c r="U99" s="8">
        <f>U97*U95</f>
        <v>-15352.736753334473</v>
      </c>
    </row>
    <row r="103" spans="1:21" ht="18" x14ac:dyDescent="0.35">
      <c r="A103" s="32" t="s">
        <v>25</v>
      </c>
      <c r="B103" s="33"/>
      <c r="C103" s="33"/>
      <c r="D103" s="33"/>
      <c r="E103" s="33"/>
      <c r="F103" s="8">
        <f>D43/I13</f>
        <v>0.51400000000000001</v>
      </c>
    </row>
    <row r="105" spans="1:21" ht="18" x14ac:dyDescent="0.35">
      <c r="A105" s="32" t="s">
        <v>57</v>
      </c>
      <c r="B105" s="33"/>
      <c r="C105" s="33"/>
      <c r="D105" s="33"/>
      <c r="E105" s="33"/>
      <c r="F105" s="8">
        <f>(AS20*D45)/(I13^2)</f>
        <v>4.0679999999999996E-3</v>
      </c>
    </row>
  </sheetData>
  <mergeCells count="31">
    <mergeCell ref="R95:T95"/>
    <mergeCell ref="R97:T97"/>
    <mergeCell ref="B43:C43"/>
    <mergeCell ref="B45:C45"/>
    <mergeCell ref="A78:E78"/>
    <mergeCell ref="AP16:AR16"/>
    <mergeCell ref="AP18:AR18"/>
    <mergeCell ref="AP20:AR20"/>
    <mergeCell ref="AP22:AR22"/>
    <mergeCell ref="AP24:AR24"/>
    <mergeCell ref="A2:H2"/>
    <mergeCell ref="B18:C18"/>
    <mergeCell ref="B20:C20"/>
    <mergeCell ref="F16:I16"/>
    <mergeCell ref="F18:J19"/>
    <mergeCell ref="A103:E103"/>
    <mergeCell ref="A105:E105"/>
    <mergeCell ref="S40:U41"/>
    <mergeCell ref="I5:K5"/>
    <mergeCell ref="G7:O8"/>
    <mergeCell ref="A49:E49"/>
    <mergeCell ref="F21:J21"/>
    <mergeCell ref="A51:E51"/>
    <mergeCell ref="R99:T99"/>
    <mergeCell ref="B75:D75"/>
    <mergeCell ref="E60:G60"/>
    <mergeCell ref="H60:P60"/>
    <mergeCell ref="S44:U44"/>
    <mergeCell ref="S46:U46"/>
    <mergeCell ref="R74:T74"/>
    <mergeCell ref="R76:T76"/>
  </mergeCells>
  <dataValidations count="2">
    <dataValidation type="list" allowBlank="1" showInputMessage="1" showErrorMessage="1" sqref="J16" xr:uid="{DF40D99E-9BAB-4E61-B54A-92417EE52B31}">
      <formula1>Material</formula1>
    </dataValidation>
    <dataValidation type="list" allowBlank="1" showInputMessage="1" showErrorMessage="1" sqref="K18" xr:uid="{0E6E2809-9F15-4A51-987D-0549454CFF72}">
      <formula1>INDIRECT(J16)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11590-8936-40C0-B077-1B6535190486}">
  <sheetPr codeName="Sheet4"/>
  <dimension ref="A2:AS101"/>
  <sheetViews>
    <sheetView zoomScaleNormal="100" workbookViewId="0">
      <selection activeCell="E14" sqref="E14"/>
    </sheetView>
  </sheetViews>
  <sheetFormatPr defaultRowHeight="14.4" x14ac:dyDescent="0.3"/>
  <cols>
    <col min="2" max="2" width="19.77734375" customWidth="1"/>
    <col min="5" max="5" width="8.88671875" customWidth="1"/>
    <col min="6" max="6" width="25" customWidth="1"/>
    <col min="13" max="13" width="8.88671875" customWidth="1"/>
    <col min="15" max="15" width="11.6640625" bestFit="1" customWidth="1"/>
  </cols>
  <sheetData>
    <row r="2" spans="1:15" ht="27.6" x14ac:dyDescent="0.45">
      <c r="A2" s="40" t="s">
        <v>36</v>
      </c>
      <c r="B2" s="40"/>
      <c r="C2" s="40"/>
      <c r="D2" s="40"/>
      <c r="E2" s="40"/>
      <c r="F2" s="40"/>
      <c r="G2" s="40"/>
      <c r="H2" s="40"/>
    </row>
    <row r="5" spans="1:15" ht="30" x14ac:dyDescent="0.5">
      <c r="G5" s="5"/>
      <c r="H5" s="5"/>
      <c r="I5" s="41" t="s">
        <v>6</v>
      </c>
      <c r="J5" s="41"/>
      <c r="K5" s="41"/>
      <c r="L5" s="5"/>
      <c r="M5" s="5"/>
      <c r="N5" s="5"/>
      <c r="O5" s="5"/>
    </row>
    <row r="6" spans="1:15" x14ac:dyDescent="0.3">
      <c r="G6" s="5"/>
      <c r="H6" s="5"/>
      <c r="I6" s="5"/>
      <c r="J6" s="5"/>
      <c r="K6" s="5"/>
      <c r="L6" s="5"/>
      <c r="M6" s="5"/>
      <c r="N6" s="5"/>
      <c r="O6" s="5"/>
    </row>
    <row r="7" spans="1:15" ht="19.2" customHeight="1" x14ac:dyDescent="0.3">
      <c r="G7" s="42" t="s">
        <v>70</v>
      </c>
      <c r="H7" s="43"/>
      <c r="I7" s="43"/>
      <c r="J7" s="43"/>
      <c r="K7" s="43"/>
      <c r="L7" s="43"/>
      <c r="M7" s="43"/>
      <c r="N7" s="43"/>
      <c r="O7" s="43"/>
    </row>
    <row r="8" spans="1:15" x14ac:dyDescent="0.3">
      <c r="G8" s="43"/>
      <c r="H8" s="43"/>
      <c r="I8" s="43"/>
      <c r="J8" s="43"/>
      <c r="K8" s="43"/>
      <c r="L8" s="43"/>
      <c r="M8" s="43"/>
      <c r="N8" s="43"/>
      <c r="O8" s="43"/>
    </row>
    <row r="13" spans="1:15" ht="15.6" x14ac:dyDescent="0.35">
      <c r="H13" s="25" t="s">
        <v>64</v>
      </c>
      <c r="I13" s="25">
        <v>0.5</v>
      </c>
    </row>
    <row r="14" spans="1:15" x14ac:dyDescent="0.3">
      <c r="H14" s="25" t="s">
        <v>16</v>
      </c>
      <c r="I14" s="25">
        <f>I13^3</f>
        <v>0.125</v>
      </c>
    </row>
    <row r="16" spans="1:15" x14ac:dyDescent="0.3">
      <c r="F16" s="39" t="s">
        <v>66</v>
      </c>
      <c r="G16" s="39"/>
      <c r="H16" s="39"/>
      <c r="I16" s="39"/>
      <c r="J16" s="9" t="s">
        <v>8</v>
      </c>
    </row>
    <row r="18" spans="2:45" ht="20.399999999999999" x14ac:dyDescent="0.45">
      <c r="B18" s="35" t="s">
        <v>61</v>
      </c>
      <c r="C18" s="36"/>
      <c r="D18" s="9">
        <v>10</v>
      </c>
      <c r="F18" s="37" t="s">
        <v>67</v>
      </c>
      <c r="G18" s="37"/>
      <c r="H18" s="37"/>
      <c r="I18" s="37"/>
      <c r="J18" s="37"/>
      <c r="K18" s="9">
        <v>7.72</v>
      </c>
      <c r="AA18" s="10" t="s">
        <v>2</v>
      </c>
      <c r="AB18">
        <f>IF(K21=0.01,Data!R3,IF( K21=0.02,Data!R4,IF( K21=0.04,Data!R5,IF(K21=0.06,Data!R6,IF(K21=0.08,Data!R7,IF(K21=0.1,Data!R8,IF(K21=0.2,Data!R9,IF(K21=0.3,Data!R10,IF(K21=0.4,Data!R11,IF(K21=0.5,Data!R12,IF(K21=0.6,Data!R13,IF(K21=0.7,Data!R14,IF(K21=0.8,Data!R15,IF(K21=0.9,Data!R16,IF(K21=1,Data!R17,IF(K21=2,Data!R18,IF(K21=3,Data!R19,IF(K21=4,Data!R20,IF(K21=5,Data!R21,IF(K21=6,Data!R22,IF(K21=7,Data!R23,IF( K21=8,Data!R24,IF(K21=9,Data!R25,IF(K21=10,Data!R26,IF(K21=20,Data!R27,IF(K21=30,Data!R28,IF(K21=40,Data!R29,IF(K21=40,Data!R30,IF(K21=50,Data!R31,IF(K21=100,Data!R32,"invalid"))))))))))))))))))))))))))))))</f>
        <v>1.0029999999999999</v>
      </c>
      <c r="AP18" s="50" t="s">
        <v>15</v>
      </c>
      <c r="AQ18" s="50"/>
      <c r="AR18" s="50"/>
      <c r="AS18" s="30">
        <f>IF(J16="Copper",Data!D2,IF(J16="Aluminum",Data!E2,IF(J16="Iron",Data!F2,IF(J16="Stainless Steel (AISI304)",Data!G2,IF(J16="Bronze",Data!H2,IF(J16="Brass",Data!I2,"invalid"))))))</f>
        <v>386</v>
      </c>
    </row>
    <row r="19" spans="2:45" ht="16.8" x14ac:dyDescent="0.35">
      <c r="D19" s="24"/>
      <c r="F19" s="37"/>
      <c r="G19" s="37"/>
      <c r="H19" s="37"/>
      <c r="I19" s="37"/>
      <c r="J19" s="37"/>
      <c r="AA19" s="12" t="s">
        <v>29</v>
      </c>
      <c r="AB19">
        <f>IF(K21=0.01,Data!Q3,IF( K21=0.02,Data!Q4,IF( K21=0.04,Data!Q5,IF(K21=0.06,Data!Q6,IF(K21=0.08,Data!Q7,IF(K21=0.1,Data!Q8,IF(K21=0.2,Data!Q9,IF(K21=0.3,Data!Q10,IF(K21=0.4,Data!Q11,IF(K21=0.5,Data!Q12,IF(K21=0.6,Data!Q13,IF(K21=0.7,Data!Q14,IF(K21=0.8,Data!Q15,IF(K21=0.9,Data!Q16,IF(K21=1,Data!Q17,IF(K21=2,Data!Q18,IF(K21=3,Data!Q19,IF(K21=4,Data!Q20,IF(K21=5,Data!Q21,IF(K21=6,Data!Q22,IF(K21=7,Data!Q23,IF( K21=8,Data!Q24,IF(K21=9,Data!Q25,IF(K21=10,Data!Q26,IF(K21=20,Data!Q27,IF(K21=30,Data!Q28,IF(K21=40,Data!Q29,IF(K21=40,Data!Q30,IF(K21=50,Data!Q31,IF(K21=100,Data!Q32,"invalid"))))))))))))))))))))))))))))))</f>
        <v>0.17299999999999999</v>
      </c>
      <c r="AP19" s="30"/>
      <c r="AQ19" s="30"/>
      <c r="AR19" s="30"/>
      <c r="AS19" s="30"/>
    </row>
    <row r="20" spans="2:45" ht="20.399999999999999" x14ac:dyDescent="0.45">
      <c r="B20" s="35" t="s">
        <v>62</v>
      </c>
      <c r="C20" s="36"/>
      <c r="D20" s="9">
        <v>100</v>
      </c>
      <c r="AP20" s="50" t="s">
        <v>17</v>
      </c>
      <c r="AQ20" s="50"/>
      <c r="AR20" s="50"/>
      <c r="AS20" s="30">
        <f>IF(J16="Copper",Data!D3,IF(J16="Aluminum",Data!E3,IF(J16="Iron",Data!F3,IF(J16="Stainless Steel (AISI304)",Data!G3,IF(J16="Bronze",Data!H3,IF(J16="Brass",Data!I3,"invalid"))))))</f>
        <v>8933</v>
      </c>
    </row>
    <row r="21" spans="2:45" ht="15.6" x14ac:dyDescent="0.3">
      <c r="F21" s="34" t="s">
        <v>28</v>
      </c>
      <c r="G21" s="34"/>
      <c r="H21" s="34"/>
      <c r="I21" s="34"/>
      <c r="J21" s="34"/>
      <c r="K21" s="8">
        <f>(K18*I13)/AS18</f>
        <v>0.01</v>
      </c>
      <c r="AP21" s="30"/>
      <c r="AQ21" s="30"/>
      <c r="AR21" s="30"/>
      <c r="AS21" s="30"/>
    </row>
    <row r="22" spans="2:45" x14ac:dyDescent="0.3">
      <c r="AP22" s="50" t="s">
        <v>19</v>
      </c>
      <c r="AQ22" s="50"/>
      <c r="AR22" s="50"/>
      <c r="AS22" s="30">
        <f>IF(J16="Copper",Data!D5,IF(J16="Aluminum",Data!E5,IF(J16="Iron",Data!F5,IF(J16="Stainless Steel (AISI304)",Data!G5,IF(J16="Bronze",Data!H5,IF(J16="Brass",Data!I5,"invalid"))))))</f>
        <v>1.17E-4</v>
      </c>
    </row>
    <row r="23" spans="2:45" x14ac:dyDescent="0.3">
      <c r="AP23" s="30"/>
      <c r="AQ23" s="30"/>
      <c r="AR23" s="30"/>
      <c r="AS23" s="30"/>
    </row>
    <row r="24" spans="2:45" x14ac:dyDescent="0.3">
      <c r="AP24" s="50" t="s">
        <v>20</v>
      </c>
      <c r="AQ24" s="50"/>
      <c r="AR24" s="50"/>
      <c r="AS24" s="30">
        <f>IF(J16="Copper",Data!D6,IF(J16="Aluminum",Data!E6,IF(J16="Iron",Data!F6,IF(J16="Stainless Steel (AISI304)",Data!G6,IF(J16="Bronze",Data!H6,IF(J16="Brass",Data!I6,"invalid"))))))</f>
        <v>1116.625</v>
      </c>
    </row>
    <row r="25" spans="2:45" x14ac:dyDescent="0.3">
      <c r="AP25" s="30"/>
      <c r="AQ25" s="30"/>
      <c r="AR25" s="30"/>
      <c r="AS25" s="30"/>
    </row>
    <row r="26" spans="2:45" x14ac:dyDescent="0.3">
      <c r="AP26" s="50" t="s">
        <v>18</v>
      </c>
      <c r="AQ26" s="50"/>
      <c r="AR26" s="50"/>
      <c r="AS26" s="30">
        <f>IF(J16="Copper",Data!D4,IF(J16="Aluminum",Data!E4,IF(J16="Iron",Data!F4,IF(J16="Stainless Steel (AISI304)",Data!G4,IF(J16="Bronze",Data!H4,IF(J16="Brass",Data!I4,"invalid"))))))</f>
        <v>385</v>
      </c>
    </row>
    <row r="35" spans="1:23" x14ac:dyDescent="0.3">
      <c r="T35" s="44" t="s">
        <v>45</v>
      </c>
      <c r="U35" s="45"/>
      <c r="V35" s="45"/>
    </row>
    <row r="36" spans="1:23" x14ac:dyDescent="0.3">
      <c r="T36" s="45"/>
      <c r="U36" s="45"/>
      <c r="V36" s="45"/>
    </row>
    <row r="39" spans="1:23" ht="20.399999999999999" x14ac:dyDescent="0.45">
      <c r="B39" s="35" t="s">
        <v>39</v>
      </c>
      <c r="C39" s="36"/>
      <c r="D39" s="29">
        <v>20</v>
      </c>
      <c r="T39" s="32" t="s">
        <v>63</v>
      </c>
      <c r="U39" s="33"/>
      <c r="V39" s="33"/>
      <c r="W39" s="8">
        <f>AB18*(EXP(-((AB19^2)*F47)))</f>
        <v>1.0025084127759132</v>
      </c>
    </row>
    <row r="40" spans="1:23" x14ac:dyDescent="0.3">
      <c r="D40" s="13"/>
      <c r="W40" s="24"/>
    </row>
    <row r="41" spans="1:23" ht="20.399999999999999" x14ac:dyDescent="0.45">
      <c r="B41" s="35" t="s">
        <v>26</v>
      </c>
      <c r="C41" s="36"/>
      <c r="D41" s="29">
        <v>35</v>
      </c>
      <c r="T41" s="32" t="s">
        <v>49</v>
      </c>
      <c r="U41" s="33"/>
      <c r="V41" s="33"/>
      <c r="W41" s="8">
        <f>W39*(D20-D18)+D18</f>
        <v>100.22575714983219</v>
      </c>
    </row>
    <row r="45" spans="1:23" ht="18" x14ac:dyDescent="0.35">
      <c r="A45" s="32" t="s">
        <v>25</v>
      </c>
      <c r="B45" s="33"/>
      <c r="C45" s="33"/>
      <c r="D45" s="33"/>
      <c r="E45" s="33"/>
      <c r="F45" s="26">
        <f>D39/I14</f>
        <v>160</v>
      </c>
    </row>
    <row r="46" spans="1:23" x14ac:dyDescent="0.3">
      <c r="F46" s="28"/>
    </row>
    <row r="47" spans="1:23" ht="18" x14ac:dyDescent="0.35">
      <c r="A47" s="32" t="s">
        <v>57</v>
      </c>
      <c r="B47" s="33"/>
      <c r="C47" s="33"/>
      <c r="D47" s="33"/>
      <c r="E47" s="33"/>
      <c r="F47" s="26">
        <f>(AS22*D41)/(I13^2)</f>
        <v>1.6379999999999999E-2</v>
      </c>
    </row>
    <row r="58" spans="6:17" ht="29.4" x14ac:dyDescent="0.6">
      <c r="F58" s="48" t="s">
        <v>51</v>
      </c>
      <c r="G58" s="48"/>
      <c r="H58" s="48"/>
      <c r="I58" s="49" t="s">
        <v>56</v>
      </c>
      <c r="J58" s="49"/>
      <c r="K58" s="49"/>
      <c r="L58" s="49"/>
      <c r="M58" s="49"/>
      <c r="N58" s="49"/>
      <c r="O58" s="49"/>
      <c r="P58" s="49"/>
      <c r="Q58" s="49"/>
    </row>
    <row r="69" spans="1:21" ht="18" x14ac:dyDescent="0.35">
      <c r="R69" s="32" t="s">
        <v>37</v>
      </c>
      <c r="S69" s="33"/>
      <c r="T69" s="33"/>
      <c r="U69" s="8">
        <f>W39*((SIN(AB19*D39/I13)/(AB19*D39)))*I13</f>
        <v>8.6145822394657054E-2</v>
      </c>
    </row>
    <row r="70" spans="1:21" ht="20.399999999999999" x14ac:dyDescent="0.45">
      <c r="B70" s="35" t="s">
        <v>59</v>
      </c>
      <c r="C70" s="51"/>
      <c r="D70" s="51"/>
      <c r="E70" s="9"/>
    </row>
    <row r="71" spans="1:21" ht="18" x14ac:dyDescent="0.35">
      <c r="R71" s="32" t="s">
        <v>38</v>
      </c>
      <c r="S71" s="33"/>
      <c r="T71" s="33"/>
      <c r="U71" s="8" t="str">
        <f>IF(E70,U69*(D20-D18)+D18,"enter the value of T0 from above")</f>
        <v>enter the value of T0 from above</v>
      </c>
    </row>
    <row r="72" spans="1:21" ht="15.6" x14ac:dyDescent="0.3">
      <c r="A72" s="34" t="s">
        <v>28</v>
      </c>
      <c r="B72" s="34"/>
      <c r="C72" s="34"/>
      <c r="D72" s="34"/>
      <c r="E72" s="34"/>
      <c r="F72" s="26">
        <f>(K18*I13)/AS18</f>
        <v>0.01</v>
      </c>
    </row>
    <row r="94" spans="3:23" ht="22.8" x14ac:dyDescent="0.4">
      <c r="C94" s="22" t="s">
        <v>60</v>
      </c>
      <c r="D94" s="9">
        <f>D39</f>
        <v>20</v>
      </c>
    </row>
    <row r="95" spans="3:23" ht="23.4" x14ac:dyDescent="0.45">
      <c r="C95" s="22" t="s">
        <v>47</v>
      </c>
      <c r="D95" s="9">
        <f>D41</f>
        <v>35</v>
      </c>
      <c r="T95" s="32" t="s">
        <v>52</v>
      </c>
      <c r="U95" s="33"/>
      <c r="V95" s="33"/>
      <c r="W95" s="8">
        <f>AS20*I14*AS26*(D18-D20)</f>
        <v>-38691056.25</v>
      </c>
    </row>
    <row r="97" spans="2:23" ht="20.399999999999999" x14ac:dyDescent="0.45">
      <c r="T97" s="32" t="s">
        <v>53</v>
      </c>
      <c r="U97" s="33"/>
      <c r="V97" s="33"/>
      <c r="W97" s="8">
        <f>1-((3*W39)*((SIN(AB19)-AB19*COS(AB19))/AB19^3))</f>
        <v>4.8878931552709393E-4</v>
      </c>
    </row>
    <row r="99" spans="2:23" ht="18" x14ac:dyDescent="0.35">
      <c r="B99" s="32" t="s">
        <v>25</v>
      </c>
      <c r="C99" s="33"/>
      <c r="D99" s="33"/>
      <c r="E99" s="33"/>
      <c r="F99" s="33"/>
      <c r="G99" s="8">
        <f>D39/I14</f>
        <v>160</v>
      </c>
      <c r="T99" s="32" t="s">
        <v>54</v>
      </c>
      <c r="U99" s="33"/>
      <c r="V99" s="33"/>
      <c r="W99" s="8">
        <f>W97*W95</f>
        <v>-18911.774901457789</v>
      </c>
    </row>
    <row r="101" spans="2:23" ht="18" x14ac:dyDescent="0.35">
      <c r="B101" s="32" t="s">
        <v>57</v>
      </c>
      <c r="C101" s="33"/>
      <c r="D101" s="33"/>
      <c r="E101" s="33"/>
      <c r="F101" s="33"/>
      <c r="G101" s="8">
        <f>(AS22*D41)/(I13^2)</f>
        <v>1.6379999999999999E-2</v>
      </c>
    </row>
  </sheetData>
  <mergeCells count="31">
    <mergeCell ref="R71:T71"/>
    <mergeCell ref="T95:V95"/>
    <mergeCell ref="T97:V97"/>
    <mergeCell ref="B39:C39"/>
    <mergeCell ref="B41:C41"/>
    <mergeCell ref="AP18:AR18"/>
    <mergeCell ref="AP20:AR20"/>
    <mergeCell ref="AP22:AR22"/>
    <mergeCell ref="AP24:AR24"/>
    <mergeCell ref="AP26:AR26"/>
    <mergeCell ref="A2:H2"/>
    <mergeCell ref="F16:I16"/>
    <mergeCell ref="B18:C18"/>
    <mergeCell ref="B20:C20"/>
    <mergeCell ref="F18:J19"/>
    <mergeCell ref="T35:V36"/>
    <mergeCell ref="A72:E72"/>
    <mergeCell ref="B99:F99"/>
    <mergeCell ref="B101:F101"/>
    <mergeCell ref="I5:K5"/>
    <mergeCell ref="G7:O8"/>
    <mergeCell ref="A45:E45"/>
    <mergeCell ref="F21:J21"/>
    <mergeCell ref="A47:E47"/>
    <mergeCell ref="T99:V99"/>
    <mergeCell ref="F58:H58"/>
    <mergeCell ref="I58:Q58"/>
    <mergeCell ref="B70:D70"/>
    <mergeCell ref="T39:V39"/>
    <mergeCell ref="T41:V41"/>
    <mergeCell ref="R69:T69"/>
  </mergeCells>
  <dataValidations count="2">
    <dataValidation type="list" allowBlank="1" showInputMessage="1" showErrorMessage="1" sqref="J16" xr:uid="{A4B7F597-D147-4139-AD51-B281FB935852}">
      <formula1>Material</formula1>
    </dataValidation>
    <dataValidation type="list" allowBlank="1" showInputMessage="1" showErrorMessage="1" sqref="K18" xr:uid="{012156D6-4C0A-4C19-94A3-C1E12B81F450}">
      <formula1>INDIRECT(J16)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7CDC9-ECC2-4C94-A9DF-C7ECF1EA2AA0}">
  <sheetPr codeName="Sheet2"/>
  <dimension ref="A1:AD73"/>
  <sheetViews>
    <sheetView zoomScale="85" zoomScaleNormal="85" workbookViewId="0">
      <selection activeCell="T20" sqref="T20"/>
    </sheetView>
  </sheetViews>
  <sheetFormatPr defaultRowHeight="14.4" x14ac:dyDescent="0.3"/>
  <cols>
    <col min="3" max="3" width="27" customWidth="1"/>
    <col min="4" max="5" width="10.21875" customWidth="1"/>
    <col min="6" max="6" width="10.44140625" customWidth="1"/>
    <col min="7" max="7" width="20.5546875" customWidth="1"/>
    <col min="8" max="8" width="10.109375" customWidth="1"/>
    <col min="9" max="9" width="10.21875" customWidth="1"/>
  </cols>
  <sheetData>
    <row r="1" spans="1:30" x14ac:dyDescent="0.3"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L1" s="1"/>
      <c r="M1" s="52" t="s">
        <v>1</v>
      </c>
      <c r="N1" s="52"/>
      <c r="O1" s="52" t="s">
        <v>3</v>
      </c>
      <c r="P1" s="52"/>
      <c r="Q1" s="52" t="s">
        <v>4</v>
      </c>
      <c r="R1" s="52"/>
      <c r="Y1" t="s">
        <v>8</v>
      </c>
      <c r="Z1" t="s">
        <v>9</v>
      </c>
      <c r="AA1" t="s">
        <v>10</v>
      </c>
      <c r="AB1" t="s">
        <v>11</v>
      </c>
      <c r="AC1" t="s">
        <v>12</v>
      </c>
      <c r="AD1" t="s">
        <v>13</v>
      </c>
    </row>
    <row r="2" spans="1:30" x14ac:dyDescent="0.3">
      <c r="A2" s="14" t="s">
        <v>14</v>
      </c>
      <c r="B2" s="14">
        <v>0.5</v>
      </c>
      <c r="C2" s="15" t="s">
        <v>15</v>
      </c>
      <c r="D2" s="15">
        <v>386</v>
      </c>
      <c r="E2" s="15">
        <v>237</v>
      </c>
      <c r="F2" s="15">
        <v>80.2</v>
      </c>
      <c r="G2" s="15">
        <v>14.4</v>
      </c>
      <c r="H2" s="15">
        <v>52</v>
      </c>
      <c r="I2" s="15">
        <v>110</v>
      </c>
      <c r="L2" s="2" t="s">
        <v>0</v>
      </c>
      <c r="M2" s="2"/>
      <c r="N2" s="2" t="s">
        <v>2</v>
      </c>
      <c r="O2" s="2"/>
      <c r="P2" s="2" t="s">
        <v>2</v>
      </c>
      <c r="Q2" s="2"/>
      <c r="R2" s="2" t="s">
        <v>2</v>
      </c>
      <c r="Y2">
        <v>7.72</v>
      </c>
      <c r="Z2">
        <v>4.74</v>
      </c>
      <c r="AA2">
        <v>1.6040000000000001</v>
      </c>
      <c r="AB2">
        <v>0.28799999999999998</v>
      </c>
      <c r="AC2">
        <v>1.04</v>
      </c>
      <c r="AD2">
        <v>2.2000000000000002</v>
      </c>
    </row>
    <row r="3" spans="1:30" x14ac:dyDescent="0.3">
      <c r="A3" s="14" t="s">
        <v>16</v>
      </c>
      <c r="B3" s="14">
        <f>B2^3</f>
        <v>0.125</v>
      </c>
      <c r="C3" s="15" t="s">
        <v>17</v>
      </c>
      <c r="D3" s="15">
        <v>8933</v>
      </c>
      <c r="E3" s="15">
        <v>2702</v>
      </c>
      <c r="F3" s="15">
        <v>7870</v>
      </c>
      <c r="G3" s="15">
        <v>7900</v>
      </c>
      <c r="H3" s="15">
        <v>8800</v>
      </c>
      <c r="I3" s="15">
        <v>8530</v>
      </c>
      <c r="L3" s="3">
        <v>0.01</v>
      </c>
      <c r="M3" s="3">
        <v>9.98E-2</v>
      </c>
      <c r="N3" s="3">
        <v>1.0017</v>
      </c>
      <c r="O3" s="3">
        <v>0.14119999999999999</v>
      </c>
      <c r="P3" s="3">
        <v>1.0024999999999999</v>
      </c>
      <c r="Q3" s="3">
        <v>0.17299999999999999</v>
      </c>
      <c r="R3" s="3">
        <v>1.0029999999999999</v>
      </c>
      <c r="T3" s="14"/>
      <c r="U3" s="14"/>
      <c r="V3" s="14"/>
      <c r="W3" s="14"/>
      <c r="Y3">
        <v>15.44</v>
      </c>
      <c r="Z3">
        <v>9.48</v>
      </c>
      <c r="AA3">
        <v>3.2080000000000002</v>
      </c>
      <c r="AB3">
        <v>0.57599999999999996</v>
      </c>
      <c r="AC3">
        <v>2.08</v>
      </c>
      <c r="AD3">
        <v>4.4000000000000004</v>
      </c>
    </row>
    <row r="4" spans="1:30" x14ac:dyDescent="0.3">
      <c r="C4" s="15" t="s">
        <v>18</v>
      </c>
      <c r="D4" s="15">
        <v>385</v>
      </c>
      <c r="E4" s="15">
        <v>903</v>
      </c>
      <c r="F4" s="15">
        <v>447</v>
      </c>
      <c r="G4" s="15">
        <v>477</v>
      </c>
      <c r="H4" s="15">
        <v>420</v>
      </c>
      <c r="I4" s="15">
        <v>380</v>
      </c>
      <c r="L4" s="3">
        <v>0.02</v>
      </c>
      <c r="M4" s="3">
        <v>0.14099999999999999</v>
      </c>
      <c r="N4" s="3">
        <v>1.0033000000000001</v>
      </c>
      <c r="O4" s="3">
        <v>0.19950000000000001</v>
      </c>
      <c r="P4" s="3">
        <v>1.0049999999999999</v>
      </c>
      <c r="Q4" s="3">
        <v>0.2445</v>
      </c>
      <c r="R4" s="3">
        <v>1.006</v>
      </c>
      <c r="T4" s="14"/>
      <c r="U4" s="14" t="s">
        <v>8</v>
      </c>
      <c r="V4" s="14"/>
      <c r="W4" s="14"/>
      <c r="Y4">
        <v>30.88</v>
      </c>
      <c r="Z4">
        <v>18.96</v>
      </c>
      <c r="AA4">
        <v>6.4160000000000004</v>
      </c>
      <c r="AB4">
        <v>1.1519999999999999</v>
      </c>
      <c r="AC4">
        <v>4.16</v>
      </c>
      <c r="AD4">
        <v>8.8000000000000007</v>
      </c>
    </row>
    <row r="5" spans="1:30" x14ac:dyDescent="0.3">
      <c r="C5" s="15" t="s">
        <v>19</v>
      </c>
      <c r="D5" s="15">
        <f>117*10^-6</f>
        <v>1.17E-4</v>
      </c>
      <c r="E5" s="15">
        <f>97.1*10^-6</f>
        <v>9.7099999999999989E-5</v>
      </c>
      <c r="F5" s="15">
        <f>23.1*10^-6</f>
        <v>2.3099999999999999E-5</v>
      </c>
      <c r="G5" s="15">
        <f>3.95*10^-6</f>
        <v>3.9500000000000003E-6</v>
      </c>
      <c r="H5" s="15">
        <f>14*10^-6</f>
        <v>1.4E-5</v>
      </c>
      <c r="I5" s="15">
        <f>33.9*10^-6</f>
        <v>3.3899999999999997E-5</v>
      </c>
      <c r="L5" s="3">
        <v>0.04</v>
      </c>
      <c r="M5" s="3">
        <v>0.19869999999999999</v>
      </c>
      <c r="N5" s="3">
        <v>1.0065999999999999</v>
      </c>
      <c r="O5" s="3">
        <v>0.28139999999999998</v>
      </c>
      <c r="P5" s="3">
        <v>1.0099</v>
      </c>
      <c r="Q5" s="3">
        <v>0.34499999999999997</v>
      </c>
      <c r="R5" s="3">
        <v>1.012</v>
      </c>
      <c r="T5" s="14"/>
      <c r="U5" s="14" t="s">
        <v>27</v>
      </c>
      <c r="V5" s="14"/>
      <c r="W5" s="14"/>
      <c r="Y5">
        <v>46.32</v>
      </c>
      <c r="Z5">
        <v>28.44</v>
      </c>
      <c r="AA5">
        <v>9.6240000000000006</v>
      </c>
      <c r="AB5">
        <v>1.728</v>
      </c>
      <c r="AC5">
        <v>6.24</v>
      </c>
      <c r="AD5">
        <v>13.2</v>
      </c>
    </row>
    <row r="6" spans="1:30" x14ac:dyDescent="0.3">
      <c r="C6" s="15" t="s">
        <v>20</v>
      </c>
      <c r="D6" s="15">
        <f>$B$3*D3</f>
        <v>1116.625</v>
      </c>
      <c r="E6" s="15">
        <f t="shared" ref="E6:I6" si="0">$B$3*E3</f>
        <v>337.75</v>
      </c>
      <c r="F6" s="15">
        <f t="shared" si="0"/>
        <v>983.75</v>
      </c>
      <c r="G6" s="15">
        <f t="shared" si="0"/>
        <v>987.5</v>
      </c>
      <c r="H6" s="15">
        <f t="shared" si="0"/>
        <v>1100</v>
      </c>
      <c r="I6" s="15">
        <f t="shared" si="0"/>
        <v>1066.25</v>
      </c>
      <c r="L6" s="3">
        <v>0.06</v>
      </c>
      <c r="M6" s="3">
        <v>0.24249999999999999</v>
      </c>
      <c r="N6" s="3">
        <v>1.0098</v>
      </c>
      <c r="O6" s="3">
        <v>0.34379999999999999</v>
      </c>
      <c r="P6" s="3">
        <v>1.0147999999999999</v>
      </c>
      <c r="Q6" s="3">
        <v>0.42170000000000002</v>
      </c>
      <c r="R6" s="3">
        <v>1.0179</v>
      </c>
      <c r="T6" s="14"/>
      <c r="U6" s="14" t="s">
        <v>10</v>
      </c>
      <c r="V6" s="14"/>
      <c r="W6" s="14"/>
      <c r="Y6">
        <v>61.76</v>
      </c>
      <c r="Z6">
        <v>37.92</v>
      </c>
      <c r="AA6">
        <v>12.832000000000001</v>
      </c>
      <c r="AB6">
        <v>2.3039999999999998</v>
      </c>
      <c r="AC6">
        <v>8.32</v>
      </c>
      <c r="AD6">
        <v>17.600000000000001</v>
      </c>
    </row>
    <row r="7" spans="1:30" x14ac:dyDescent="0.3">
      <c r="A7" s="6" t="s">
        <v>21</v>
      </c>
      <c r="D7" s="16" t="s">
        <v>22</v>
      </c>
      <c r="E7" s="16" t="s">
        <v>22</v>
      </c>
      <c r="F7" s="16" t="s">
        <v>22</v>
      </c>
      <c r="G7" s="16" t="s">
        <v>22</v>
      </c>
      <c r="H7" s="16" t="s">
        <v>22</v>
      </c>
      <c r="I7" s="16" t="s">
        <v>22</v>
      </c>
      <c r="L7" s="3">
        <v>0.08</v>
      </c>
      <c r="M7" s="3">
        <v>0.27910000000000001</v>
      </c>
      <c r="N7" s="3">
        <v>1.0129999999999999</v>
      </c>
      <c r="O7" s="3">
        <v>0.39600000000000002</v>
      </c>
      <c r="P7" s="3">
        <v>1.0197000000000001</v>
      </c>
      <c r="Q7" s="3">
        <v>0.48599999999999999</v>
      </c>
      <c r="R7" s="3">
        <v>1.0239</v>
      </c>
      <c r="T7" s="14"/>
      <c r="U7" s="14" t="s">
        <v>11</v>
      </c>
      <c r="V7" s="14"/>
      <c r="W7" s="14"/>
      <c r="Y7">
        <v>77.2</v>
      </c>
      <c r="Z7">
        <v>47.4</v>
      </c>
      <c r="AA7">
        <v>16.04</v>
      </c>
      <c r="AB7">
        <v>2.88</v>
      </c>
      <c r="AC7">
        <v>10.4</v>
      </c>
      <c r="AD7">
        <v>22</v>
      </c>
    </row>
    <row r="8" spans="1:30" x14ac:dyDescent="0.3">
      <c r="A8" s="6">
        <v>0.01</v>
      </c>
      <c r="D8" s="16">
        <f t="shared" ref="D8:D37" si="1">A8*$D$2/$B$2</f>
        <v>7.72</v>
      </c>
      <c r="E8" s="16">
        <f t="shared" ref="E8:E37" si="2">A8*$E$2/$B$2</f>
        <v>4.74</v>
      </c>
      <c r="F8" s="16">
        <f t="shared" ref="F8:F37" si="3">A8*$F$2/$B$2</f>
        <v>1.6040000000000001</v>
      </c>
      <c r="G8" s="16">
        <f>A8*$G$2/$B$2</f>
        <v>0.28800000000000003</v>
      </c>
      <c r="H8" s="16">
        <f>A8*$H$2/$B$2</f>
        <v>1.04</v>
      </c>
      <c r="I8" s="16">
        <f>A8*$I$2/$B$2</f>
        <v>2.2000000000000002</v>
      </c>
      <c r="L8" s="3">
        <v>0.1</v>
      </c>
      <c r="M8" s="3">
        <v>0.31109999999999999</v>
      </c>
      <c r="N8" s="3">
        <v>1.0161</v>
      </c>
      <c r="O8" s="3">
        <v>0.44169999999999998</v>
      </c>
      <c r="P8" s="3">
        <v>1.0246</v>
      </c>
      <c r="Q8" s="3">
        <v>0.5423</v>
      </c>
      <c r="R8" s="3">
        <v>1.0298</v>
      </c>
      <c r="T8" s="14"/>
      <c r="U8" s="14" t="s">
        <v>12</v>
      </c>
      <c r="V8" s="14"/>
      <c r="W8" s="14"/>
      <c r="Y8">
        <v>154.4</v>
      </c>
      <c r="Z8">
        <v>94.8</v>
      </c>
      <c r="AA8">
        <v>32.08</v>
      </c>
      <c r="AB8">
        <v>5.76</v>
      </c>
      <c r="AC8">
        <v>20.8</v>
      </c>
      <c r="AD8">
        <v>44</v>
      </c>
    </row>
    <row r="9" spans="1:30" x14ac:dyDescent="0.3">
      <c r="A9" s="6">
        <v>0.02</v>
      </c>
      <c r="D9" s="16">
        <f t="shared" si="1"/>
        <v>15.44</v>
      </c>
      <c r="E9" s="16">
        <f t="shared" si="2"/>
        <v>9.48</v>
      </c>
      <c r="F9" s="16">
        <f t="shared" si="3"/>
        <v>3.2080000000000002</v>
      </c>
      <c r="G9" s="16">
        <f t="shared" ref="G9:G37" si="4">A9*$G$2/$B$2</f>
        <v>0.57600000000000007</v>
      </c>
      <c r="H9" s="16">
        <f t="shared" ref="H9:H37" si="5">A9*$H$2/$B$2</f>
        <v>2.08</v>
      </c>
      <c r="I9" s="16">
        <f t="shared" ref="I9:I37" si="6">A9*$I$2/$B$2</f>
        <v>4.4000000000000004</v>
      </c>
      <c r="L9" s="3">
        <v>0.2</v>
      </c>
      <c r="M9" s="3">
        <v>0.43280000000000002</v>
      </c>
      <c r="N9" s="3">
        <v>1.0310999999999999</v>
      </c>
      <c r="O9" s="3">
        <v>0.61699999999999999</v>
      </c>
      <c r="P9" s="3">
        <v>1.0483</v>
      </c>
      <c r="Q9" s="3">
        <v>0.75929999999999997</v>
      </c>
      <c r="R9" s="3">
        <v>1.0591999999999999</v>
      </c>
      <c r="T9" s="14"/>
      <c r="U9" s="14" t="s">
        <v>13</v>
      </c>
      <c r="V9" s="14"/>
      <c r="W9" s="14"/>
      <c r="Y9">
        <v>231.6</v>
      </c>
      <c r="Z9">
        <v>142.19999999999999</v>
      </c>
      <c r="AA9">
        <v>48.12</v>
      </c>
      <c r="AB9">
        <v>8.64</v>
      </c>
      <c r="AC9">
        <v>31.2</v>
      </c>
      <c r="AD9">
        <v>66</v>
      </c>
    </row>
    <row r="10" spans="1:30" x14ac:dyDescent="0.3">
      <c r="A10" s="6">
        <v>0.04</v>
      </c>
      <c r="D10" s="16">
        <f t="shared" si="1"/>
        <v>30.88</v>
      </c>
      <c r="E10" s="16">
        <f t="shared" si="2"/>
        <v>18.96</v>
      </c>
      <c r="F10" s="16">
        <f t="shared" si="3"/>
        <v>6.4160000000000004</v>
      </c>
      <c r="G10" s="16">
        <f t="shared" si="4"/>
        <v>1.1520000000000001</v>
      </c>
      <c r="H10" s="16">
        <f t="shared" si="5"/>
        <v>4.16</v>
      </c>
      <c r="I10" s="16">
        <f t="shared" si="6"/>
        <v>8.8000000000000007</v>
      </c>
      <c r="L10" s="3">
        <v>0.3</v>
      </c>
      <c r="M10" s="3">
        <v>0.52180000000000004</v>
      </c>
      <c r="N10" s="3">
        <v>1.0449999999999999</v>
      </c>
      <c r="O10" s="3">
        <v>0.74650000000000005</v>
      </c>
      <c r="P10" s="3">
        <v>1.0711999999999999</v>
      </c>
      <c r="Q10" s="3">
        <v>0.92079999999999995</v>
      </c>
      <c r="R10" s="3">
        <v>1.0880000000000001</v>
      </c>
      <c r="T10" s="14"/>
      <c r="U10" s="14"/>
      <c r="V10" s="14"/>
      <c r="W10" s="14"/>
      <c r="Y10">
        <v>308.8</v>
      </c>
      <c r="Z10">
        <v>189.6</v>
      </c>
      <c r="AA10">
        <v>64.16</v>
      </c>
      <c r="AB10">
        <v>11.52</v>
      </c>
      <c r="AC10">
        <v>41.6</v>
      </c>
      <c r="AD10">
        <v>88</v>
      </c>
    </row>
    <row r="11" spans="1:30" x14ac:dyDescent="0.3">
      <c r="A11" s="6">
        <v>0.06</v>
      </c>
      <c r="D11" s="16">
        <f t="shared" si="1"/>
        <v>46.32</v>
      </c>
      <c r="E11" s="16">
        <f t="shared" si="2"/>
        <v>28.439999999999998</v>
      </c>
      <c r="F11" s="16">
        <f t="shared" si="3"/>
        <v>9.6240000000000006</v>
      </c>
      <c r="G11" s="16">
        <f t="shared" si="4"/>
        <v>1.728</v>
      </c>
      <c r="H11" s="16">
        <f t="shared" si="5"/>
        <v>6.24</v>
      </c>
      <c r="I11" s="16">
        <f t="shared" si="6"/>
        <v>13.2</v>
      </c>
      <c r="L11" s="3">
        <v>0.4</v>
      </c>
      <c r="M11" s="3">
        <v>0.59319999999999995</v>
      </c>
      <c r="N11" s="3">
        <v>1.0580000000000001</v>
      </c>
      <c r="O11" s="3">
        <v>0.85160000000000002</v>
      </c>
      <c r="P11" s="3">
        <v>1.09331</v>
      </c>
      <c r="Q11" s="3">
        <v>1.0528</v>
      </c>
      <c r="R11" s="3">
        <v>1.1164000000000001</v>
      </c>
      <c r="Y11">
        <v>386</v>
      </c>
      <c r="Z11">
        <v>237</v>
      </c>
      <c r="AA11">
        <v>80.2</v>
      </c>
      <c r="AB11">
        <v>14.4</v>
      </c>
      <c r="AC11">
        <v>52</v>
      </c>
      <c r="AD11">
        <v>110</v>
      </c>
    </row>
    <row r="12" spans="1:30" x14ac:dyDescent="0.3">
      <c r="A12" s="6">
        <v>0.08</v>
      </c>
      <c r="D12" s="16">
        <f t="shared" si="1"/>
        <v>61.76</v>
      </c>
      <c r="E12" s="16">
        <f t="shared" si="2"/>
        <v>37.92</v>
      </c>
      <c r="F12" s="16">
        <f t="shared" si="3"/>
        <v>12.832000000000001</v>
      </c>
      <c r="G12" s="16">
        <f t="shared" si="4"/>
        <v>2.3040000000000003</v>
      </c>
      <c r="H12" s="16">
        <f t="shared" si="5"/>
        <v>8.32</v>
      </c>
      <c r="I12" s="16">
        <f t="shared" si="6"/>
        <v>17.600000000000001</v>
      </c>
      <c r="L12" s="3">
        <v>0.5</v>
      </c>
      <c r="M12" s="3">
        <v>0.65329999999999999</v>
      </c>
      <c r="N12" s="3">
        <v>1.0701000000000001</v>
      </c>
      <c r="O12" s="3">
        <v>0.94079999999999997</v>
      </c>
      <c r="P12" s="3">
        <v>1.1143000000000001</v>
      </c>
      <c r="Q12" s="3">
        <v>1.1656</v>
      </c>
      <c r="R12" s="3">
        <v>1.1440999999999999</v>
      </c>
      <c r="Y12">
        <v>463.2</v>
      </c>
      <c r="Z12">
        <v>284.39999999999998</v>
      </c>
      <c r="AA12">
        <v>96.24</v>
      </c>
      <c r="AB12">
        <v>17.28</v>
      </c>
      <c r="AC12">
        <v>62.4</v>
      </c>
      <c r="AD12">
        <v>132</v>
      </c>
    </row>
    <row r="13" spans="1:30" x14ac:dyDescent="0.3">
      <c r="A13" s="6">
        <v>0.1</v>
      </c>
      <c r="D13" s="16">
        <f t="shared" si="1"/>
        <v>77.2</v>
      </c>
      <c r="E13" s="16">
        <f t="shared" si="2"/>
        <v>47.400000000000006</v>
      </c>
      <c r="F13" s="16">
        <f t="shared" si="3"/>
        <v>16.040000000000003</v>
      </c>
      <c r="G13" s="16">
        <f t="shared" si="4"/>
        <v>2.8800000000000003</v>
      </c>
      <c r="H13" s="16">
        <f t="shared" si="5"/>
        <v>10.4</v>
      </c>
      <c r="I13" s="16">
        <f t="shared" si="6"/>
        <v>22</v>
      </c>
      <c r="L13" s="3">
        <v>0.6</v>
      </c>
      <c r="M13" s="3">
        <v>0.70509999999999995</v>
      </c>
      <c r="N13" s="3">
        <v>1.0813999999999999</v>
      </c>
      <c r="O13" s="3">
        <v>1.0184</v>
      </c>
      <c r="P13" s="3">
        <v>1.1345000000000001</v>
      </c>
      <c r="Q13" s="3">
        <v>1.2644</v>
      </c>
      <c r="R13" s="3">
        <v>1.1713</v>
      </c>
      <c r="Y13">
        <v>540.4</v>
      </c>
      <c r="Z13">
        <v>331.8</v>
      </c>
      <c r="AA13">
        <v>112.28</v>
      </c>
      <c r="AB13">
        <v>20.16</v>
      </c>
      <c r="AC13">
        <v>72.8</v>
      </c>
      <c r="AD13">
        <v>154</v>
      </c>
    </row>
    <row r="14" spans="1:30" x14ac:dyDescent="0.3">
      <c r="A14" s="6">
        <v>0.2</v>
      </c>
      <c r="D14" s="16">
        <f t="shared" si="1"/>
        <v>154.4</v>
      </c>
      <c r="E14" s="16">
        <f t="shared" si="2"/>
        <v>94.800000000000011</v>
      </c>
      <c r="F14" s="16">
        <f t="shared" si="3"/>
        <v>32.080000000000005</v>
      </c>
      <c r="G14" s="16">
        <f t="shared" si="4"/>
        <v>5.7600000000000007</v>
      </c>
      <c r="H14" s="16">
        <f t="shared" si="5"/>
        <v>20.8</v>
      </c>
      <c r="I14" s="16">
        <f t="shared" si="6"/>
        <v>44</v>
      </c>
      <c r="L14" s="3">
        <v>0.7</v>
      </c>
      <c r="M14" s="3">
        <v>0.75060000000000004</v>
      </c>
      <c r="N14" s="3">
        <v>1.0918000000000001</v>
      </c>
      <c r="O14" s="3">
        <v>1.0872999999999999</v>
      </c>
      <c r="P14" s="3">
        <v>1.1538999999999999</v>
      </c>
      <c r="Q14" s="3">
        <v>1.3525</v>
      </c>
      <c r="R14" s="3">
        <v>1.1973</v>
      </c>
      <c r="Y14">
        <v>617.6</v>
      </c>
      <c r="Z14">
        <v>379.2</v>
      </c>
      <c r="AA14">
        <v>128.32</v>
      </c>
      <c r="AB14">
        <v>23.04</v>
      </c>
      <c r="AC14">
        <v>83.2</v>
      </c>
      <c r="AD14">
        <v>176</v>
      </c>
    </row>
    <row r="15" spans="1:30" x14ac:dyDescent="0.3">
      <c r="A15" s="6">
        <v>0.3</v>
      </c>
      <c r="D15" s="16">
        <f t="shared" si="1"/>
        <v>231.6</v>
      </c>
      <c r="E15" s="16">
        <f t="shared" si="2"/>
        <v>142.19999999999999</v>
      </c>
      <c r="F15" s="16">
        <f t="shared" si="3"/>
        <v>48.12</v>
      </c>
      <c r="G15" s="16">
        <f t="shared" si="4"/>
        <v>8.64</v>
      </c>
      <c r="H15" s="16">
        <f t="shared" si="5"/>
        <v>31.2</v>
      </c>
      <c r="I15" s="16">
        <f t="shared" si="6"/>
        <v>66</v>
      </c>
      <c r="L15" s="3">
        <v>0.8</v>
      </c>
      <c r="M15" s="3">
        <v>0.79100000000000004</v>
      </c>
      <c r="N15" s="3">
        <v>1.1015999999999999</v>
      </c>
      <c r="O15" s="3">
        <v>1.149</v>
      </c>
      <c r="P15" s="3">
        <v>1.1724000000000001</v>
      </c>
      <c r="Q15" s="3">
        <v>1.4319999999999999</v>
      </c>
      <c r="R15" s="3">
        <v>1.2236</v>
      </c>
      <c r="Y15">
        <v>694.8</v>
      </c>
      <c r="Z15">
        <v>426.6</v>
      </c>
      <c r="AA15">
        <v>144.36000000000001</v>
      </c>
      <c r="AB15">
        <v>25.92</v>
      </c>
      <c r="AC15">
        <v>93.6</v>
      </c>
      <c r="AD15">
        <v>198</v>
      </c>
    </row>
    <row r="16" spans="1:30" x14ac:dyDescent="0.3">
      <c r="A16" s="6">
        <v>0.4</v>
      </c>
      <c r="D16" s="16">
        <f t="shared" si="1"/>
        <v>308.8</v>
      </c>
      <c r="E16" s="16">
        <f t="shared" si="2"/>
        <v>189.60000000000002</v>
      </c>
      <c r="F16" s="16">
        <f t="shared" si="3"/>
        <v>64.160000000000011</v>
      </c>
      <c r="G16" s="16">
        <f t="shared" si="4"/>
        <v>11.520000000000001</v>
      </c>
      <c r="H16" s="16">
        <f t="shared" si="5"/>
        <v>41.6</v>
      </c>
      <c r="I16" s="16">
        <f t="shared" si="6"/>
        <v>88</v>
      </c>
      <c r="L16" s="3">
        <v>0.9</v>
      </c>
      <c r="M16" s="3">
        <v>0.82740000000000002</v>
      </c>
      <c r="N16" s="3">
        <v>1.1107</v>
      </c>
      <c r="O16" s="3">
        <v>1.2048000000000001</v>
      </c>
      <c r="P16" s="3">
        <v>1.1901999999999999</v>
      </c>
      <c r="Q16" s="3">
        <v>1.5044</v>
      </c>
      <c r="R16" s="3">
        <v>1.2487999999999999</v>
      </c>
      <c r="Y16">
        <v>772</v>
      </c>
      <c r="Z16">
        <v>474</v>
      </c>
      <c r="AA16">
        <v>160.4</v>
      </c>
      <c r="AB16">
        <v>28.8</v>
      </c>
      <c r="AC16">
        <v>104</v>
      </c>
      <c r="AD16">
        <v>220</v>
      </c>
    </row>
    <row r="17" spans="1:30" x14ac:dyDescent="0.3">
      <c r="A17" s="6">
        <v>0.5</v>
      </c>
      <c r="D17" s="16">
        <f t="shared" si="1"/>
        <v>386</v>
      </c>
      <c r="E17" s="16">
        <f t="shared" si="2"/>
        <v>237</v>
      </c>
      <c r="F17" s="16">
        <f t="shared" si="3"/>
        <v>80.2</v>
      </c>
      <c r="G17" s="16">
        <f t="shared" si="4"/>
        <v>14.4</v>
      </c>
      <c r="H17" s="16">
        <f t="shared" si="5"/>
        <v>52</v>
      </c>
      <c r="I17" s="16">
        <f t="shared" si="6"/>
        <v>110</v>
      </c>
      <c r="L17" s="3">
        <v>1</v>
      </c>
      <c r="M17" s="3">
        <v>0.86029999999999995</v>
      </c>
      <c r="N17" s="3">
        <v>1.1191</v>
      </c>
      <c r="O17" s="3">
        <v>1.2558</v>
      </c>
      <c r="P17" s="3">
        <v>1.2071000000000001</v>
      </c>
      <c r="Q17" s="3">
        <v>1.5708</v>
      </c>
      <c r="R17" s="3">
        <v>1.2732000000000001</v>
      </c>
      <c r="Y17">
        <v>1544</v>
      </c>
      <c r="Z17">
        <v>948</v>
      </c>
      <c r="AA17">
        <v>320.8</v>
      </c>
      <c r="AB17">
        <v>57.7</v>
      </c>
      <c r="AC17">
        <v>208</v>
      </c>
      <c r="AD17">
        <v>440</v>
      </c>
    </row>
    <row r="18" spans="1:30" x14ac:dyDescent="0.3">
      <c r="A18" s="6">
        <v>0.6</v>
      </c>
      <c r="D18" s="16">
        <f t="shared" si="1"/>
        <v>463.2</v>
      </c>
      <c r="E18" s="16">
        <f t="shared" si="2"/>
        <v>284.39999999999998</v>
      </c>
      <c r="F18" s="16">
        <f t="shared" si="3"/>
        <v>96.24</v>
      </c>
      <c r="G18" s="16">
        <f t="shared" si="4"/>
        <v>17.28</v>
      </c>
      <c r="H18" s="16">
        <f t="shared" si="5"/>
        <v>62.4</v>
      </c>
      <c r="I18" s="16">
        <f t="shared" si="6"/>
        <v>132</v>
      </c>
      <c r="L18" s="3">
        <v>2</v>
      </c>
      <c r="M18" s="3">
        <v>1.0769</v>
      </c>
      <c r="N18" s="3">
        <v>1.1785000000000001</v>
      </c>
      <c r="O18" s="3">
        <v>1.5994999999999999</v>
      </c>
      <c r="P18" s="3">
        <v>1.3384</v>
      </c>
      <c r="Q18" s="3">
        <v>2.2879999999999998</v>
      </c>
      <c r="R18" s="3">
        <v>1.4793000000000001</v>
      </c>
      <c r="Y18">
        <v>2316</v>
      </c>
      <c r="Z18">
        <v>1422</v>
      </c>
      <c r="AA18">
        <v>481.2</v>
      </c>
      <c r="AB18">
        <v>86.4</v>
      </c>
      <c r="AC18">
        <v>312</v>
      </c>
      <c r="AD18">
        <v>660</v>
      </c>
    </row>
    <row r="19" spans="1:30" x14ac:dyDescent="0.3">
      <c r="A19" s="6">
        <v>0.7</v>
      </c>
      <c r="D19" s="16">
        <f t="shared" si="1"/>
        <v>540.4</v>
      </c>
      <c r="E19" s="16">
        <f t="shared" si="2"/>
        <v>331.79999999999995</v>
      </c>
      <c r="F19" s="16">
        <f t="shared" si="3"/>
        <v>112.28</v>
      </c>
      <c r="G19" s="16">
        <f t="shared" si="4"/>
        <v>20.16</v>
      </c>
      <c r="H19" s="16">
        <f t="shared" si="5"/>
        <v>72.8</v>
      </c>
      <c r="I19" s="16">
        <f t="shared" si="6"/>
        <v>154</v>
      </c>
      <c r="L19" s="3">
        <v>3</v>
      </c>
      <c r="M19" s="3">
        <v>1.1924999999999999</v>
      </c>
      <c r="N19" s="3">
        <v>1.2101999999999999</v>
      </c>
      <c r="O19" s="3">
        <v>1.7887</v>
      </c>
      <c r="P19" s="3">
        <v>1.4191</v>
      </c>
      <c r="Q19" s="3">
        <v>2.2888999999999999</v>
      </c>
      <c r="R19" s="3">
        <v>1.6227</v>
      </c>
      <c r="Y19">
        <v>3088</v>
      </c>
      <c r="Z19">
        <v>1896</v>
      </c>
      <c r="AA19">
        <v>641.6</v>
      </c>
      <c r="AB19">
        <v>115.2</v>
      </c>
      <c r="AC19">
        <v>416</v>
      </c>
      <c r="AD19">
        <v>880</v>
      </c>
    </row>
    <row r="20" spans="1:30" x14ac:dyDescent="0.3">
      <c r="A20" s="6">
        <v>0.8</v>
      </c>
      <c r="D20" s="16">
        <f t="shared" si="1"/>
        <v>617.6</v>
      </c>
      <c r="E20" s="16">
        <f t="shared" si="2"/>
        <v>379.20000000000005</v>
      </c>
      <c r="F20" s="16">
        <f t="shared" si="3"/>
        <v>128.32000000000002</v>
      </c>
      <c r="G20" s="16">
        <f t="shared" si="4"/>
        <v>23.040000000000003</v>
      </c>
      <c r="H20" s="16">
        <f t="shared" si="5"/>
        <v>83.2</v>
      </c>
      <c r="I20" s="16">
        <f t="shared" si="6"/>
        <v>176</v>
      </c>
      <c r="L20" s="3">
        <v>4</v>
      </c>
      <c r="M20" s="3">
        <v>1.2645999999999999</v>
      </c>
      <c r="N20" s="3">
        <v>1.2286999999999999</v>
      </c>
      <c r="O20" s="3">
        <v>1.9080999999999999</v>
      </c>
      <c r="P20" s="3">
        <v>1.4698</v>
      </c>
      <c r="Q20" s="3">
        <v>2.2456</v>
      </c>
      <c r="R20" s="3">
        <v>1.7202</v>
      </c>
      <c r="Y20">
        <v>3860</v>
      </c>
      <c r="Z20">
        <v>2370</v>
      </c>
      <c r="AA20">
        <v>802</v>
      </c>
      <c r="AB20">
        <v>144</v>
      </c>
      <c r="AC20">
        <v>520</v>
      </c>
      <c r="AD20">
        <v>1100</v>
      </c>
    </row>
    <row r="21" spans="1:30" x14ac:dyDescent="0.3">
      <c r="A21" s="6">
        <v>0.9</v>
      </c>
      <c r="D21" s="16">
        <f t="shared" si="1"/>
        <v>694.80000000000007</v>
      </c>
      <c r="E21" s="16">
        <f t="shared" si="2"/>
        <v>426.6</v>
      </c>
      <c r="F21" s="16">
        <f t="shared" si="3"/>
        <v>144.36000000000001</v>
      </c>
      <c r="G21" s="16">
        <f t="shared" si="4"/>
        <v>25.92</v>
      </c>
      <c r="H21" s="16">
        <f t="shared" si="5"/>
        <v>93.600000000000009</v>
      </c>
      <c r="I21" s="16">
        <f t="shared" si="6"/>
        <v>198</v>
      </c>
      <c r="L21" s="3">
        <v>5</v>
      </c>
      <c r="M21" s="3">
        <v>1.3138000000000001</v>
      </c>
      <c r="N21" s="3">
        <v>1.2403</v>
      </c>
      <c r="O21" s="3">
        <v>1.9898</v>
      </c>
      <c r="P21" s="3">
        <v>1.5028999999999999</v>
      </c>
      <c r="Q21" s="3">
        <v>2.5703999999999998</v>
      </c>
      <c r="R21" s="3">
        <v>1.7869999999999999</v>
      </c>
      <c r="Y21">
        <v>4632</v>
      </c>
      <c r="Z21">
        <v>2844</v>
      </c>
      <c r="AA21">
        <v>962.4</v>
      </c>
      <c r="AB21">
        <v>172.8</v>
      </c>
      <c r="AC21">
        <v>624</v>
      </c>
      <c r="AD21">
        <v>1320</v>
      </c>
    </row>
    <row r="22" spans="1:30" x14ac:dyDescent="0.3">
      <c r="A22" s="6">
        <v>1</v>
      </c>
      <c r="D22" s="16">
        <f t="shared" si="1"/>
        <v>772</v>
      </c>
      <c r="E22" s="16">
        <f t="shared" si="2"/>
        <v>474</v>
      </c>
      <c r="F22" s="16">
        <f t="shared" si="3"/>
        <v>160.4</v>
      </c>
      <c r="G22" s="16">
        <f t="shared" si="4"/>
        <v>28.8</v>
      </c>
      <c r="H22" s="16">
        <f t="shared" si="5"/>
        <v>104</v>
      </c>
      <c r="I22" s="16">
        <f t="shared" si="6"/>
        <v>220</v>
      </c>
      <c r="L22" s="3">
        <v>6</v>
      </c>
      <c r="M22" s="3">
        <v>1.3495999999999999</v>
      </c>
      <c r="N22" s="3">
        <v>1.2479</v>
      </c>
      <c r="O22" s="3">
        <v>2.0489999999999999</v>
      </c>
      <c r="P22" s="3">
        <v>1.5253000000000001</v>
      </c>
      <c r="Q22" s="3">
        <v>2.6537000000000002</v>
      </c>
      <c r="R22" s="3">
        <v>1.8338000000000001</v>
      </c>
      <c r="Y22">
        <v>5404</v>
      </c>
      <c r="Z22">
        <v>3318</v>
      </c>
      <c r="AA22">
        <v>1122.8</v>
      </c>
      <c r="AB22">
        <v>201.6</v>
      </c>
      <c r="AC22">
        <v>728</v>
      </c>
      <c r="AD22">
        <v>1540</v>
      </c>
    </row>
    <row r="23" spans="1:30" x14ac:dyDescent="0.3">
      <c r="A23" s="6">
        <v>2</v>
      </c>
      <c r="D23" s="16">
        <f t="shared" si="1"/>
        <v>1544</v>
      </c>
      <c r="E23" s="16">
        <f t="shared" si="2"/>
        <v>948</v>
      </c>
      <c r="F23" s="16">
        <f t="shared" si="3"/>
        <v>320.8</v>
      </c>
      <c r="G23" s="16">
        <f t="shared" si="4"/>
        <v>57.6</v>
      </c>
      <c r="H23" s="16">
        <f t="shared" si="5"/>
        <v>208</v>
      </c>
      <c r="I23" s="16">
        <f t="shared" si="6"/>
        <v>440</v>
      </c>
      <c r="L23" s="3">
        <v>7</v>
      </c>
      <c r="M23" s="3">
        <v>1.3766</v>
      </c>
      <c r="N23" s="3">
        <v>1.2532000000000001</v>
      </c>
      <c r="O23" s="3">
        <v>2.0937000000000001</v>
      </c>
      <c r="P23" s="3">
        <v>1.5410999999999999</v>
      </c>
      <c r="Q23" s="3">
        <v>2.7164999999999999</v>
      </c>
      <c r="R23" s="3">
        <v>1.8673</v>
      </c>
      <c r="Y23">
        <v>6176</v>
      </c>
      <c r="Z23">
        <v>3792</v>
      </c>
      <c r="AA23">
        <v>1283.2</v>
      </c>
      <c r="AB23">
        <v>230.4</v>
      </c>
      <c r="AC23">
        <v>832</v>
      </c>
      <c r="AD23">
        <v>1760</v>
      </c>
    </row>
    <row r="24" spans="1:30" x14ac:dyDescent="0.3">
      <c r="A24" s="6">
        <v>3</v>
      </c>
      <c r="D24" s="16">
        <f t="shared" si="1"/>
        <v>2316</v>
      </c>
      <c r="E24" s="16">
        <f t="shared" si="2"/>
        <v>1422</v>
      </c>
      <c r="F24" s="16">
        <f t="shared" si="3"/>
        <v>481.20000000000005</v>
      </c>
      <c r="G24" s="16">
        <f t="shared" si="4"/>
        <v>86.4</v>
      </c>
      <c r="H24" s="16">
        <f t="shared" si="5"/>
        <v>312</v>
      </c>
      <c r="I24" s="16">
        <f t="shared" si="6"/>
        <v>660</v>
      </c>
      <c r="L24" s="3">
        <v>8</v>
      </c>
      <c r="M24" s="3">
        <v>1.3977999999999999</v>
      </c>
      <c r="N24" s="3">
        <v>1.2569999999999999</v>
      </c>
      <c r="O24" s="3">
        <v>2.1286</v>
      </c>
      <c r="P24" s="3">
        <v>1.5526</v>
      </c>
      <c r="Q24" s="3">
        <v>2.7654000000000001</v>
      </c>
      <c r="R24" s="3">
        <v>1.8919999999999999</v>
      </c>
      <c r="Y24">
        <v>6948</v>
      </c>
      <c r="Z24">
        <v>4266</v>
      </c>
      <c r="AA24">
        <v>1443.6</v>
      </c>
      <c r="AB24">
        <v>259.2</v>
      </c>
      <c r="AC24">
        <v>936</v>
      </c>
      <c r="AD24">
        <v>1980</v>
      </c>
    </row>
    <row r="25" spans="1:30" x14ac:dyDescent="0.3">
      <c r="A25" s="6">
        <v>4</v>
      </c>
      <c r="D25" s="16">
        <f t="shared" si="1"/>
        <v>3088</v>
      </c>
      <c r="E25" s="16">
        <f t="shared" si="2"/>
        <v>1896</v>
      </c>
      <c r="F25" s="16">
        <f t="shared" si="3"/>
        <v>641.6</v>
      </c>
      <c r="G25" s="16">
        <f t="shared" si="4"/>
        <v>115.2</v>
      </c>
      <c r="H25" s="16">
        <f t="shared" si="5"/>
        <v>416</v>
      </c>
      <c r="I25" s="16">
        <f t="shared" si="6"/>
        <v>880</v>
      </c>
      <c r="L25" s="3">
        <v>9</v>
      </c>
      <c r="M25" s="3">
        <v>1.4149</v>
      </c>
      <c r="N25" s="3">
        <v>1.2598</v>
      </c>
      <c r="O25" s="3">
        <v>2.1566000000000001</v>
      </c>
      <c r="P25" s="3">
        <v>1.5610999999999999</v>
      </c>
      <c r="Q25" s="3">
        <v>2.8043999999999998</v>
      </c>
      <c r="R25" s="3">
        <v>1.9106000000000001</v>
      </c>
      <c r="Y25">
        <v>7720</v>
      </c>
      <c r="Z25">
        <v>4740</v>
      </c>
      <c r="AA25">
        <v>1604</v>
      </c>
      <c r="AB25">
        <v>288</v>
      </c>
      <c r="AC25">
        <v>1040</v>
      </c>
      <c r="AD25">
        <v>2200</v>
      </c>
    </row>
    <row r="26" spans="1:30" x14ac:dyDescent="0.3">
      <c r="A26" s="6">
        <v>5</v>
      </c>
      <c r="D26" s="16">
        <f t="shared" si="1"/>
        <v>3860</v>
      </c>
      <c r="E26" s="16">
        <f t="shared" si="2"/>
        <v>2370</v>
      </c>
      <c r="F26" s="16">
        <f t="shared" si="3"/>
        <v>802</v>
      </c>
      <c r="G26" s="16">
        <f t="shared" si="4"/>
        <v>144</v>
      </c>
      <c r="H26" s="16">
        <f t="shared" si="5"/>
        <v>520</v>
      </c>
      <c r="I26" s="16">
        <f t="shared" si="6"/>
        <v>1100</v>
      </c>
      <c r="L26" s="3">
        <v>10</v>
      </c>
      <c r="M26" s="3">
        <v>1.4289000000000001</v>
      </c>
      <c r="N26" s="3">
        <v>1.262</v>
      </c>
      <c r="O26" s="3">
        <v>2.1795</v>
      </c>
      <c r="P26" s="3">
        <v>1.5677000000000001</v>
      </c>
      <c r="Q26" s="3">
        <v>2.8363</v>
      </c>
      <c r="R26" s="3">
        <v>1.9249000000000001</v>
      </c>
      <c r="Y26">
        <v>15440</v>
      </c>
      <c r="Z26">
        <v>9480</v>
      </c>
      <c r="AA26">
        <v>3208</v>
      </c>
      <c r="AB26">
        <v>576</v>
      </c>
      <c r="AC26">
        <v>2080</v>
      </c>
      <c r="AD26">
        <v>4400</v>
      </c>
    </row>
    <row r="27" spans="1:30" x14ac:dyDescent="0.3">
      <c r="A27" s="6">
        <v>6</v>
      </c>
      <c r="D27" s="16">
        <f t="shared" si="1"/>
        <v>4632</v>
      </c>
      <c r="E27" s="16">
        <f t="shared" si="2"/>
        <v>2844</v>
      </c>
      <c r="F27" s="16">
        <f t="shared" si="3"/>
        <v>962.40000000000009</v>
      </c>
      <c r="G27" s="16">
        <f t="shared" si="4"/>
        <v>172.8</v>
      </c>
      <c r="H27" s="16">
        <f t="shared" si="5"/>
        <v>624</v>
      </c>
      <c r="I27" s="16">
        <f t="shared" si="6"/>
        <v>1320</v>
      </c>
      <c r="L27" s="3">
        <v>20</v>
      </c>
      <c r="M27" s="3">
        <v>1.4961</v>
      </c>
      <c r="N27" s="3">
        <v>1.2699</v>
      </c>
      <c r="O27" s="3">
        <v>2.2879999999999998</v>
      </c>
      <c r="P27" s="3">
        <v>1.5919000000000001</v>
      </c>
      <c r="Q27" s="3">
        <v>2.9857</v>
      </c>
      <c r="R27" s="3">
        <v>1.9781</v>
      </c>
      <c r="Y27">
        <v>23160</v>
      </c>
      <c r="Z27">
        <v>14220</v>
      </c>
      <c r="AA27">
        <v>4812</v>
      </c>
      <c r="AB27">
        <v>864</v>
      </c>
      <c r="AC27">
        <v>3120</v>
      </c>
      <c r="AD27">
        <v>6600</v>
      </c>
    </row>
    <row r="28" spans="1:30" x14ac:dyDescent="0.3">
      <c r="A28" s="6">
        <v>7</v>
      </c>
      <c r="D28" s="16">
        <f t="shared" si="1"/>
        <v>5404</v>
      </c>
      <c r="E28" s="16">
        <f t="shared" si="2"/>
        <v>3318</v>
      </c>
      <c r="F28" s="16">
        <f t="shared" si="3"/>
        <v>1122.8</v>
      </c>
      <c r="G28" s="16">
        <f t="shared" si="4"/>
        <v>201.6</v>
      </c>
      <c r="H28" s="16">
        <f t="shared" si="5"/>
        <v>728</v>
      </c>
      <c r="I28" s="16">
        <f t="shared" si="6"/>
        <v>1540</v>
      </c>
      <c r="L28" s="3">
        <v>30</v>
      </c>
      <c r="M28" s="3">
        <v>1.5202</v>
      </c>
      <c r="N28" s="3">
        <v>1.2717000000000001</v>
      </c>
      <c r="O28" s="3">
        <v>2.3260999999999998</v>
      </c>
      <c r="P28" s="3">
        <v>1.5972999999999999</v>
      </c>
      <c r="Q28" s="3">
        <v>3.3719999999999999</v>
      </c>
      <c r="R28" s="3">
        <v>1.9898</v>
      </c>
      <c r="Y28">
        <v>30880</v>
      </c>
      <c r="Z28">
        <v>18960</v>
      </c>
      <c r="AA28">
        <v>6416</v>
      </c>
      <c r="AB28">
        <v>1152</v>
      </c>
      <c r="AC28">
        <v>4160</v>
      </c>
      <c r="AD28">
        <v>8800</v>
      </c>
    </row>
    <row r="29" spans="1:30" x14ac:dyDescent="0.3">
      <c r="A29" s="6">
        <v>8</v>
      </c>
      <c r="D29" s="16">
        <f t="shared" si="1"/>
        <v>6176</v>
      </c>
      <c r="E29" s="16">
        <f t="shared" si="2"/>
        <v>3792</v>
      </c>
      <c r="F29" s="16">
        <f t="shared" si="3"/>
        <v>1283.2</v>
      </c>
      <c r="G29" s="16">
        <f t="shared" si="4"/>
        <v>230.4</v>
      </c>
      <c r="H29" s="16">
        <f t="shared" si="5"/>
        <v>832</v>
      </c>
      <c r="I29" s="16">
        <f t="shared" si="6"/>
        <v>1760</v>
      </c>
      <c r="L29" s="3">
        <v>40</v>
      </c>
      <c r="M29" s="3">
        <v>1.5325</v>
      </c>
      <c r="N29" s="3">
        <v>1.2723</v>
      </c>
      <c r="O29" s="3">
        <v>2.3454999999999999</v>
      </c>
      <c r="P29" s="3">
        <v>1.5992999999999999</v>
      </c>
      <c r="Q29" s="3">
        <v>3.0632000000000001</v>
      </c>
      <c r="R29" s="3">
        <v>1.9942</v>
      </c>
      <c r="Y29">
        <v>38600</v>
      </c>
      <c r="Z29">
        <v>23700</v>
      </c>
      <c r="AA29">
        <v>8020</v>
      </c>
      <c r="AB29">
        <v>1440</v>
      </c>
      <c r="AC29">
        <v>5200</v>
      </c>
      <c r="AD29">
        <v>11000</v>
      </c>
    </row>
    <row r="30" spans="1:30" x14ac:dyDescent="0.3">
      <c r="A30" s="6">
        <v>9</v>
      </c>
      <c r="D30" s="16">
        <f t="shared" si="1"/>
        <v>6948</v>
      </c>
      <c r="E30" s="16">
        <f t="shared" si="2"/>
        <v>4266</v>
      </c>
      <c r="F30" s="16">
        <f t="shared" si="3"/>
        <v>1443.6000000000001</v>
      </c>
      <c r="G30" s="16">
        <f t="shared" si="4"/>
        <v>259.2</v>
      </c>
      <c r="H30" s="16">
        <f t="shared" si="5"/>
        <v>936</v>
      </c>
      <c r="I30" s="16">
        <f t="shared" si="6"/>
        <v>1980</v>
      </c>
      <c r="L30" s="3">
        <v>50</v>
      </c>
      <c r="M30" s="3">
        <v>1.54</v>
      </c>
      <c r="N30" s="3">
        <v>1.2726999999999999</v>
      </c>
      <c r="O30" s="3">
        <v>2.3572000000000002</v>
      </c>
      <c r="P30" s="3">
        <v>1.6002000000000001</v>
      </c>
      <c r="Q30" s="3">
        <v>3.0788000000000002</v>
      </c>
      <c r="R30" s="3">
        <v>1.9962</v>
      </c>
      <c r="Y30">
        <v>77200</v>
      </c>
      <c r="Z30">
        <v>47400</v>
      </c>
      <c r="AA30">
        <v>16040</v>
      </c>
      <c r="AB30">
        <v>2880</v>
      </c>
      <c r="AC30">
        <v>10400</v>
      </c>
      <c r="AD30">
        <v>22000</v>
      </c>
    </row>
    <row r="31" spans="1:30" x14ac:dyDescent="0.3">
      <c r="A31" s="6">
        <v>10</v>
      </c>
      <c r="D31" s="16">
        <f t="shared" si="1"/>
        <v>7720</v>
      </c>
      <c r="E31" s="16">
        <f t="shared" si="2"/>
        <v>4740</v>
      </c>
      <c r="F31" s="16">
        <f t="shared" si="3"/>
        <v>1604</v>
      </c>
      <c r="G31" s="16">
        <f t="shared" si="4"/>
        <v>288</v>
      </c>
      <c r="H31" s="16">
        <f t="shared" si="5"/>
        <v>1040</v>
      </c>
      <c r="I31" s="16">
        <f t="shared" si="6"/>
        <v>2200</v>
      </c>
      <c r="L31" s="3">
        <v>100</v>
      </c>
      <c r="M31" s="3">
        <v>1.5551999999999999</v>
      </c>
      <c r="N31" s="3">
        <v>1.2730999999999999</v>
      </c>
      <c r="O31" s="3">
        <v>2.3809</v>
      </c>
      <c r="P31" s="3">
        <v>1.6014999999999999</v>
      </c>
      <c r="Q31" s="3">
        <v>3.1101999999999999</v>
      </c>
      <c r="R31" s="3">
        <v>1.9990000000000001</v>
      </c>
    </row>
    <row r="32" spans="1:30" x14ac:dyDescent="0.3">
      <c r="A32" s="6">
        <v>20</v>
      </c>
      <c r="D32" s="16">
        <f t="shared" si="1"/>
        <v>15440</v>
      </c>
      <c r="E32" s="16">
        <f t="shared" si="2"/>
        <v>9480</v>
      </c>
      <c r="F32" s="16">
        <f t="shared" si="3"/>
        <v>3208</v>
      </c>
      <c r="G32" s="16">
        <f t="shared" si="4"/>
        <v>576</v>
      </c>
      <c r="H32" s="16">
        <f t="shared" si="5"/>
        <v>2080</v>
      </c>
      <c r="I32" s="16">
        <f t="shared" si="6"/>
        <v>4400</v>
      </c>
      <c r="L32" s="3"/>
      <c r="M32" s="3">
        <v>1.5708</v>
      </c>
      <c r="N32" s="3">
        <v>1.2732000000000001</v>
      </c>
      <c r="O32" s="3">
        <v>2.4047999999999998</v>
      </c>
      <c r="P32" s="3">
        <v>1.6021000000000001</v>
      </c>
      <c r="Q32" s="3">
        <v>3.1415999999999999</v>
      </c>
      <c r="R32" s="3">
        <v>2</v>
      </c>
    </row>
    <row r="33" spans="1:9" x14ac:dyDescent="0.3">
      <c r="A33" s="6">
        <v>30</v>
      </c>
      <c r="D33" s="16">
        <f t="shared" si="1"/>
        <v>23160</v>
      </c>
      <c r="E33" s="16">
        <f t="shared" si="2"/>
        <v>14220</v>
      </c>
      <c r="F33" s="16">
        <f t="shared" si="3"/>
        <v>4812</v>
      </c>
      <c r="G33" s="16">
        <f t="shared" si="4"/>
        <v>864</v>
      </c>
      <c r="H33" s="16">
        <f t="shared" si="5"/>
        <v>3120</v>
      </c>
      <c r="I33" s="16">
        <f t="shared" si="6"/>
        <v>6600</v>
      </c>
    </row>
    <row r="34" spans="1:9" x14ac:dyDescent="0.3">
      <c r="A34" s="6">
        <v>40</v>
      </c>
      <c r="D34" s="16">
        <f t="shared" si="1"/>
        <v>30880</v>
      </c>
      <c r="E34" s="16">
        <f t="shared" si="2"/>
        <v>18960</v>
      </c>
      <c r="F34" s="16">
        <f t="shared" si="3"/>
        <v>6416</v>
      </c>
      <c r="G34" s="16">
        <f t="shared" si="4"/>
        <v>1152</v>
      </c>
      <c r="H34" s="16">
        <f t="shared" si="5"/>
        <v>4160</v>
      </c>
      <c r="I34" s="16">
        <f t="shared" si="6"/>
        <v>8800</v>
      </c>
    </row>
    <row r="35" spans="1:9" x14ac:dyDescent="0.3">
      <c r="A35" s="6">
        <v>50</v>
      </c>
      <c r="D35" s="16">
        <f t="shared" si="1"/>
        <v>38600</v>
      </c>
      <c r="E35" s="16">
        <f t="shared" si="2"/>
        <v>23700</v>
      </c>
      <c r="F35" s="16">
        <f t="shared" si="3"/>
        <v>8020</v>
      </c>
      <c r="G35" s="16">
        <f t="shared" si="4"/>
        <v>1440</v>
      </c>
      <c r="H35" s="16">
        <f t="shared" si="5"/>
        <v>5200</v>
      </c>
      <c r="I35" s="16">
        <f t="shared" si="6"/>
        <v>11000</v>
      </c>
    </row>
    <row r="36" spans="1:9" x14ac:dyDescent="0.3">
      <c r="A36" s="6">
        <v>100</v>
      </c>
      <c r="D36" s="16">
        <f t="shared" si="1"/>
        <v>77200</v>
      </c>
      <c r="E36" s="16">
        <f t="shared" si="2"/>
        <v>47400</v>
      </c>
      <c r="F36" s="16">
        <f t="shared" si="3"/>
        <v>16040</v>
      </c>
      <c r="G36" s="16">
        <f t="shared" si="4"/>
        <v>2880</v>
      </c>
      <c r="H36" s="16">
        <f t="shared" si="5"/>
        <v>10400</v>
      </c>
      <c r="I36" s="16">
        <f t="shared" si="6"/>
        <v>22000</v>
      </c>
    </row>
    <row r="37" spans="1:9" x14ac:dyDescent="0.3">
      <c r="A37" s="6" t="s">
        <v>23</v>
      </c>
      <c r="D37" s="16" t="e">
        <f t="shared" si="1"/>
        <v>#VALUE!</v>
      </c>
      <c r="E37" s="16" t="e">
        <f t="shared" si="2"/>
        <v>#VALUE!</v>
      </c>
      <c r="F37" s="16" t="e">
        <f t="shared" si="3"/>
        <v>#VALUE!</v>
      </c>
      <c r="G37" s="16" t="e">
        <f t="shared" si="4"/>
        <v>#VALUE!</v>
      </c>
      <c r="H37" s="16" t="e">
        <f t="shared" si="5"/>
        <v>#VALUE!</v>
      </c>
      <c r="I37" s="16" t="e">
        <f t="shared" si="6"/>
        <v>#VALUE!</v>
      </c>
    </row>
    <row r="43" spans="1:9" ht="15.6" x14ac:dyDescent="0.35">
      <c r="A43" s="17" t="s">
        <v>33</v>
      </c>
      <c r="B43" s="7" t="s">
        <v>34</v>
      </c>
      <c r="C43" s="11" t="s">
        <v>35</v>
      </c>
      <c r="E43" s="19" t="s">
        <v>40</v>
      </c>
      <c r="F43" s="7" t="s">
        <v>41</v>
      </c>
    </row>
    <row r="44" spans="1:9" x14ac:dyDescent="0.3">
      <c r="A44" s="18">
        <v>0</v>
      </c>
      <c r="B44" s="18">
        <v>1</v>
      </c>
      <c r="C44" s="18">
        <v>0</v>
      </c>
      <c r="E44" s="20">
        <v>0.14119999999999999</v>
      </c>
      <c r="F44" s="18">
        <v>7.0400000000000004E-2</v>
      </c>
    </row>
    <row r="45" spans="1:9" x14ac:dyDescent="0.3">
      <c r="A45" s="18">
        <v>0.1</v>
      </c>
      <c r="B45" s="18">
        <v>0.99750000000000005</v>
      </c>
      <c r="C45" s="18">
        <v>4.99E-2</v>
      </c>
      <c r="E45" s="20">
        <v>0.19950000000000001</v>
      </c>
      <c r="F45" s="18">
        <v>9.9250000000000005E-2</v>
      </c>
    </row>
    <row r="46" spans="1:9" x14ac:dyDescent="0.3">
      <c r="A46" s="18">
        <v>0.2</v>
      </c>
      <c r="B46" s="18">
        <v>0.99</v>
      </c>
      <c r="C46" s="18">
        <v>9.9500000000000005E-2</v>
      </c>
      <c r="E46" s="20">
        <v>0.28139999999999998</v>
      </c>
      <c r="F46" s="18">
        <v>0.13930000000000001</v>
      </c>
    </row>
    <row r="47" spans="1:9" x14ac:dyDescent="0.3">
      <c r="A47" s="18">
        <v>0.3</v>
      </c>
      <c r="B47" s="18">
        <v>0.97760000000000002</v>
      </c>
      <c r="C47" s="18">
        <v>0.14829999999999999</v>
      </c>
      <c r="E47" s="20">
        <v>0.34379999999999999</v>
      </c>
      <c r="F47" s="18">
        <v>0.1694</v>
      </c>
    </row>
    <row r="48" spans="1:9" x14ac:dyDescent="0.3">
      <c r="A48" s="18">
        <v>0.4</v>
      </c>
      <c r="B48" s="18">
        <v>0.96040000000000003</v>
      </c>
      <c r="C48" s="18">
        <v>0.19600000000000001</v>
      </c>
      <c r="E48" s="20">
        <v>0.39600000000000002</v>
      </c>
      <c r="F48" s="18">
        <v>0.19409999999999999</v>
      </c>
    </row>
    <row r="49" spans="1:6" x14ac:dyDescent="0.3">
      <c r="A49" s="18">
        <v>0.5</v>
      </c>
      <c r="B49" s="18">
        <v>0.9385</v>
      </c>
      <c r="C49" s="18">
        <v>0.24229999999999999</v>
      </c>
      <c r="E49" s="20">
        <v>0.44169999999999998</v>
      </c>
      <c r="F49" s="18">
        <v>0.2155</v>
      </c>
    </row>
    <row r="50" spans="1:6" x14ac:dyDescent="0.3">
      <c r="A50" s="18">
        <v>0.6</v>
      </c>
      <c r="B50" s="18">
        <v>0.91200000000000003</v>
      </c>
      <c r="C50" s="18">
        <v>0.28670000000000001</v>
      </c>
      <c r="E50" s="20">
        <v>0.61699999999999999</v>
      </c>
      <c r="F50" s="18">
        <v>0.29409999999999997</v>
      </c>
    </row>
    <row r="51" spans="1:6" x14ac:dyDescent="0.3">
      <c r="A51" s="18">
        <v>0.7</v>
      </c>
      <c r="B51" s="18">
        <v>0.88119999999999998</v>
      </c>
      <c r="C51" s="18">
        <v>0.32900000000000001</v>
      </c>
      <c r="E51" s="20">
        <v>0.74650000000000005</v>
      </c>
      <c r="F51" s="18">
        <v>0.3478</v>
      </c>
    </row>
    <row r="52" spans="1:6" x14ac:dyDescent="0.3">
      <c r="A52" s="18">
        <v>0.8</v>
      </c>
      <c r="B52" s="18">
        <v>0.84630000000000005</v>
      </c>
      <c r="C52" s="18">
        <v>0.36880000000000002</v>
      </c>
      <c r="E52" s="20">
        <v>0.85160000000000002</v>
      </c>
      <c r="F52" s="18">
        <v>0.38829999999999998</v>
      </c>
    </row>
    <row r="53" spans="1:6" x14ac:dyDescent="0.3">
      <c r="A53" s="18">
        <v>0.9</v>
      </c>
      <c r="B53" s="18">
        <v>0.8075</v>
      </c>
      <c r="C53" s="18">
        <v>0.40589999999999998</v>
      </c>
      <c r="E53" s="20">
        <v>0.94079999999999997</v>
      </c>
      <c r="F53" s="18">
        <v>0.42020000000000002</v>
      </c>
    </row>
    <row r="54" spans="1:6" x14ac:dyDescent="0.3">
      <c r="A54" s="18">
        <v>1</v>
      </c>
      <c r="B54" s="18">
        <v>0.76519999999999999</v>
      </c>
      <c r="C54" s="18">
        <v>0.44</v>
      </c>
      <c r="E54" s="20">
        <v>1.0184</v>
      </c>
      <c r="F54" s="18">
        <v>0.44600000000000001</v>
      </c>
    </row>
    <row r="55" spans="1:6" x14ac:dyDescent="0.3">
      <c r="A55" s="18">
        <v>1.1000000000000001</v>
      </c>
      <c r="B55" s="18">
        <v>0.71960000000000002</v>
      </c>
      <c r="C55" s="18">
        <v>0.47089999999999999</v>
      </c>
      <c r="E55" s="20">
        <v>1.0872999999999999</v>
      </c>
      <c r="F55" s="18">
        <v>0.4672</v>
      </c>
    </row>
    <row r="56" spans="1:6" x14ac:dyDescent="0.3">
      <c r="A56" s="18">
        <v>1.2</v>
      </c>
      <c r="B56" s="18">
        <v>0.67110000000000003</v>
      </c>
      <c r="C56" s="18">
        <v>0.49830000000000002</v>
      </c>
      <c r="E56" s="20">
        <v>1.149</v>
      </c>
      <c r="F56" s="18">
        <v>0.48480000000000001</v>
      </c>
    </row>
    <row r="57" spans="1:6" x14ac:dyDescent="0.3">
      <c r="A57" s="18">
        <v>1.3</v>
      </c>
      <c r="B57" s="18">
        <v>0.62009999999999998</v>
      </c>
      <c r="C57" s="18">
        <v>0.52200000000000002</v>
      </c>
      <c r="E57" s="20">
        <v>1.2048000000000001</v>
      </c>
      <c r="F57" s="18">
        <v>0.4995</v>
      </c>
    </row>
    <row r="58" spans="1:6" x14ac:dyDescent="0.3">
      <c r="A58" s="18">
        <v>1.4</v>
      </c>
      <c r="B58" s="18">
        <v>0.56689999999999996</v>
      </c>
      <c r="C58" s="18">
        <v>0.54190000000000005</v>
      </c>
      <c r="E58" s="20">
        <v>1.2558</v>
      </c>
      <c r="F58" s="18">
        <v>0.51200000000000001</v>
      </c>
    </row>
    <row r="59" spans="1:6" x14ac:dyDescent="0.3">
      <c r="A59" s="18">
        <v>1.5</v>
      </c>
      <c r="B59" s="18">
        <v>0.51180000000000003</v>
      </c>
      <c r="C59" s="18">
        <v>0.55289999999999995</v>
      </c>
      <c r="E59" s="20">
        <v>1.5994999999999999</v>
      </c>
      <c r="F59" s="18">
        <v>0.56979999999999997</v>
      </c>
    </row>
    <row r="60" spans="1:6" x14ac:dyDescent="0.3">
      <c r="A60" s="18">
        <v>1.6</v>
      </c>
      <c r="B60" s="18">
        <v>0.45540000000000003</v>
      </c>
      <c r="C60" s="18">
        <v>0.56989999999999996</v>
      </c>
      <c r="E60" s="20">
        <v>1.7887</v>
      </c>
      <c r="F60" s="18">
        <v>0.58130000000000004</v>
      </c>
    </row>
    <row r="61" spans="1:6" x14ac:dyDescent="0.3">
      <c r="A61" s="18">
        <v>1.7</v>
      </c>
      <c r="B61" s="18">
        <v>0.39800000000000002</v>
      </c>
      <c r="C61" s="18">
        <v>0.57779999999999998</v>
      </c>
      <c r="E61" s="20">
        <v>1.9080999999999999</v>
      </c>
      <c r="F61" s="18">
        <v>0.58089999999999997</v>
      </c>
    </row>
    <row r="62" spans="1:6" x14ac:dyDescent="0.3">
      <c r="A62" s="18">
        <v>1.8</v>
      </c>
      <c r="B62" s="18">
        <v>0.34</v>
      </c>
      <c r="C62" s="18">
        <v>0.58150000000000002</v>
      </c>
      <c r="E62" s="20">
        <v>1.9898</v>
      </c>
      <c r="F62" s="18">
        <v>0.57740000000000002</v>
      </c>
    </row>
    <row r="63" spans="1:6" x14ac:dyDescent="0.3">
      <c r="A63" s="18">
        <v>1.9</v>
      </c>
      <c r="B63" s="18">
        <v>0.28179999999999999</v>
      </c>
      <c r="C63" s="18">
        <v>0.58120000000000005</v>
      </c>
      <c r="E63" s="20">
        <v>2.0489999999999999</v>
      </c>
      <c r="F63" s="18">
        <v>0.57310000000000005</v>
      </c>
    </row>
    <row r="64" spans="1:6" x14ac:dyDescent="0.3">
      <c r="A64" s="18">
        <v>2</v>
      </c>
      <c r="B64" s="18">
        <v>0.22389999999999999</v>
      </c>
      <c r="C64" s="18">
        <v>0.57669999999999999</v>
      </c>
      <c r="E64" s="20">
        <v>2.0937000000000001</v>
      </c>
      <c r="F64" s="18">
        <v>0.56889999999999996</v>
      </c>
    </row>
    <row r="65" spans="1:6" x14ac:dyDescent="0.3">
      <c r="A65" s="18">
        <v>2.1</v>
      </c>
      <c r="B65" s="18">
        <v>0.1666</v>
      </c>
      <c r="C65" s="18">
        <v>0.56830000000000003</v>
      </c>
      <c r="E65" s="20">
        <v>2.1286</v>
      </c>
      <c r="F65" s="18">
        <v>0.56520000000000004</v>
      </c>
    </row>
    <row r="66" spans="1:6" x14ac:dyDescent="0.3">
      <c r="A66" s="18">
        <v>2.2000000000000002</v>
      </c>
      <c r="B66" s="18">
        <v>0.1104</v>
      </c>
      <c r="C66" s="18">
        <v>0.55600000000000005</v>
      </c>
      <c r="E66" s="20">
        <v>2.1566000000000001</v>
      </c>
      <c r="F66" s="18">
        <v>0.56179999999999997</v>
      </c>
    </row>
    <row r="67" spans="1:6" x14ac:dyDescent="0.3">
      <c r="A67" s="18">
        <v>2.2999999999999998</v>
      </c>
      <c r="B67" s="18">
        <v>5.5500000000000001E-2</v>
      </c>
      <c r="C67" s="18">
        <v>0.53990000000000005</v>
      </c>
      <c r="E67" s="20">
        <v>2.1795</v>
      </c>
      <c r="F67" s="18">
        <v>0.55879999999999996</v>
      </c>
    </row>
    <row r="68" spans="1:6" x14ac:dyDescent="0.3">
      <c r="A68" s="18">
        <v>2.4</v>
      </c>
      <c r="B68" s="18">
        <v>2.5000000000000001E-3</v>
      </c>
      <c r="C68" s="18">
        <v>0.5202</v>
      </c>
      <c r="E68" s="20">
        <v>2.2879999999999998</v>
      </c>
      <c r="F68" s="18">
        <v>0.54200000000000004</v>
      </c>
    </row>
    <row r="69" spans="1:6" x14ac:dyDescent="0.3">
      <c r="A69" s="18">
        <v>2.6</v>
      </c>
      <c r="B69" s="18">
        <v>-9.6799999999999997E-2</v>
      </c>
      <c r="C69" s="18">
        <v>-0.4708</v>
      </c>
      <c r="E69" s="20">
        <v>2.3260999999999998</v>
      </c>
      <c r="F69" s="18">
        <v>0.53510000000000002</v>
      </c>
    </row>
    <row r="70" spans="1:6" x14ac:dyDescent="0.3">
      <c r="A70" s="18">
        <v>2.8</v>
      </c>
      <c r="B70" s="18">
        <v>-0.185</v>
      </c>
      <c r="C70" s="18">
        <v>-0.40970000000000001</v>
      </c>
      <c r="E70" s="20">
        <v>2.3454999999999999</v>
      </c>
      <c r="F70" s="18">
        <v>0.53129999999999999</v>
      </c>
    </row>
    <row r="71" spans="1:6" x14ac:dyDescent="0.3">
      <c r="A71" s="18">
        <v>3</v>
      </c>
      <c r="B71" s="18">
        <v>-0.2601</v>
      </c>
      <c r="C71" s="18">
        <v>-0.33910000000000001</v>
      </c>
      <c r="E71" s="20">
        <v>2.3572000000000002</v>
      </c>
      <c r="F71" s="18">
        <v>0.52900000000000003</v>
      </c>
    </row>
    <row r="72" spans="1:6" x14ac:dyDescent="0.3">
      <c r="A72" s="18">
        <v>3.2</v>
      </c>
      <c r="B72" s="18">
        <v>-0.32019999999999998</v>
      </c>
      <c r="C72" s="18">
        <v>-0.26129999999999998</v>
      </c>
      <c r="E72" s="20">
        <v>2.3809</v>
      </c>
      <c r="F72" s="18">
        <v>0.5242</v>
      </c>
    </row>
    <row r="73" spans="1:6" x14ac:dyDescent="0.3">
      <c r="E73" s="20">
        <v>2.4047999999999998</v>
      </c>
      <c r="F73" s="18">
        <v>0.51919999999999999</v>
      </c>
    </row>
  </sheetData>
  <mergeCells count="3">
    <mergeCell ref="M1:N1"/>
    <mergeCell ref="O1:P1"/>
    <mergeCell ref="Q1:R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PlaneWall</vt:lpstr>
      <vt:lpstr>LongCylinder</vt:lpstr>
      <vt:lpstr>Sphere</vt:lpstr>
      <vt:lpstr>Data</vt:lpstr>
      <vt:lpstr>Aluminum</vt:lpstr>
      <vt:lpstr>Brass</vt:lpstr>
      <vt:lpstr>Bronze</vt:lpstr>
      <vt:lpstr>Copper</vt:lpstr>
      <vt:lpstr>Iron</vt:lpstr>
      <vt:lpstr>Material</vt:lpstr>
      <vt:lpstr>Stainless_Steel__AISI304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2019-06-23T15:10:51Z</dcterms:created>
  <dcterms:modified xsi:type="dcterms:W3CDTF">2020-01-16T15:30:03Z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a1c2f4e2-3288-4f7f-9d27-d4e552789e52</vt:lpwstr>
  </property>
</Properties>
</file>