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ersivity_GeoSta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<sst xmlns="http://schemas.openxmlformats.org/spreadsheetml/2006/main" count="189" uniqueCount="178">
  <si>
    <t xml:space="preserve">Site name</t>
  </si>
  <si>
    <t xml:space="preserve">Scale</t>
  </si>
  <si>
    <t xml:space="preserve">A_L</t>
  </si>
  <si>
    <t xml:space="preserve">R – A_L</t>
  </si>
  <si>
    <t xml:space="preserve">A_T</t>
  </si>
  <si>
    <t xml:space="preserve">A_V</t>
  </si>
  <si>
    <t xml:space="preserve">R – A_T/A_V</t>
  </si>
  <si>
    <t xml:space="preserve">KG </t>
  </si>
  <si>
    <t xml:space="preserve">Log-K variance</t>
  </si>
  <si>
    <t xml:space="preserve">Correlation length</t>
  </si>
  <si>
    <t xml:space="preserve">Porosoty</t>
  </si>
  <si>
    <t xml:space="preserve">Hydraulic gradient</t>
  </si>
  <si>
    <t xml:space="preserve">Aquifer thickness, average</t>
  </si>
  <si>
    <t xml:space="preserve">Flow velocity (average)</t>
  </si>
  <si>
    <t xml:space="preserve">Aquifer material </t>
  </si>
  <si>
    <t xml:space="preserve">Heterogeneity class</t>
  </si>
  <si>
    <t xml:space="preserve">Info level</t>
  </si>
  <si>
    <t xml:space="preserve">Reference</t>
  </si>
  <si>
    <t xml:space="preserve">Class 1</t>
  </si>
  <si>
    <t xml:space="preserve">Class 2</t>
  </si>
  <si>
    <t xml:space="preserve">Class 3</t>
  </si>
  <si>
    <t xml:space="preserve">Weight 1</t>
  </si>
  <si>
    <t xml:space="preserve">Weight 2</t>
  </si>
  <si>
    <t xml:space="preserve">Weight 3</t>
  </si>
  <si>
    <t xml:space="preserve">[m]</t>
  </si>
  <si>
    <t xml:space="preserve">[1e-3m/s] </t>
  </si>
  <si>
    <t xml:space="preserve">[m/d]</t>
  </si>
  <si>
    <t xml:space="preserve">[1:low, 2:medium, 3:high]</t>
  </si>
  <si>
    <t xml:space="preserve">fairly homogeneous/mildly heterogeneous (intensively studied)</t>
  </si>
  <si>
    <t xml:space="preserve">Grindsted*</t>
  </si>
  <si>
    <t xml:space="preserve">glacial outwash plain, sandy</t>
  </si>
  <si>
    <t xml:space="preserve">Petersen et al., 1998, Bjerg et al., 1992</t>
  </si>
  <si>
    <t xml:space="preserve">Borden</t>
  </si>
  <si>
    <t xml:space="preserve">glaciofluvial/glaciolacustrine sand</t>
  </si>
  <si>
    <t xml:space="preserve">Freyberg et al., 1986, Rajaram et al., 1991, Rivett et al., 1994, Sudicky et al., 1983,Gelhar et al., 1985, Sykes et al., 1982, Sudicky, 1986</t>
  </si>
  <si>
    <t xml:space="preserve">Vejen (Jutland Aquifer)</t>
  </si>
  <si>
    <t xml:space="preserve">layers of fine-grained, medium-grained, and coarse-grained sand in an glacial outwash plain</t>
  </si>
  <si>
    <t xml:space="preserve">Jensen et al., 1993, Bjerg et al., 1992</t>
  </si>
  <si>
    <t xml:space="preserve">Cape Cod</t>
  </si>
  <si>
    <t xml:space="preserve">medium to coarse sand with some gravel overlying silty sand and till</t>
  </si>
  <si>
    <t xml:space="preserve">Garabedian et al., 1991, Hess et al., 1992</t>
  </si>
  <si>
    <t xml:space="preserve">Chalk River/Twin Lake</t>
  </si>
  <si>
    <t xml:space="preserve">0.1-0.2</t>
  </si>
  <si>
    <t xml:space="preserve">8.2-10</t>
  </si>
  <si>
    <t xml:space="preserve">layered/stratified medium sand, glaciofluvial, very fine to medium grained sand and well sorted (0.12-0.21mm)</t>
  </si>
  <si>
    <t xml:space="preserve">Moltyaner and Killey, 1988, Moltyaner et al., 1993, Pickens and Grisakm 1981, Huyakorn et al., 1986, Dagan et al., 1997</t>
  </si>
  <si>
    <t xml:space="preserve">moderately heterogeneous (moderate information)</t>
  </si>
  <si>
    <t xml:space="preserve">Lauswiesen Site</t>
  </si>
  <si>
    <t xml:space="preserve">alluvial sands and gravel</t>
  </si>
  <si>
    <t xml:space="preserve">Haendel and Dietrich, 2012, Mueller et al., 2021</t>
  </si>
  <si>
    <t xml:space="preserve">Krauthausen</t>
  </si>
  <si>
    <t xml:space="preserve">alluvial deposits</t>
  </si>
  <si>
    <t xml:space="preserve">Vereeckenv et al., 2000, Vanderborght et al., 2002</t>
  </si>
  <si>
    <t xml:space="preserve">Highly heterogeneous (intensively studied)</t>
  </si>
  <si>
    <t xml:space="preserve">Horkheimer Insel*</t>
  </si>
  <si>
    <t xml:space="preserve">1.6 – 3.2</t>
  </si>
  <si>
    <t xml:space="preserve">8-10</t>
  </si>
  <si>
    <t xml:space="preserve">poorly sorted alluvial sand and gravel deposits of holocene age</t>
  </si>
  <si>
    <t xml:space="preserve">Ptak and Teutsch, 1994, Schad, 1997, Zech et al., 2015</t>
  </si>
  <si>
    <t xml:space="preserve">fairly homogeneous/mildly heterogeneous (moderate information)</t>
  </si>
  <si>
    <t xml:space="preserve">Palo Alto</t>
  </si>
  <si>
    <t xml:space="preserve">sand, gravel, and silt, “permeable stratum of silty sand and some gravel”</t>
  </si>
  <si>
    <t xml:space="preserve">Valocchi et al., 1981, Roberts et al., 1981</t>
  </si>
  <si>
    <t xml:space="preserve">Burdekin Delta</t>
  </si>
  <si>
    <t xml:space="preserve">sand channels with clay lenses, complex sedimentation</t>
  </si>
  <si>
    <t xml:space="preserve">Wiebenga et al., 1967, Lenda and Zuber, 1970, McMahon  et al., 2000</t>
  </si>
  <si>
    <t xml:space="preserve">New Mexico State University</t>
  </si>
  <si>
    <t xml:space="preserve">Layers of clay loam and sands, fluvial deposits</t>
  </si>
  <si>
    <t xml:space="preserve">Kies, 1981</t>
  </si>
  <si>
    <t xml:space="preserve">Bonnaud</t>
  </si>
  <si>
    <t xml:space="preserve">alluvial sand layers, fine sand and gravels</t>
  </si>
  <si>
    <t xml:space="preserve">Sauty, 1977</t>
  </si>
  <si>
    <t xml:space="preserve">Mobile</t>
  </si>
  <si>
    <t xml:space="preserve">0.25-0.35</t>
  </si>
  <si>
    <t xml:space="preserve">medium sand, fluvial deposits</t>
  </si>
  <si>
    <t xml:space="preserve">Huyakorn et al., 1986, Molz et al., 1986, Sykes et al., 1982, Papadopulos et al., 1978, Molz et al., 1988</t>
  </si>
  <si>
    <t xml:space="preserve">Sjoelund</t>
  </si>
  <si>
    <t xml:space="preserve">Sorted fine-grained sand layer within layered stratum, glacial outwash</t>
  </si>
  <si>
    <t xml:space="preserve">Prommer et al., 2006, Tuxen et al., 2003</t>
  </si>
  <si>
    <t xml:space="preserve">Cambridge site</t>
  </si>
  <si>
    <t xml:space="preserve">sand with minor silt, “sand plain with glaciolacustrine and outwash sand”, “ moderately permeable fine sand to very permeable coarse sand with coarser material dominating”</t>
  </si>
  <si>
    <t xml:space="preserve">Robertson et al., 1991</t>
  </si>
  <si>
    <t xml:space="preserve">Gas Plant Facility</t>
  </si>
  <si>
    <t xml:space="preserve">Sandy aquifer, medium coarse sand with interbeds of small gravel and cobbles</t>
  </si>
  <si>
    <t xml:space="preserve">Chiang et al., 1989</t>
  </si>
  <si>
    <t xml:space="preserve">Rabis Creek Catchment</t>
  </si>
  <si>
    <t xml:space="preserve">0.2-0.5</t>
  </si>
  <si>
    <t xml:space="preserve">Medium-grained outwash sand (0.2-0.6 mm)</t>
  </si>
  <si>
    <t xml:space="preserve">Engesgaard et al., 1996</t>
  </si>
  <si>
    <t xml:space="preserve">Hebei Province Aquifer</t>
  </si>
  <si>
    <t xml:space="preserve">sand and gravel aquifer; Quaternary cobbles, gravel, sand, and laminated or lensed clay</t>
  </si>
  <si>
    <t xml:space="preserve">Yang et al., 2001</t>
  </si>
  <si>
    <t xml:space="preserve">UC Berkeley</t>
  </si>
  <si>
    <t xml:space="preserve">layered sand and gravel with clay lenses</t>
  </si>
  <si>
    <t xml:space="preserve">Lau et al., 1957</t>
  </si>
  <si>
    <t xml:space="preserve">Campuget</t>
  </si>
  <si>
    <t xml:space="preserve">alluvial deposits, pebbles and sand</t>
  </si>
  <si>
    <t xml:space="preserve">Iris, 1980</t>
  </si>
  <si>
    <t xml:space="preserve">Zeitz*</t>
  </si>
  <si>
    <t xml:space="preserve">layers of fine to coarse sand and fine gravel, glaciofluvial</t>
  </si>
  <si>
    <t xml:space="preserve">Goedeke et al., 2006</t>
  </si>
  <si>
    <t xml:space="preserve">Tucson</t>
  </si>
  <si>
    <t xml:space="preserve">gravel, sand, and silt, poorly sorted, high median grain size</t>
  </si>
  <si>
    <t xml:space="preserve">Wilson, 1971, Welty and Gelhar, 1989</t>
  </si>
  <si>
    <t xml:space="preserve">Testfeld Sued</t>
  </si>
  <si>
    <t xml:space="preserve">fluvial heterogeneous gravel and sand</t>
  </si>
  <si>
    <t xml:space="preserve">Boesel et al., 1900, Herfort and Ptak, 2002</t>
  </si>
  <si>
    <t xml:space="preserve">Burnham Aquifer</t>
  </si>
  <si>
    <t xml:space="preserve">alluvial sandy gravel (braided river), d50 between 13-20mm, “little weathered fluvioglacial outwash gravels with varying proportions of sand, silt and clay”</t>
  </si>
  <si>
    <t xml:space="preserve">Pang et al, 1998</t>
  </si>
  <si>
    <t xml:space="preserve">Meredosa</t>
  </si>
  <si>
    <t xml:space="preserve">0.8-1.6</t>
  </si>
  <si>
    <t xml:space="preserve">sand and gravel with low clay content, alluvial deposits</t>
  </si>
  <si>
    <t xml:space="preserve">Naymik and Barcelona, 1981</t>
  </si>
  <si>
    <t xml:space="preserve">Osterhofen*</t>
  </si>
  <si>
    <t xml:space="preserve">gravel aquifer, moraine sediments and periglacial deposits</t>
  </si>
  <si>
    <t xml:space="preserve">Maier et al., 2006, Ruegner et al., 2006</t>
  </si>
  <si>
    <t xml:space="preserve">highly heterogeneous (moderate information)</t>
  </si>
  <si>
    <t xml:space="preserve">Stanton (Lubbock)</t>
  </si>
  <si>
    <t xml:space="preserve">heterogeneous alluvial sediments, “layers of pebbly conclomerate and well-sorted sand of variable clay content with non-continuous clay lenses”</t>
  </si>
  <si>
    <t xml:space="preserve">Broermann et al., 1997, Bassett et al., 1980</t>
  </si>
  <si>
    <t xml:space="preserve">Grenoble Aquifer</t>
  </si>
  <si>
    <t xml:space="preserve">Alluvial sediments, coarse gravel deposits with inclusions of sand and clay lenses</t>
  </si>
  <si>
    <t xml:space="preserve">Courtois et al., 2000</t>
  </si>
  <si>
    <t xml:space="preserve">Heretaunga aquifer</t>
  </si>
  <si>
    <t xml:space="preserve">braided river deposits, “heterogeneous mixture of coarse gravels with occasional lenses of silt and clay”, marine and alluvial sediments</t>
  </si>
  <si>
    <t xml:space="preserve">Thorpe et al., 1977</t>
  </si>
  <si>
    <t xml:space="preserve">Lower Glatt Valley</t>
  </si>
  <si>
    <t xml:space="preserve">15-20</t>
  </si>
  <si>
    <t xml:space="preserve">layered gravel and silty sand, glaciofluvial outwash deposits, “interbedded and nonuniformly graded fine and coarse layers of sand and gravel”</t>
  </si>
  <si>
    <t xml:space="preserve">Hoehn and Santschi, 1987, Hufschmied, 1986</t>
  </si>
  <si>
    <t xml:space="preserve">Corbas</t>
  </si>
  <si>
    <t xml:space="preserve">sand and gravel with clay lenses</t>
  </si>
  <si>
    <t xml:space="preserve">Sauty, 1977, Welty and Gelhar, 1989</t>
  </si>
  <si>
    <t xml:space="preserve">Hanford (shallow)</t>
  </si>
  <si>
    <t xml:space="preserve">glacio-fluviatile sands and gravels, very coarse and permeable</t>
  </si>
  <si>
    <t xml:space="preserve">Bierschenk et al., 1959, Cole, 1974, Gelhar,1982</t>
  </si>
  <si>
    <t xml:space="preserve">reliable, but preasymptotic macrodispersivity</t>
  </si>
  <si>
    <t xml:space="preserve">Bonchon Study Area</t>
  </si>
  <si>
    <t xml:space="preserve">Strongly multi-layered aquifer, riverbank alluvial deposits, test in sand layer</t>
  </si>
  <si>
    <t xml:space="preserve">Kim et al., 2005</t>
  </si>
  <si>
    <t xml:space="preserve">Rocky Mountain Arsenal</t>
  </si>
  <si>
    <t xml:space="preserve">alluvial sand and gravel</t>
  </si>
  <si>
    <t xml:space="preserve">Thorbjarnarson and Mackay, 1997</t>
  </si>
  <si>
    <t xml:space="preserve">Polish Aquifer</t>
  </si>
  <si>
    <t xml:space="preserve">sand</t>
  </si>
  <si>
    <t xml:space="preserve">Kreft and Lenda, 1974</t>
  </si>
  <si>
    <t xml:space="preserve">Scarborough Aquifer</t>
  </si>
  <si>
    <t xml:space="preserve">fine to medium uniform sand</t>
  </si>
  <si>
    <t xml:space="preserve">Palmer and nadon, 1986 (Reanalysis)</t>
  </si>
  <si>
    <t xml:space="preserve">Byles-Saint Vulbas</t>
  </si>
  <si>
    <t xml:space="preserve">clay, sand, and gravel</t>
  </si>
  <si>
    <t xml:space="preserve">Rousselot et al., 1977</t>
  </si>
  <si>
    <t xml:space="preserve">Koeberg Nuclear Power Station</t>
  </si>
  <si>
    <t xml:space="preserve">Layered sand aquifer</t>
  </si>
  <si>
    <t xml:space="preserve">Meyer et al., 1981</t>
  </si>
  <si>
    <t xml:space="preserve">Dornach</t>
  </si>
  <si>
    <t xml:space="preserve">Fluvio-glacial gravels</t>
  </si>
  <si>
    <t xml:space="preserve">Klotz et al., 1980</t>
  </si>
  <si>
    <t xml:space="preserve">Kesterson Aquifer</t>
  </si>
  <si>
    <t xml:space="preserve">Sand and silt, fluvial deposits</t>
  </si>
  <si>
    <t xml:space="preserve">Hyndman and Gerelick, 1996 (Reanalysis)</t>
  </si>
  <si>
    <t xml:space="preserve">Torcy</t>
  </si>
  <si>
    <t xml:space="preserve">Dieulin et al., 1980</t>
  </si>
  <si>
    <t xml:space="preserve">MADE</t>
  </si>
  <si>
    <t xml:space="preserve">3.1 – 5.9</t>
  </si>
  <si>
    <t xml:space="preserve">9 -16 </t>
  </si>
  <si>
    <t xml:space="preserve">0.03-0.5</t>
  </si>
  <si>
    <t xml:space="preserve">poorly sorted to well-sorted sandy gravel and gravely sand with silt and clay, alluvial terrace deposits</t>
  </si>
  <si>
    <t xml:space="preserve">Adams and Gelhar, 1992, Bohling et al., 2016</t>
  </si>
  <si>
    <t xml:space="preserve">Sum weights:</t>
  </si>
  <si>
    <t xml:space="preserve">NON-WEIGHTED</t>
  </si>
  <si>
    <t xml:space="preserve">WEIGHTED</t>
  </si>
  <si>
    <t xml:space="preserve">Weight is N/K, with N=3,2,1 (high, medium, low information) and K=1,2 Reliability of AL (high, low)</t>
  </si>
  <si>
    <t xml:space="preserve">Low heterogeneity: prevalently sandy aquifers with some minor silt/clay or gravel</t>
  </si>
  <si>
    <t xml:space="preserve">Medium heterogeneity: from gravel to sand with some silt/clay</t>
  </si>
  <si>
    <t xml:space="preserve">High Heterogeneity: wide variety of materials, from gravel to clay, in similar %</t>
  </si>
  <si>
    <t xml:space="preserve">NB: descriptions are rough and approximate!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</si>
</sst>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0"/>
    <numFmt numFmtId="167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A43" colorId="64" zoomScale="95" zoomScaleNormal="95" zoomScalePageLayoutView="100" workbookViewId="0">
      <selection pane="topLeft" activeCell="G57" activeCellId="0" sqref="G57"/>
    </sheetView>
  </sheetViews>
  <sheetFormatPr defaultRowHeight="12.8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5.89"/>
    <col collapsed="false" customWidth="true" hidden="false" outlineLevel="0" max="4" min="3" style="1" width="6.01"/>
    <col collapsed="false" customWidth="true" hidden="false" outlineLevel="0" max="6" min="5" style="1" width="7"/>
    <col collapsed="false" customWidth="true" hidden="false" outlineLevel="0" max="7" min="7" style="1" width="7.45"/>
    <col collapsed="false" customWidth="true" hidden="false" outlineLevel="0" max="8" min="8" style="1" width="7.8"/>
    <col collapsed="false" customWidth="true" hidden="false" outlineLevel="0" max="9" min="9" style="1" width="6.56"/>
    <col collapsed="false" customWidth="false" hidden="false" outlineLevel="0" max="10" min="10" style="1" width="11.52"/>
    <col collapsed="false" customWidth="true" hidden="false" outlineLevel="0" max="11" min="11" style="1" width="5.06"/>
    <col collapsed="false" customWidth="true" hidden="false" outlineLevel="0" max="12" min="12" style="1" width="7.95"/>
    <col collapsed="false" customWidth="true" hidden="false" outlineLevel="0" max="13" min="13" style="1" width="7.07"/>
    <col collapsed="false" customWidth="true" hidden="false" outlineLevel="0" max="14" min="14" style="1" width="7.8"/>
    <col collapsed="false" customWidth="true" hidden="false" outlineLevel="0" max="15" min="15" style="1" width="18.33"/>
    <col collapsed="false" customWidth="true" hidden="false" outlineLevel="0" max="16" min="16" style="2" width="9.28"/>
    <col collapsed="false" customWidth="true" hidden="false" outlineLevel="0" max="17" min="17" style="1" width="7"/>
    <col collapsed="false" customWidth="true" hidden="false" outlineLevel="0" max="18" min="18" style="1" width="13.33"/>
    <col collapsed="false" customWidth="true" hidden="false" outlineLevel="0" max="34" min="19" style="1" width="14.43"/>
    <col collapsed="false" customWidth="true" hidden="false" outlineLevel="0" max="1017" min="35" style="1" width="11.45"/>
    <col collapsed="false" customWidth="true" hidden="false" outlineLevel="0" max="1020" min="1018" style="0" width="11.45"/>
    <col collapsed="false" customWidth="false" hidden="false" outlineLevel="0" max="1025" min="1021" style="0" width="11.52"/>
  </cols>
  <sheetData>
    <row r="1" s="2" customFormat="true" ht="57.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ALT1" s="1"/>
      <c r="ALU1" s="1"/>
      <c r="ALV1" s="1"/>
      <c r="ALW1" s="1"/>
      <c r="ALX1" s="1"/>
      <c r="ALY1" s="1"/>
      <c r="ALZ1" s="1"/>
      <c r="AMA1" s="1"/>
      <c r="AMB1" s="1"/>
      <c r="AMC1" s="1"/>
      <c r="AMG1" s="0"/>
      <c r="AMH1" s="0"/>
      <c r="AMI1" s="0"/>
      <c r="AMJ1" s="0"/>
    </row>
    <row r="2" s="4" customFormat="true" ht="46.25" hidden="false" customHeight="false" outlineLevel="0" collapsed="false">
      <c r="B2" s="4" t="s">
        <v>24</v>
      </c>
      <c r="C2" s="4" t="s">
        <v>24</v>
      </c>
      <c r="E2" s="0" t="s">
        <v>24</v>
      </c>
      <c r="F2" s="4" t="s">
        <v>24</v>
      </c>
      <c r="H2" s="4" t="s">
        <v>25</v>
      </c>
      <c r="I2" s="5"/>
      <c r="J2" s="4" t="s">
        <v>24</v>
      </c>
      <c r="M2" s="4" t="s">
        <v>24</v>
      </c>
      <c r="N2" s="4" t="s">
        <v>26</v>
      </c>
      <c r="P2" s="4" t="s">
        <v>27</v>
      </c>
      <c r="Q2" s="4" t="s">
        <v>27</v>
      </c>
      <c r="AMG2" s="6"/>
      <c r="AMH2" s="0"/>
      <c r="AMI2" s="0"/>
      <c r="AMJ2" s="0"/>
    </row>
    <row r="3" s="10" customFormat="true" ht="12.85" hidden="false" customHeight="true" outlineLevel="0" collapsed="false">
      <c r="A3" s="7" t="s">
        <v>28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AMD3" s="11"/>
      <c r="AME3" s="11"/>
      <c r="AMF3" s="11"/>
      <c r="AMG3" s="0"/>
      <c r="AMH3" s="0"/>
      <c r="AMI3" s="0"/>
      <c r="AMJ3" s="0"/>
    </row>
    <row r="4" customFormat="false" ht="35.05" hidden="false" customHeight="false" outlineLevel="0" collapsed="false">
      <c r="A4" s="4" t="s">
        <v>29</v>
      </c>
      <c r="B4" s="1" t="n">
        <v>50</v>
      </c>
      <c r="C4" s="1" t="n">
        <v>0.29</v>
      </c>
      <c r="D4" s="1" t="n">
        <v>2</v>
      </c>
      <c r="E4" s="1" t="n">
        <v>0.015</v>
      </c>
      <c r="F4" s="1" t="n">
        <v>0.045</v>
      </c>
      <c r="G4" s="1" t="n">
        <v>2</v>
      </c>
      <c r="H4" s="1" t="n">
        <v>0.46</v>
      </c>
      <c r="I4" s="1" t="n">
        <v>0.47</v>
      </c>
      <c r="K4" s="1" t="n">
        <v>0.33</v>
      </c>
      <c r="L4" s="1" t="n">
        <v>0.0012</v>
      </c>
      <c r="M4" s="1" t="n">
        <v>11</v>
      </c>
      <c r="O4" s="1" t="s">
        <v>30</v>
      </c>
      <c r="P4" s="12" t="n">
        <v>1</v>
      </c>
      <c r="Q4" s="1" t="n">
        <v>3</v>
      </c>
      <c r="R4" s="13" t="s">
        <v>31</v>
      </c>
      <c r="S4" s="1" t="n">
        <f aca="false">IF($P4=1,$C4,"")</f>
        <v>0.29</v>
      </c>
      <c r="T4" s="1" t="str">
        <f aca="false">IF($P4=2,$C4,"")</f>
        <v/>
      </c>
      <c r="U4" s="1" t="str">
        <f aca="false">IF($P4=3,$C4,"")</f>
        <v/>
      </c>
      <c r="V4" s="1" t="n">
        <f aca="false">3/D4</f>
        <v>1.5</v>
      </c>
      <c r="W4" s="1" t="str">
        <f aca="false">IF($P4=2,$V4,"")</f>
        <v/>
      </c>
      <c r="X4" s="1" t="str">
        <f aca="false">IF($P4=3,$V4,"")</f>
        <v/>
      </c>
    </row>
    <row r="5" customFormat="false" ht="124.6" hidden="false" customHeight="false" outlineLevel="0" collapsed="false">
      <c r="A5" s="4" t="s">
        <v>32</v>
      </c>
      <c r="B5" s="1" t="n">
        <v>90</v>
      </c>
      <c r="C5" s="1" t="n">
        <v>0.5</v>
      </c>
      <c r="D5" s="1" t="n">
        <v>1</v>
      </c>
      <c r="E5" s="1" t="n">
        <v>0.05</v>
      </c>
      <c r="F5" s="1" t="n">
        <v>0.0022</v>
      </c>
      <c r="G5" s="1" t="n">
        <v>1</v>
      </c>
      <c r="H5" s="1" t="n">
        <v>0.05</v>
      </c>
      <c r="I5" s="1" t="n">
        <v>0.24</v>
      </c>
      <c r="J5" s="1" t="n">
        <v>2.8</v>
      </c>
      <c r="K5" s="1" t="n">
        <v>0.33</v>
      </c>
      <c r="L5" s="1" t="n">
        <v>0.0043</v>
      </c>
      <c r="N5" s="1" t="n">
        <v>0.091</v>
      </c>
      <c r="O5" s="1" t="s">
        <v>33</v>
      </c>
      <c r="P5" s="12" t="n">
        <v>1</v>
      </c>
      <c r="Q5" s="1" t="n">
        <v>3</v>
      </c>
      <c r="R5" s="1" t="s">
        <v>34</v>
      </c>
      <c r="S5" s="1" t="n">
        <f aca="false">IF($P5=1,$C5,"")</f>
        <v>0.5</v>
      </c>
      <c r="T5" s="1" t="str">
        <f aca="false">IF($P5=2,$C5,"")</f>
        <v/>
      </c>
      <c r="U5" s="1" t="str">
        <f aca="false">IF($P5=3,$C5,"")</f>
        <v/>
      </c>
      <c r="V5" s="1" t="n">
        <f aca="false">3/D5</f>
        <v>3</v>
      </c>
      <c r="W5" s="1" t="str">
        <f aca="false">IF($P5=2,$V5,"")</f>
        <v/>
      </c>
      <c r="X5" s="1" t="str">
        <f aca="false">IF($P5=3,$V5,"")</f>
        <v/>
      </c>
    </row>
    <row r="6" customFormat="false" ht="57.45" hidden="false" customHeight="false" outlineLevel="0" collapsed="false">
      <c r="A6" s="4" t="s">
        <v>35</v>
      </c>
      <c r="B6" s="1" t="n">
        <v>200</v>
      </c>
      <c r="C6" s="1" t="n">
        <v>0.45</v>
      </c>
      <c r="D6" s="1" t="n">
        <v>1</v>
      </c>
      <c r="E6" s="1" t="n">
        <v>0.001</v>
      </c>
      <c r="F6" s="1" t="n">
        <v>0.0005</v>
      </c>
      <c r="G6" s="1" t="n">
        <v>2</v>
      </c>
      <c r="H6" s="1" t="n">
        <v>0.51</v>
      </c>
      <c r="I6" s="1" t="n">
        <v>0.37</v>
      </c>
      <c r="J6" s="1" t="n">
        <v>1.5</v>
      </c>
      <c r="K6" s="1" t="n">
        <v>0.3</v>
      </c>
      <c r="L6" s="1" t="n">
        <v>0.0045</v>
      </c>
      <c r="M6" s="1" t="n">
        <v>3.5</v>
      </c>
      <c r="N6" s="1" t="n">
        <v>0.8</v>
      </c>
      <c r="O6" s="1" t="s">
        <v>36</v>
      </c>
      <c r="P6" s="12" t="n">
        <v>1</v>
      </c>
      <c r="Q6" s="1" t="n">
        <v>3</v>
      </c>
      <c r="R6" s="1" t="s">
        <v>37</v>
      </c>
      <c r="S6" s="1" t="n">
        <f aca="false">IF($P6=1,$C6,"")</f>
        <v>0.45</v>
      </c>
      <c r="T6" s="1" t="str">
        <f aca="false">IF($P6=2,$C6,"")</f>
        <v/>
      </c>
      <c r="U6" s="1" t="str">
        <f aca="false">IF($P6=3,$C6,"")</f>
        <v/>
      </c>
      <c r="V6" s="1" t="n">
        <f aca="false">3/D6</f>
        <v>3</v>
      </c>
      <c r="W6" s="1" t="str">
        <f aca="false">IF($P6=2,$V6,"")</f>
        <v/>
      </c>
      <c r="X6" s="1" t="str">
        <f aca="false">IF($P6=3,$V6,"")</f>
        <v/>
      </c>
    </row>
    <row r="7" customFormat="false" ht="46.25" hidden="false" customHeight="false" outlineLevel="0" collapsed="false">
      <c r="A7" s="4" t="s">
        <v>38</v>
      </c>
      <c r="B7" s="1" t="n">
        <v>212</v>
      </c>
      <c r="C7" s="1" t="n">
        <v>0.96</v>
      </c>
      <c r="D7" s="1" t="n">
        <v>1</v>
      </c>
      <c r="E7" s="1" t="n">
        <v>0.018</v>
      </c>
      <c r="F7" s="1" t="n">
        <v>0.0015</v>
      </c>
      <c r="G7" s="1" t="n">
        <v>1</v>
      </c>
      <c r="H7" s="1" t="n">
        <v>1.3</v>
      </c>
      <c r="I7" s="1" t="n">
        <v>0.24</v>
      </c>
      <c r="J7" s="1" t="n">
        <v>2.6</v>
      </c>
      <c r="K7" s="1" t="n">
        <v>0.39</v>
      </c>
      <c r="M7" s="1" t="n">
        <v>70</v>
      </c>
      <c r="N7" s="1" t="n">
        <v>0.43</v>
      </c>
      <c r="O7" s="1" t="s">
        <v>39</v>
      </c>
      <c r="P7" s="12" t="n">
        <v>1</v>
      </c>
      <c r="Q7" s="1" t="n">
        <v>3</v>
      </c>
      <c r="R7" s="1" t="s">
        <v>40</v>
      </c>
      <c r="S7" s="1" t="n">
        <f aca="false">IF($P7=1,$C7,"")</f>
        <v>0.96</v>
      </c>
      <c r="T7" s="1" t="str">
        <f aca="false">IF($P7=2,$C7,"")</f>
        <v/>
      </c>
      <c r="U7" s="1" t="str">
        <f aca="false">IF($P7=3,$C7,"")</f>
        <v/>
      </c>
      <c r="V7" s="1" t="n">
        <f aca="false">3/D7</f>
        <v>3</v>
      </c>
      <c r="W7" s="1" t="str">
        <f aca="false">IF($P7=2,$V7,"")</f>
        <v/>
      </c>
      <c r="X7" s="1" t="str">
        <f aca="false">IF($P7=3,$V7,"")</f>
        <v/>
      </c>
    </row>
    <row r="8" customFormat="false" ht="102.2" hidden="false" customHeight="false" outlineLevel="0" collapsed="false">
      <c r="A8" s="14" t="s">
        <v>41</v>
      </c>
      <c r="B8" s="1" t="n">
        <v>266</v>
      </c>
      <c r="C8" s="1" t="n">
        <v>0.55</v>
      </c>
      <c r="D8" s="1" t="n">
        <v>1</v>
      </c>
      <c r="F8" s="1" t="n">
        <v>0.0014</v>
      </c>
      <c r="G8" s="1" t="n">
        <v>2</v>
      </c>
      <c r="H8" s="1" t="s">
        <v>42</v>
      </c>
      <c r="I8" s="1" t="n">
        <v>0.23</v>
      </c>
      <c r="J8" s="1" t="n">
        <v>1.5</v>
      </c>
      <c r="K8" s="1" t="n">
        <v>0.38</v>
      </c>
      <c r="L8" s="1" t="n">
        <v>0.032</v>
      </c>
      <c r="M8" s="1" t="s">
        <v>43</v>
      </c>
      <c r="N8" s="1" t="n">
        <v>0.74</v>
      </c>
      <c r="O8" s="1" t="s">
        <v>44</v>
      </c>
      <c r="P8" s="12" t="n">
        <v>1</v>
      </c>
      <c r="Q8" s="1" t="n">
        <v>3</v>
      </c>
      <c r="R8" s="1" t="s">
        <v>45</v>
      </c>
      <c r="S8" s="1" t="n">
        <f aca="false">IF($P8=1,$C8,"")</f>
        <v>0.55</v>
      </c>
      <c r="T8" s="1" t="str">
        <f aca="false">IF($P8=2,$C8,"")</f>
        <v/>
      </c>
      <c r="U8" s="1" t="str">
        <f aca="false">IF($P8=3,$C8,"")</f>
        <v/>
      </c>
      <c r="V8" s="1" t="n">
        <f aca="false">3/D8</f>
        <v>3</v>
      </c>
      <c r="W8" s="1" t="str">
        <f aca="false">IF($P8=2,$V8,"")</f>
        <v/>
      </c>
      <c r="X8" s="1" t="str">
        <f aca="false">IF($P8=3,$V8,"")</f>
        <v/>
      </c>
    </row>
    <row r="9" customFormat="false" ht="12.8" hidden="false" customHeight="false" outlineLevel="0" collapsed="false">
      <c r="A9" s="4"/>
      <c r="P9" s="12"/>
      <c r="S9" s="1" t="str">
        <f aca="false">IF($P9=1,$C9,"")</f>
        <v/>
      </c>
      <c r="T9" s="1" t="str">
        <f aca="false">IF($P9=2,$C9,"")</f>
        <v/>
      </c>
      <c r="U9" s="1" t="str">
        <f aca="false">IF($P9=3,$C9,"")</f>
        <v/>
      </c>
      <c r="V9" s="1" t="str">
        <f aca="false">IF($P9=1,#REF!,"")</f>
        <v/>
      </c>
      <c r="W9" s="1" t="str">
        <f aca="false">IF($P9=2,#REF!,"")</f>
        <v/>
      </c>
      <c r="X9" s="1" t="str">
        <f aca="false">IF($P9=3,#REF!,"")</f>
        <v/>
      </c>
    </row>
    <row r="10" s="16" customFormat="true" ht="12.85" hidden="false" customHeight="true" outlineLevel="0" collapsed="false">
      <c r="A10" s="7" t="s">
        <v>46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5"/>
      <c r="Q10" s="9"/>
      <c r="R10" s="9"/>
      <c r="S10" s="1" t="str">
        <f aca="false">IF($P10=1,$C10,"")</f>
        <v/>
      </c>
      <c r="T10" s="1" t="str">
        <f aca="false">IF($P10=2,$C10,"")</f>
        <v/>
      </c>
      <c r="U10" s="1" t="str">
        <f aca="false">IF($P10=3,$C10,"")</f>
        <v/>
      </c>
      <c r="V10" s="1" t="str">
        <f aca="false">IF($P10=1,#REF!,"")</f>
        <v/>
      </c>
      <c r="W10" s="1" t="str">
        <f aca="false">IF($P10=2,#REF!,"")</f>
        <v/>
      </c>
      <c r="X10" s="1" t="str">
        <f aca="false">IF($P10=3,#REF!,"")</f>
        <v/>
      </c>
      <c r="AMD10" s="17"/>
      <c r="AME10" s="17"/>
      <c r="AMF10" s="17"/>
      <c r="AMG10" s="0"/>
      <c r="AMH10" s="0"/>
      <c r="AMI10" s="0"/>
      <c r="AMJ10" s="0"/>
    </row>
    <row r="11" customFormat="false" ht="46.25" hidden="false" customHeight="false" outlineLevel="0" collapsed="false">
      <c r="A11" s="4" t="s">
        <v>47</v>
      </c>
      <c r="B11" s="1" t="n">
        <v>52</v>
      </c>
      <c r="C11" s="1" t="n">
        <v>6.25</v>
      </c>
      <c r="D11" s="1" t="n">
        <v>2</v>
      </c>
      <c r="G11" s="1" t="n">
        <v>0</v>
      </c>
      <c r="H11" s="1" t="n">
        <v>3</v>
      </c>
      <c r="I11" s="1" t="n">
        <v>0.5</v>
      </c>
      <c r="J11" s="1" t="n">
        <v>13</v>
      </c>
      <c r="K11" s="1" t="n">
        <v>0.07</v>
      </c>
      <c r="L11" s="1" t="n">
        <v>0.003</v>
      </c>
      <c r="M11" s="1" t="n">
        <v>5.5</v>
      </c>
      <c r="O11" s="1" t="s">
        <v>48</v>
      </c>
      <c r="P11" s="12" t="n">
        <v>2</v>
      </c>
      <c r="Q11" s="1" t="n">
        <v>3</v>
      </c>
      <c r="R11" s="1" t="s">
        <v>49</v>
      </c>
      <c r="S11" s="1" t="str">
        <f aca="false">IF($P11=1,$C11,"")</f>
        <v/>
      </c>
      <c r="T11" s="1" t="n">
        <f aca="false">IF($P11=2,$C11,"")</f>
        <v>6.25</v>
      </c>
      <c r="U11" s="1" t="str">
        <f aca="false">IF($P11=3,$C11,"")</f>
        <v/>
      </c>
      <c r="V11" s="1" t="str">
        <f aca="false">IF($P11=1,$W11,"")</f>
        <v/>
      </c>
      <c r="W11" s="1" t="n">
        <f aca="false">3/D11</f>
        <v>1.5</v>
      </c>
      <c r="X11" s="1" t="str">
        <f aca="false">IF($P11=3,$W11,"")</f>
        <v/>
      </c>
    </row>
    <row r="12" customFormat="false" ht="46.25" hidden="false" customHeight="false" outlineLevel="0" collapsed="false">
      <c r="A12" s="4" t="s">
        <v>50</v>
      </c>
      <c r="B12" s="1" t="n">
        <v>170</v>
      </c>
      <c r="C12" s="1" t="n">
        <v>3.64</v>
      </c>
      <c r="D12" s="1" t="n">
        <v>1</v>
      </c>
      <c r="E12" s="1" t="n">
        <v>0.02</v>
      </c>
      <c r="G12" s="1" t="n">
        <v>1</v>
      </c>
      <c r="H12" s="1" t="n">
        <v>1.4</v>
      </c>
      <c r="I12" s="1" t="n">
        <v>1.08</v>
      </c>
      <c r="J12" s="1" t="n">
        <v>6.7</v>
      </c>
      <c r="K12" s="1" t="n">
        <v>0.26</v>
      </c>
      <c r="L12" s="1" t="n">
        <v>0.002</v>
      </c>
      <c r="M12" s="1" t="n">
        <v>7</v>
      </c>
      <c r="N12" s="1" t="n">
        <v>1.5</v>
      </c>
      <c r="O12" s="1" t="s">
        <v>51</v>
      </c>
      <c r="P12" s="12" t="n">
        <v>2</v>
      </c>
      <c r="Q12" s="1" t="n">
        <v>3</v>
      </c>
      <c r="R12" s="1" t="s">
        <v>52</v>
      </c>
      <c r="S12" s="1" t="str">
        <f aca="false">IF($P12=1,$C12,"")</f>
        <v/>
      </c>
      <c r="T12" s="1" t="n">
        <f aca="false">IF($P12=2,$C12,"")</f>
        <v>3.64</v>
      </c>
      <c r="U12" s="1" t="str">
        <f aca="false">IF($P12=3,$C12,"")</f>
        <v/>
      </c>
      <c r="V12" s="1" t="str">
        <f aca="false">IF($P12=1,$W12,"")</f>
        <v/>
      </c>
      <c r="W12" s="1" t="n">
        <f aca="false">3/D12</f>
        <v>3</v>
      </c>
      <c r="X12" s="1" t="str">
        <f aca="false">IF($P12=3,$W12,"")</f>
        <v/>
      </c>
    </row>
    <row r="13" customFormat="false" ht="12.8" hidden="false" customHeight="false" outlineLevel="0" collapsed="false">
      <c r="A13" s="4"/>
      <c r="P13" s="12"/>
      <c r="S13" s="1" t="str">
        <f aca="false">IF($P13=1,$C13,"")</f>
        <v/>
      </c>
      <c r="T13" s="1" t="str">
        <f aca="false">IF($P13=2,$C13,"")</f>
        <v/>
      </c>
      <c r="U13" s="1" t="str">
        <f aca="false">IF($P13=3,$C13,"")</f>
        <v/>
      </c>
      <c r="V13" s="1" t="str">
        <f aca="false">IF($P13=1,#REF!,"")</f>
        <v/>
      </c>
      <c r="W13" s="1" t="str">
        <f aca="false">IF($P13=2,#REF!,"")</f>
        <v/>
      </c>
      <c r="X13" s="1" t="str">
        <f aca="false">IF($P13=3,#REF!,"")</f>
        <v/>
      </c>
    </row>
    <row r="14" s="16" customFormat="true" ht="12.85" hidden="false" customHeight="true" outlineLevel="0" collapsed="false">
      <c r="A14" s="7" t="s">
        <v>53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5"/>
      <c r="Q14" s="9"/>
      <c r="R14" s="9"/>
      <c r="S14" s="1" t="str">
        <f aca="false">IF($P14=1,$C14,"")</f>
        <v/>
      </c>
      <c r="T14" s="1" t="str">
        <f aca="false">IF($P14=2,$C14,"")</f>
        <v/>
      </c>
      <c r="U14" s="1" t="str">
        <f aca="false">IF($P14=3,$C14,"")</f>
        <v/>
      </c>
      <c r="V14" s="1" t="str">
        <f aca="false">IF($P14=1,#REF!,"")</f>
        <v/>
      </c>
      <c r="W14" s="1" t="str">
        <f aca="false">IF($P14=2,#REF!,"")</f>
        <v/>
      </c>
      <c r="X14" s="1" t="str">
        <f aca="false">IF($P14=3,#REF!,"")</f>
        <v/>
      </c>
      <c r="AMD14" s="17"/>
      <c r="AME14" s="17"/>
      <c r="AMF14" s="17"/>
      <c r="AMG14" s="0"/>
      <c r="AMH14" s="0"/>
      <c r="AMI14" s="0"/>
      <c r="AMJ14" s="0"/>
    </row>
    <row r="15" customFormat="false" ht="120" hidden="false" customHeight="true" outlineLevel="0" collapsed="false">
      <c r="A15" s="4" t="s">
        <v>54</v>
      </c>
      <c r="B15" s="1" t="n">
        <v>52</v>
      </c>
      <c r="C15" s="1" t="n">
        <v>11</v>
      </c>
      <c r="D15" s="1" t="n">
        <v>2</v>
      </c>
      <c r="G15" s="1" t="n">
        <v>0</v>
      </c>
      <c r="H15" s="1" t="n">
        <v>3.1</v>
      </c>
      <c r="I15" s="1" t="s">
        <v>55</v>
      </c>
      <c r="J15" s="1" t="s">
        <v>56</v>
      </c>
      <c r="L15" s="1" t="n">
        <v>0.001</v>
      </c>
      <c r="M15" s="1" t="n">
        <v>4</v>
      </c>
      <c r="N15" s="1" t="n">
        <v>3</v>
      </c>
      <c r="O15" s="1" t="s">
        <v>57</v>
      </c>
      <c r="P15" s="12" t="n">
        <v>3</v>
      </c>
      <c r="Q15" s="1" t="n">
        <v>3</v>
      </c>
      <c r="R15" s="1" t="s">
        <v>58</v>
      </c>
      <c r="S15" s="1" t="str">
        <f aca="false">IF($P15=1,$C15,"")</f>
        <v/>
      </c>
      <c r="T15" s="1" t="str">
        <f aca="false">IF($P15=2,$C15,"")</f>
        <v/>
      </c>
      <c r="U15" s="1" t="n">
        <f aca="false">IF($P15=3,$C15,"")</f>
        <v>11</v>
      </c>
      <c r="V15" s="1" t="str">
        <f aca="false">IF($P15=1,$X15,"")</f>
        <v/>
      </c>
      <c r="W15" s="1" t="str">
        <f aca="false">IF($P15=2,$X15,"")</f>
        <v/>
      </c>
      <c r="X15" s="1" t="n">
        <f aca="false">3/D15</f>
        <v>1.5</v>
      </c>
    </row>
    <row r="16" customFormat="false" ht="12.8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6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s="16" customFormat="true" ht="12.85" hidden="false" customHeight="true" outlineLevel="0" collapsed="false">
      <c r="A17" s="7" t="s">
        <v>59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5"/>
      <c r="Q17" s="18"/>
      <c r="R17" s="18"/>
      <c r="S17" s="1" t="str">
        <f aca="false">IF($P17=1,$C17,"")</f>
        <v/>
      </c>
      <c r="T17" s="1" t="str">
        <f aca="false">IF($P17=2,$C17,"")</f>
        <v/>
      </c>
      <c r="U17" s="1" t="str">
        <f aca="false">IF($P17=3,$C17,"")</f>
        <v/>
      </c>
      <c r="V17" s="1" t="str">
        <f aca="false">IF($P17=1,#REF!,"")</f>
        <v/>
      </c>
      <c r="W17" s="1" t="str">
        <f aca="false">IF($P17=2,#REF!,"")</f>
        <v/>
      </c>
      <c r="X17" s="1" t="str">
        <f aca="false">IF($P17=3,#REF!,"")</f>
        <v/>
      </c>
      <c r="AMD17" s="17"/>
      <c r="AME17" s="17"/>
      <c r="AMF17" s="17"/>
      <c r="AMG17" s="0"/>
      <c r="AMH17" s="0"/>
      <c r="AMI17" s="0"/>
      <c r="AMJ17" s="0"/>
    </row>
    <row r="18" customFormat="false" ht="46.25" hidden="false" customHeight="false" outlineLevel="0" collapsed="false">
      <c r="A18" s="4" t="s">
        <v>60</v>
      </c>
      <c r="B18" s="1" t="n">
        <v>16</v>
      </c>
      <c r="C18" s="1" t="n">
        <v>1</v>
      </c>
      <c r="D18" s="1" t="n">
        <v>1</v>
      </c>
      <c r="H18" s="1" t="n">
        <v>0.58</v>
      </c>
      <c r="K18" s="1" t="n">
        <v>0.25</v>
      </c>
      <c r="M18" s="1" t="n">
        <v>2</v>
      </c>
      <c r="N18" s="1" t="n">
        <v>27</v>
      </c>
      <c r="O18" s="1" t="s">
        <v>61</v>
      </c>
      <c r="P18" s="12" t="n">
        <v>1</v>
      </c>
      <c r="Q18" s="1" t="n">
        <v>2</v>
      </c>
      <c r="R18" s="1" t="s">
        <v>62</v>
      </c>
      <c r="S18" s="1" t="n">
        <f aca="false">IF($P18=1,$C18,"")</f>
        <v>1</v>
      </c>
      <c r="T18" s="1" t="str">
        <f aca="false">IF($P18=2,$C18,"")</f>
        <v/>
      </c>
      <c r="U18" s="1" t="str">
        <f aca="false">IF($P18=3,$C18,"")</f>
        <v/>
      </c>
      <c r="V18" s="1" t="n">
        <f aca="false">2/D18</f>
        <v>2</v>
      </c>
      <c r="W18" s="1" t="str">
        <f aca="false">IF($P18=2,$V18,"")</f>
        <v/>
      </c>
      <c r="X18" s="1" t="str">
        <f aca="false">IF($P18=3,$V18,"")</f>
        <v/>
      </c>
    </row>
    <row r="19" customFormat="false" ht="68.65" hidden="false" customHeight="false" outlineLevel="0" collapsed="false">
      <c r="A19" s="4" t="s">
        <v>63</v>
      </c>
      <c r="B19" s="1" t="n">
        <v>18.3</v>
      </c>
      <c r="C19" s="1" t="n">
        <v>0.26</v>
      </c>
      <c r="D19" s="1" t="n">
        <v>2</v>
      </c>
      <c r="H19" s="1" t="n">
        <v>5.6</v>
      </c>
      <c r="K19" s="1" t="n">
        <v>0.32</v>
      </c>
      <c r="L19" s="1" t="n">
        <v>0.0064</v>
      </c>
      <c r="M19" s="1" t="n">
        <v>6.1</v>
      </c>
      <c r="N19" s="1" t="n">
        <v>29</v>
      </c>
      <c r="O19" s="1" t="s">
        <v>64</v>
      </c>
      <c r="P19" s="12" t="n">
        <v>1</v>
      </c>
      <c r="Q19" s="1" t="n">
        <v>2</v>
      </c>
      <c r="R19" s="1" t="s">
        <v>65</v>
      </c>
      <c r="S19" s="1" t="n">
        <f aca="false">IF($P19=1,$C19,"")</f>
        <v>0.26</v>
      </c>
      <c r="T19" s="1" t="str">
        <f aca="false">IF($P19=2,$C19,"")</f>
        <v/>
      </c>
      <c r="U19" s="1" t="str">
        <f aca="false">IF($P19=3,$C19,"")</f>
        <v/>
      </c>
      <c r="V19" s="1" t="n">
        <f aca="false">2/D19</f>
        <v>1</v>
      </c>
      <c r="W19" s="1" t="str">
        <f aca="false">IF($P19=2,$V19,"")</f>
        <v/>
      </c>
      <c r="X19" s="1" t="str">
        <f aca="false">IF($P19=3,$V19,"")</f>
        <v/>
      </c>
    </row>
    <row r="20" customFormat="false" ht="35.05" hidden="false" customHeight="false" outlineLevel="0" collapsed="false">
      <c r="A20" s="4" t="s">
        <v>66</v>
      </c>
      <c r="B20" s="1" t="n">
        <v>25</v>
      </c>
      <c r="C20" s="1" t="n">
        <v>1.6</v>
      </c>
      <c r="D20" s="1" t="n">
        <v>2</v>
      </c>
      <c r="H20" s="1" t="n">
        <v>0.0955</v>
      </c>
      <c r="K20" s="1" t="n">
        <v>0.42</v>
      </c>
      <c r="O20" s="1" t="s">
        <v>67</v>
      </c>
      <c r="P20" s="12" t="n">
        <v>1</v>
      </c>
      <c r="Q20" s="1" t="n">
        <v>2</v>
      </c>
      <c r="R20" s="1" t="s">
        <v>68</v>
      </c>
      <c r="S20" s="1" t="n">
        <f aca="false">IF($P20=1,$C20,"")</f>
        <v>1.6</v>
      </c>
      <c r="T20" s="1" t="str">
        <f aca="false">IF($P20=2,$C20,"")</f>
        <v/>
      </c>
      <c r="U20" s="1" t="str">
        <f aca="false">IF($P20=3,$C20,"")</f>
        <v/>
      </c>
      <c r="V20" s="1" t="n">
        <f aca="false">2/D20</f>
        <v>1</v>
      </c>
      <c r="W20" s="1" t="str">
        <f aca="false">IF($P20=2,$V20,"")</f>
        <v/>
      </c>
      <c r="X20" s="1" t="str">
        <f aca="false">IF($P20=3,$V20,"")</f>
        <v/>
      </c>
    </row>
    <row r="21" customFormat="false" ht="23.85" hidden="false" customHeight="false" outlineLevel="0" collapsed="false">
      <c r="A21" s="4" t="s">
        <v>69</v>
      </c>
      <c r="B21" s="1" t="n">
        <v>32.5</v>
      </c>
      <c r="C21" s="1" t="n">
        <v>2.7</v>
      </c>
      <c r="D21" s="1" t="n">
        <v>1</v>
      </c>
      <c r="E21" s="1" t="n">
        <v>0.11</v>
      </c>
      <c r="G21" s="1" t="n">
        <v>2</v>
      </c>
      <c r="M21" s="1" t="n">
        <v>3</v>
      </c>
      <c r="N21" s="1" t="n">
        <v>1.9</v>
      </c>
      <c r="O21" s="1" t="s">
        <v>70</v>
      </c>
      <c r="P21" s="12" t="n">
        <v>1</v>
      </c>
      <c r="Q21" s="1" t="n">
        <v>2</v>
      </c>
      <c r="R21" s="1" t="s">
        <v>71</v>
      </c>
      <c r="S21" s="1" t="n">
        <f aca="false">IF($P21=1,$C21,"")</f>
        <v>2.7</v>
      </c>
      <c r="T21" s="1" t="str">
        <f aca="false">IF($P21=2,$C21,"")</f>
        <v/>
      </c>
      <c r="U21" s="1" t="str">
        <f aca="false">IF($P21=3,$C21,"")</f>
        <v/>
      </c>
      <c r="V21" s="1" t="n">
        <f aca="false">2/D21</f>
        <v>2</v>
      </c>
      <c r="W21" s="1" t="str">
        <f aca="false">IF($P21=2,$V21,"")</f>
        <v/>
      </c>
      <c r="X21" s="1" t="str">
        <f aca="false">IF($P21=3,$V21,"")</f>
        <v/>
      </c>
    </row>
    <row r="22" customFormat="false" ht="91" hidden="false" customHeight="false" outlineLevel="0" collapsed="false">
      <c r="A22" s="4" t="s">
        <v>72</v>
      </c>
      <c r="B22" s="1" t="n">
        <v>38.3</v>
      </c>
      <c r="C22" s="1" t="n">
        <v>4</v>
      </c>
      <c r="D22" s="1" t="n">
        <v>1</v>
      </c>
      <c r="H22" s="1" t="n">
        <v>0.615</v>
      </c>
      <c r="K22" s="1" t="s">
        <v>73</v>
      </c>
      <c r="L22" s="1" t="n">
        <v>0.00033</v>
      </c>
      <c r="M22" s="1" t="n">
        <v>21.6</v>
      </c>
      <c r="N22" s="1" t="n">
        <v>0.05</v>
      </c>
      <c r="O22" s="1" t="s">
        <v>74</v>
      </c>
      <c r="P22" s="12" t="n">
        <v>1</v>
      </c>
      <c r="Q22" s="1" t="n">
        <v>2</v>
      </c>
      <c r="R22" s="1" t="s">
        <v>75</v>
      </c>
      <c r="S22" s="1" t="n">
        <f aca="false">IF($P22=1,$C22,"")</f>
        <v>4</v>
      </c>
      <c r="T22" s="1" t="str">
        <f aca="false">IF($P22=2,$C22,"")</f>
        <v/>
      </c>
      <c r="U22" s="1" t="str">
        <f aca="false">IF($P22=3,$C22,"")</f>
        <v/>
      </c>
      <c r="V22" s="1" t="n">
        <f aca="false">2/D22</f>
        <v>2</v>
      </c>
      <c r="W22" s="1" t="str">
        <f aca="false">IF($P22=2,$V22,"")</f>
        <v/>
      </c>
      <c r="X22" s="1" t="str">
        <f aca="false">IF($P22=3,$V22,"")</f>
        <v/>
      </c>
    </row>
    <row r="23" customFormat="false" ht="46.25" hidden="false" customHeight="false" outlineLevel="0" collapsed="false">
      <c r="A23" s="4" t="s">
        <v>76</v>
      </c>
      <c r="B23" s="1" t="n">
        <v>50</v>
      </c>
      <c r="D23" s="1" t="n">
        <v>0</v>
      </c>
      <c r="F23" s="1" t="n">
        <v>0.005</v>
      </c>
      <c r="G23" s="1" t="n">
        <v>2</v>
      </c>
      <c r="H23" s="1" t="n">
        <v>0.21</v>
      </c>
      <c r="I23" s="1" t="n">
        <v>0.56</v>
      </c>
      <c r="K23" s="1" t="n">
        <v>0.3</v>
      </c>
      <c r="L23" s="1" t="n">
        <v>0.0025</v>
      </c>
      <c r="M23" s="1" t="n">
        <v>4</v>
      </c>
      <c r="N23" s="1" t="n">
        <v>0.14</v>
      </c>
      <c r="O23" s="4" t="s">
        <v>77</v>
      </c>
      <c r="P23" s="12" t="n">
        <v>1</v>
      </c>
      <c r="Q23" s="1" t="n">
        <v>2</v>
      </c>
      <c r="R23" s="1" t="s">
        <v>78</v>
      </c>
      <c r="S23" s="1" t="n">
        <f aca="false">IF($P23=1,$C23,"")</f>
        <v>0</v>
      </c>
      <c r="T23" s="1" t="str">
        <f aca="false">IF($P23=2,$C23,"")</f>
        <v/>
      </c>
      <c r="U23" s="1" t="str">
        <f aca="false">IF($P23=3,$C23,"")</f>
        <v/>
      </c>
      <c r="V23" s="1" t="n">
        <v>0</v>
      </c>
      <c r="W23" s="1" t="str">
        <f aca="false">IF($P23=2,$V23,"")</f>
        <v/>
      </c>
      <c r="X23" s="1" t="str">
        <f aca="false">IF($P23=3,$V23,"")</f>
        <v/>
      </c>
    </row>
    <row r="24" customFormat="false" ht="102.2" hidden="false" customHeight="false" outlineLevel="0" collapsed="false">
      <c r="A24" s="4" t="s">
        <v>79</v>
      </c>
      <c r="B24" s="1" t="n">
        <v>130</v>
      </c>
      <c r="C24" s="1" t="n">
        <v>1</v>
      </c>
      <c r="D24" s="1" t="n">
        <v>2</v>
      </c>
      <c r="E24" s="1" t="n">
        <v>0.01</v>
      </c>
      <c r="F24" s="1" t="n">
        <v>0.004</v>
      </c>
      <c r="G24" s="1" t="n">
        <v>2</v>
      </c>
      <c r="H24" s="1" t="n">
        <v>0.3</v>
      </c>
      <c r="K24" s="1" t="n">
        <v>0.35</v>
      </c>
      <c r="L24" s="1" t="n">
        <v>0.0014</v>
      </c>
      <c r="M24" s="1" t="n">
        <v>5</v>
      </c>
      <c r="N24" s="1" t="n">
        <v>0.11</v>
      </c>
      <c r="O24" s="1" t="s">
        <v>80</v>
      </c>
      <c r="P24" s="12" t="n">
        <v>1</v>
      </c>
      <c r="Q24" s="1" t="n">
        <v>2</v>
      </c>
      <c r="R24" s="1" t="s">
        <v>81</v>
      </c>
      <c r="S24" s="1" t="n">
        <f aca="false">IF($P24=1,$C24,"")</f>
        <v>1</v>
      </c>
      <c r="T24" s="1" t="str">
        <f aca="false">IF($P24=2,$C24,"")</f>
        <v/>
      </c>
      <c r="U24" s="1" t="str">
        <f aca="false">IF($P24=3,$C24,"")</f>
        <v/>
      </c>
      <c r="V24" s="1" t="n">
        <f aca="false">2/D24</f>
        <v>1</v>
      </c>
      <c r="W24" s="1" t="str">
        <f aca="false">IF($P24=2,$V24,"")</f>
        <v/>
      </c>
      <c r="X24" s="1" t="str">
        <f aca="false">IF($P24=3,$V24,"")</f>
        <v/>
      </c>
    </row>
    <row r="25" customFormat="false" ht="57.45" hidden="false" customHeight="false" outlineLevel="0" collapsed="false">
      <c r="A25" s="4" t="s">
        <v>82</v>
      </c>
      <c r="B25" s="1" t="n">
        <v>350</v>
      </c>
      <c r="C25" s="1" t="n">
        <v>0.8</v>
      </c>
      <c r="D25" s="1" t="n">
        <v>2</v>
      </c>
      <c r="G25" s="1" t="n">
        <v>0</v>
      </c>
      <c r="H25" s="1" t="n">
        <v>1.1</v>
      </c>
      <c r="L25" s="1" t="n">
        <v>0.006</v>
      </c>
      <c r="M25" s="1" t="n">
        <v>9.14</v>
      </c>
      <c r="O25" s="1" t="s">
        <v>83</v>
      </c>
      <c r="P25" s="12" t="n">
        <v>1</v>
      </c>
      <c r="Q25" s="1" t="n">
        <v>1</v>
      </c>
      <c r="R25" s="1" t="s">
        <v>84</v>
      </c>
      <c r="S25" s="1" t="n">
        <f aca="false">IF($P25=1,$C25,"")</f>
        <v>0.8</v>
      </c>
      <c r="T25" s="1" t="str">
        <f aca="false">IF($P25=2,$C25,"")</f>
        <v/>
      </c>
      <c r="U25" s="1" t="str">
        <f aca="false">IF($P25=3,$C25,"")</f>
        <v/>
      </c>
      <c r="V25" s="1" t="n">
        <f aca="false">1/D25</f>
        <v>0.5</v>
      </c>
      <c r="W25" s="1" t="str">
        <f aca="false">IF($P25=2,$V25,"")</f>
        <v/>
      </c>
      <c r="X25" s="1" t="str">
        <f aca="false">IF($P25=3,$V25,"")</f>
        <v/>
      </c>
    </row>
    <row r="26" customFormat="false" ht="35.05" hidden="false" customHeight="false" outlineLevel="0" collapsed="false">
      <c r="A26" s="4" t="s">
        <v>85</v>
      </c>
      <c r="B26" s="1" t="n">
        <v>1000</v>
      </c>
      <c r="C26" s="1" t="n">
        <v>1</v>
      </c>
      <c r="D26" s="1" t="n">
        <v>2</v>
      </c>
      <c r="H26" s="1" t="s">
        <v>86</v>
      </c>
      <c r="K26" s="1" t="n">
        <v>0.35</v>
      </c>
      <c r="M26" s="1" t="n">
        <v>40</v>
      </c>
      <c r="O26" s="1" t="s">
        <v>87</v>
      </c>
      <c r="P26" s="12" t="n">
        <v>1</v>
      </c>
      <c r="Q26" s="1" t="n">
        <v>2</v>
      </c>
      <c r="R26" s="1" t="s">
        <v>88</v>
      </c>
      <c r="S26" s="1" t="n">
        <f aca="false">IF($P26=1,$C26,"")</f>
        <v>1</v>
      </c>
      <c r="T26" s="1" t="str">
        <f aca="false">IF($P26=2,$C26,"")</f>
        <v/>
      </c>
      <c r="U26" s="1" t="str">
        <f aca="false">IF($P26=3,$C26,"")</f>
        <v/>
      </c>
      <c r="V26" s="1" t="n">
        <f aca="false">2/D26</f>
        <v>1</v>
      </c>
      <c r="W26" s="1" t="str">
        <f aca="false">IF($P26=2,$V26,"")</f>
        <v/>
      </c>
      <c r="X26" s="1" t="str">
        <f aca="false">IF($P26=3,$V26,"")</f>
        <v/>
      </c>
    </row>
    <row r="27" customFormat="false" ht="12.8" hidden="false" customHeight="false" outlineLevel="0" collapsed="false">
      <c r="A27" s="4"/>
      <c r="P27" s="12"/>
      <c r="S27" s="1" t="str">
        <f aca="false">IF($P27=1,$C27,"")</f>
        <v/>
      </c>
      <c r="T27" s="1" t="str">
        <f aca="false">IF($P27=2,$C27,"")</f>
        <v/>
      </c>
      <c r="U27" s="1" t="str">
        <f aca="false">IF($P27=3,$C27,"")</f>
        <v/>
      </c>
      <c r="V27" s="1" t="str">
        <f aca="false">IF($P27=1,#REF!,"")</f>
        <v/>
      </c>
      <c r="W27" s="1" t="str">
        <f aca="false">IF($P27=2,#REF!,"")</f>
        <v/>
      </c>
      <c r="X27" s="1" t="str">
        <f aca="false">IF($P27=3,#REF!,"")</f>
        <v/>
      </c>
    </row>
    <row r="28" s="16" customFormat="true" ht="12.85" hidden="false" customHeight="true" outlineLevel="0" collapsed="false">
      <c r="A28" s="7" t="s">
        <v>46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5"/>
      <c r="Q28" s="18"/>
      <c r="R28" s="18"/>
      <c r="S28" s="1" t="str">
        <f aca="false">IF($P28=1,$C28,"")</f>
        <v/>
      </c>
      <c r="T28" s="1" t="str">
        <f aca="false">IF($P28=2,$C28,"")</f>
        <v/>
      </c>
      <c r="U28" s="1" t="str">
        <f aca="false">IF($P28=3,$C28,"")</f>
        <v/>
      </c>
      <c r="V28" s="1" t="str">
        <f aca="false">IF($P28=1,#REF!,"")</f>
        <v/>
      </c>
      <c r="W28" s="1" t="str">
        <f aca="false">IF($P28=2,#REF!,"")</f>
        <v/>
      </c>
      <c r="X28" s="1" t="str">
        <f aca="false">IF($P28=3,#REF!,"")</f>
        <v/>
      </c>
      <c r="AMD28" s="17"/>
      <c r="AME28" s="17"/>
      <c r="AMF28" s="17"/>
      <c r="AMG28" s="0"/>
      <c r="AMH28" s="0"/>
      <c r="AMI28" s="0"/>
      <c r="AMJ28" s="0"/>
    </row>
    <row r="29" customFormat="false" ht="57.45" hidden="false" customHeight="false" outlineLevel="0" collapsed="false">
      <c r="A29" s="4" t="s">
        <v>89</v>
      </c>
      <c r="B29" s="1" t="n">
        <v>15.5</v>
      </c>
      <c r="C29" s="1" t="n">
        <v>1.72</v>
      </c>
      <c r="D29" s="1" t="n">
        <v>2</v>
      </c>
      <c r="E29" s="1" t="n">
        <v>0.0013</v>
      </c>
      <c r="G29" s="1" t="n">
        <v>2</v>
      </c>
      <c r="K29" s="1" t="n">
        <v>0.37</v>
      </c>
      <c r="N29" s="1" t="n">
        <v>13.2</v>
      </c>
      <c r="O29" s="1" t="s">
        <v>90</v>
      </c>
      <c r="P29" s="12" t="n">
        <v>2</v>
      </c>
      <c r="Q29" s="1" t="n">
        <v>2</v>
      </c>
      <c r="R29" s="1" t="s">
        <v>91</v>
      </c>
      <c r="S29" s="1" t="str">
        <f aca="false">IF($P29=1,$C29,"")</f>
        <v/>
      </c>
      <c r="T29" s="1" t="n">
        <f aca="false">IF($P29=2,$C29,"")</f>
        <v>1.72</v>
      </c>
      <c r="U29" s="1" t="str">
        <f aca="false">IF($P29=3,$C29,"")</f>
        <v/>
      </c>
      <c r="V29" s="1" t="str">
        <f aca="false">IF($P29=1,$W29,"")</f>
        <v/>
      </c>
      <c r="W29" s="1" t="n">
        <f aca="false">2/D29</f>
        <v>1</v>
      </c>
      <c r="X29" s="1" t="str">
        <f aca="false">IF($P29=3,$W29,"")</f>
        <v/>
      </c>
    </row>
    <row r="30" customFormat="false" ht="35.05" hidden="false" customHeight="false" outlineLevel="0" collapsed="false">
      <c r="A30" s="4" t="s">
        <v>92</v>
      </c>
      <c r="B30" s="1" t="n">
        <v>19</v>
      </c>
      <c r="C30" s="1" t="n">
        <v>2.14</v>
      </c>
      <c r="D30" s="1" t="n">
        <v>1</v>
      </c>
      <c r="H30" s="1" t="n">
        <v>0.9</v>
      </c>
      <c r="K30" s="1" t="n">
        <v>0.3</v>
      </c>
      <c r="M30" s="1" t="n">
        <v>1.5</v>
      </c>
      <c r="N30" s="1" t="n">
        <v>7</v>
      </c>
      <c r="O30" s="1" t="s">
        <v>93</v>
      </c>
      <c r="P30" s="12" t="n">
        <v>2</v>
      </c>
      <c r="Q30" s="1" t="n">
        <v>2</v>
      </c>
      <c r="R30" s="1" t="s">
        <v>94</v>
      </c>
      <c r="S30" s="1" t="str">
        <f aca="false">IF($P30=1,$C30,"")</f>
        <v/>
      </c>
      <c r="T30" s="1" t="n">
        <f aca="false">IF($P30=2,$C30,"")</f>
        <v>2.14</v>
      </c>
      <c r="U30" s="1" t="str">
        <f aca="false">IF($P30=3,$C30,"")</f>
        <v/>
      </c>
      <c r="V30" s="1" t="str">
        <f aca="false">IF($P30=1,$W30,"")</f>
        <v/>
      </c>
      <c r="W30" s="1" t="n">
        <f aca="false">2/D30</f>
        <v>2</v>
      </c>
      <c r="X30" s="1" t="str">
        <f aca="false">IF($P30=3,$W30,"")</f>
        <v/>
      </c>
    </row>
    <row r="31" customFormat="false" ht="23.85" hidden="false" customHeight="false" outlineLevel="0" collapsed="false">
      <c r="A31" s="4" t="s">
        <v>95</v>
      </c>
      <c r="B31" s="1" t="n">
        <v>40</v>
      </c>
      <c r="C31" s="1" t="n">
        <v>3</v>
      </c>
      <c r="D31" s="1" t="n">
        <v>2</v>
      </c>
      <c r="H31" s="1" t="n">
        <v>0.6</v>
      </c>
      <c r="K31" s="1" t="n">
        <v>0.15</v>
      </c>
      <c r="L31" s="1" t="n">
        <v>0.01</v>
      </c>
      <c r="M31" s="1" t="n">
        <v>9</v>
      </c>
      <c r="N31" s="1" t="n">
        <v>0.05</v>
      </c>
      <c r="O31" s="1" t="s">
        <v>96</v>
      </c>
      <c r="P31" s="12" t="n">
        <v>2</v>
      </c>
      <c r="Q31" s="1" t="n">
        <v>1</v>
      </c>
      <c r="R31" s="1" t="s">
        <v>97</v>
      </c>
      <c r="S31" s="1" t="str">
        <f aca="false">IF($P31=1,$C31,"")</f>
        <v/>
      </c>
      <c r="T31" s="1" t="n">
        <f aca="false">IF($P31=2,$C31,"")</f>
        <v>3</v>
      </c>
      <c r="U31" s="1" t="str">
        <f aca="false">IF($P31=3,$C31,"")</f>
        <v/>
      </c>
      <c r="V31" s="1" t="str">
        <f aca="false">IF($P31=1,$W31,"")</f>
        <v/>
      </c>
      <c r="W31" s="1" t="n">
        <f aca="false">1/D31</f>
        <v>0.5</v>
      </c>
      <c r="X31" s="1" t="str">
        <f aca="false">IF($P31=3,$W31,"")</f>
        <v/>
      </c>
    </row>
    <row r="32" customFormat="false" ht="35.05" hidden="false" customHeight="false" outlineLevel="0" collapsed="false">
      <c r="A32" s="4" t="s">
        <v>98</v>
      </c>
      <c r="B32" s="1" t="n">
        <v>55</v>
      </c>
      <c r="C32" s="1" t="n">
        <v>2</v>
      </c>
      <c r="D32" s="1" t="n">
        <v>2</v>
      </c>
      <c r="I32" s="1" t="n">
        <v>1.84</v>
      </c>
      <c r="K32" s="1" t="n">
        <v>0.22</v>
      </c>
      <c r="L32" s="1" t="n">
        <v>0.002</v>
      </c>
      <c r="M32" s="1" t="n">
        <v>16</v>
      </c>
      <c r="N32" s="1" t="n">
        <v>0.5</v>
      </c>
      <c r="O32" s="1" t="s">
        <v>99</v>
      </c>
      <c r="P32" s="12" t="n">
        <v>2</v>
      </c>
      <c r="Q32" s="1" t="n">
        <v>2</v>
      </c>
      <c r="R32" s="1" t="s">
        <v>100</v>
      </c>
      <c r="S32" s="0"/>
      <c r="T32" s="1" t="n">
        <v>2</v>
      </c>
      <c r="U32" s="1" t="str">
        <f aca="false">IF($P32=3,$C32,"")</f>
        <v/>
      </c>
      <c r="V32" s="0"/>
      <c r="W32" s="1" t="n">
        <f aca="false">2/D32</f>
        <v>1</v>
      </c>
      <c r="X32" s="1" t="str">
        <f aca="false">IF($P32=3,$W32,"")</f>
        <v/>
      </c>
    </row>
    <row r="33" customFormat="false" ht="35.05" hidden="false" customHeight="false" outlineLevel="0" collapsed="false">
      <c r="A33" s="4" t="s">
        <v>101</v>
      </c>
      <c r="B33" s="1" t="n">
        <v>79.3</v>
      </c>
      <c r="C33" s="1" t="n">
        <v>1.2</v>
      </c>
      <c r="D33" s="1" t="n">
        <v>2</v>
      </c>
      <c r="K33" s="1" t="n">
        <v>0.38</v>
      </c>
      <c r="M33" s="1" t="n">
        <v>10.5</v>
      </c>
      <c r="O33" s="1" t="s">
        <v>102</v>
      </c>
      <c r="P33" s="12" t="n">
        <v>2</v>
      </c>
      <c r="Q33" s="1" t="n">
        <v>2</v>
      </c>
      <c r="R33" s="1" t="s">
        <v>103</v>
      </c>
      <c r="S33" s="1" t="str">
        <f aca="false">IF($P33=1,$C33,"")</f>
        <v/>
      </c>
      <c r="T33" s="1" t="n">
        <f aca="false">IF($P33=2,$C33,"")</f>
        <v>1.2</v>
      </c>
      <c r="U33" s="1" t="str">
        <f aca="false">IF($P33=3,$C33,"")</f>
        <v/>
      </c>
      <c r="V33" s="1" t="str">
        <f aca="false">IF($P33=1,$W33,"")</f>
        <v/>
      </c>
      <c r="W33" s="1" t="n">
        <f aca="false">2/D33</f>
        <v>1</v>
      </c>
      <c r="X33" s="1" t="str">
        <f aca="false">IF($P33=3,$W33,"")</f>
        <v/>
      </c>
    </row>
    <row r="34" customFormat="false" ht="35.05" hidden="false" customHeight="false" outlineLevel="0" collapsed="false">
      <c r="A34" s="4" t="s">
        <v>104</v>
      </c>
      <c r="B34" s="1" t="n">
        <v>80</v>
      </c>
      <c r="C34" s="1" t="n">
        <v>5</v>
      </c>
      <c r="D34" s="1" t="n">
        <v>2</v>
      </c>
      <c r="H34" s="1" t="n">
        <v>1.3</v>
      </c>
      <c r="I34" s="1" t="n">
        <v>2.1</v>
      </c>
      <c r="K34" s="1" t="n">
        <v>0.13</v>
      </c>
      <c r="M34" s="1" t="n">
        <v>3.5</v>
      </c>
      <c r="O34" s="1" t="s">
        <v>105</v>
      </c>
      <c r="P34" s="12" t="n">
        <v>2</v>
      </c>
      <c r="Q34" s="1" t="n">
        <v>2</v>
      </c>
      <c r="R34" s="1" t="s">
        <v>106</v>
      </c>
      <c r="S34" s="1" t="str">
        <f aca="false">IF($P34=1,$C34,"")</f>
        <v/>
      </c>
      <c r="T34" s="1" t="n">
        <f aca="false">IF($P34=2,$C34,"")</f>
        <v>5</v>
      </c>
      <c r="U34" s="1" t="str">
        <f aca="false">IF($P34=3,$C34,"")</f>
        <v/>
      </c>
      <c r="V34" s="1" t="str">
        <f aca="false">IF($P34=1,$W34,"")</f>
        <v/>
      </c>
      <c r="W34" s="1" t="n">
        <f aca="false">2/D34</f>
        <v>1</v>
      </c>
      <c r="X34" s="1" t="str">
        <f aca="false">IF($P34=3,$W34,"")</f>
        <v/>
      </c>
    </row>
    <row r="35" customFormat="false" ht="91" hidden="false" customHeight="false" outlineLevel="0" collapsed="false">
      <c r="A35" s="4" t="s">
        <v>107</v>
      </c>
      <c r="B35" s="1" t="n">
        <v>87</v>
      </c>
      <c r="C35" s="1" t="n">
        <v>2.7</v>
      </c>
      <c r="D35" s="1" t="n">
        <v>2</v>
      </c>
      <c r="H35" s="1" t="n">
        <v>111</v>
      </c>
      <c r="K35" s="1" t="n">
        <v>0.2</v>
      </c>
      <c r="L35" s="1" t="n">
        <v>0.0012</v>
      </c>
      <c r="N35" s="1" t="n">
        <v>60</v>
      </c>
      <c r="O35" s="1" t="s">
        <v>108</v>
      </c>
      <c r="P35" s="12" t="n">
        <v>2</v>
      </c>
      <c r="Q35" s="1" t="n">
        <v>2</v>
      </c>
      <c r="R35" s="1" t="s">
        <v>109</v>
      </c>
      <c r="S35" s="1" t="str">
        <f aca="false">IF($P35=1,$C35,"")</f>
        <v/>
      </c>
      <c r="T35" s="1" t="n">
        <f aca="false">IF($P35=2,$C35,"")</f>
        <v>2.7</v>
      </c>
      <c r="U35" s="1" t="str">
        <f aca="false">IF($P35=3,$C35,"")</f>
        <v/>
      </c>
      <c r="V35" s="1" t="str">
        <f aca="false">IF($P35=1,$W35,"")</f>
        <v/>
      </c>
      <c r="W35" s="1" t="n">
        <f aca="false">2/D35</f>
        <v>1</v>
      </c>
      <c r="X35" s="1" t="str">
        <f aca="false">IF($P35=3,$W35,"")</f>
        <v/>
      </c>
    </row>
    <row r="36" customFormat="false" ht="35.05" hidden="false" customHeight="false" outlineLevel="0" collapsed="false">
      <c r="A36" s="4" t="s">
        <v>110</v>
      </c>
      <c r="B36" s="1" t="n">
        <v>164</v>
      </c>
      <c r="C36" s="1" t="n">
        <v>2.8</v>
      </c>
      <c r="D36" s="1" t="n">
        <v>2</v>
      </c>
      <c r="H36" s="1" t="s">
        <v>111</v>
      </c>
      <c r="L36" s="1" t="n">
        <v>0.006</v>
      </c>
      <c r="M36" s="1" t="n">
        <v>27</v>
      </c>
      <c r="O36" s="1" t="s">
        <v>112</v>
      </c>
      <c r="P36" s="12" t="n">
        <v>2</v>
      </c>
      <c r="Q36" s="1" t="n">
        <v>1</v>
      </c>
      <c r="R36" s="1" t="s">
        <v>113</v>
      </c>
      <c r="S36" s="1" t="str">
        <f aca="false">IF($P36=1,$C36,"")</f>
        <v/>
      </c>
      <c r="T36" s="1" t="n">
        <f aca="false">IF($P36=2,$C36,"")</f>
        <v>2.8</v>
      </c>
      <c r="U36" s="1" t="str">
        <f aca="false">IF($P36=3,$C36,"")</f>
        <v/>
      </c>
      <c r="V36" s="1" t="str">
        <f aca="false">IF($P36=1,$W36,"")</f>
        <v/>
      </c>
      <c r="W36" s="1" t="n">
        <f aca="false">1/D36</f>
        <v>0.5</v>
      </c>
      <c r="X36" s="1" t="str">
        <f aca="false">IF($P36=3,$W36,"")</f>
        <v/>
      </c>
    </row>
    <row r="37" customFormat="false" ht="46.25" hidden="false" customHeight="false" outlineLevel="0" collapsed="false">
      <c r="A37" s="4" t="s">
        <v>114</v>
      </c>
      <c r="B37" s="1" t="n">
        <v>450</v>
      </c>
      <c r="D37" s="1" t="n">
        <v>0</v>
      </c>
      <c r="F37" s="1" t="n">
        <v>0.032</v>
      </c>
      <c r="G37" s="1" t="n">
        <v>2</v>
      </c>
      <c r="K37" s="1" t="n">
        <v>0.35</v>
      </c>
      <c r="M37" s="1" t="n">
        <v>4.5</v>
      </c>
      <c r="N37" s="1" t="n">
        <v>2.7</v>
      </c>
      <c r="O37" s="1" t="s">
        <v>115</v>
      </c>
      <c r="P37" s="12" t="n">
        <v>2</v>
      </c>
      <c r="Q37" s="1" t="n">
        <v>2</v>
      </c>
      <c r="R37" s="1" t="s">
        <v>116</v>
      </c>
      <c r="S37" s="1" t="str">
        <f aca="false">IF($P37=1,$C37,"")</f>
        <v/>
      </c>
      <c r="T37" s="1" t="n">
        <f aca="false">IF($P37=2,$C37,"")</f>
        <v>0</v>
      </c>
      <c r="U37" s="1" t="str">
        <f aca="false">IF($P37=3,$C37,"")</f>
        <v/>
      </c>
      <c r="V37" s="1" t="str">
        <f aca="false">IF($P37=1,$W37,"")</f>
        <v/>
      </c>
      <c r="W37" s="1" t="n">
        <v>0</v>
      </c>
      <c r="X37" s="1" t="str">
        <f aca="false">IF($P37=3,$W37,"")</f>
        <v/>
      </c>
    </row>
    <row r="38" customFormat="false" ht="12.8" hidden="false" customHeight="false" outlineLevel="0" collapsed="false">
      <c r="A38" s="6"/>
      <c r="P38" s="19"/>
    </row>
    <row r="39" s="22" customFormat="true" ht="12.8" hidden="false" customHeight="false" outlineLevel="0" collapsed="false">
      <c r="A39" s="7" t="s">
        <v>117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1"/>
      <c r="Q39" s="20"/>
      <c r="R39" s="20"/>
      <c r="S39" s="1" t="str">
        <f aca="false">IF($P39=1,$C39,"")</f>
        <v/>
      </c>
      <c r="T39" s="1" t="str">
        <f aca="false">IF($P39=2,$C39,"")</f>
        <v/>
      </c>
      <c r="U39" s="1" t="str">
        <f aca="false">IF($P39=3,$C39,"")</f>
        <v/>
      </c>
      <c r="V39" s="1" t="str">
        <f aca="false">IF($P39=1,#REF!,"")</f>
        <v/>
      </c>
      <c r="W39" s="1" t="str">
        <f aca="false">IF($P39=2,#REF!,"")</f>
        <v/>
      </c>
      <c r="X39" s="1" t="str">
        <f aca="false">IF($P39=3,#REF!,"")</f>
        <v/>
      </c>
      <c r="AMG39" s="0"/>
      <c r="AMH39" s="0"/>
      <c r="AMI39" s="0"/>
      <c r="AMJ39" s="0"/>
    </row>
    <row r="40" customFormat="false" ht="91" hidden="false" customHeight="false" outlineLevel="0" collapsed="false">
      <c r="A40" s="4" t="s">
        <v>118</v>
      </c>
      <c r="B40" s="1" t="n">
        <v>15</v>
      </c>
      <c r="C40" s="1" t="n">
        <v>3.78</v>
      </c>
      <c r="D40" s="1" t="n">
        <v>2</v>
      </c>
      <c r="H40" s="1" t="n">
        <v>0.2</v>
      </c>
      <c r="K40" s="1" t="n">
        <v>0.26</v>
      </c>
      <c r="L40" s="1" t="n">
        <v>0.002</v>
      </c>
      <c r="M40" s="1" t="n">
        <v>11</v>
      </c>
      <c r="O40" s="1" t="s">
        <v>119</v>
      </c>
      <c r="P40" s="12" t="n">
        <v>3</v>
      </c>
      <c r="Q40" s="1" t="n">
        <v>2</v>
      </c>
      <c r="R40" s="1" t="s">
        <v>120</v>
      </c>
      <c r="S40" s="1" t="str">
        <f aca="false">IF($P40=1,$C40,"")</f>
        <v/>
      </c>
      <c r="T40" s="1" t="str">
        <f aca="false">IF($P40=2,$C40,"")</f>
        <v/>
      </c>
      <c r="U40" s="1" t="n">
        <f aca="false">IF($P40=3,$C40,"")</f>
        <v>3.78</v>
      </c>
      <c r="V40" s="1" t="str">
        <f aca="false">IF($P40=1,$X40,"")</f>
        <v/>
      </c>
      <c r="W40" s="1" t="str">
        <f aca="false">IF($P40=2,$X40,"")</f>
        <v/>
      </c>
      <c r="X40" s="1" t="n">
        <f aca="false">2/D40</f>
        <v>1</v>
      </c>
    </row>
    <row r="41" customFormat="false" ht="57.45" hidden="false" customHeight="false" outlineLevel="0" collapsed="false">
      <c r="A41" s="4" t="s">
        <v>121</v>
      </c>
      <c r="B41" s="1" t="n">
        <v>45</v>
      </c>
      <c r="C41" s="1" t="n">
        <v>7</v>
      </c>
      <c r="D41" s="1" t="n">
        <v>2</v>
      </c>
      <c r="E41" s="1" t="n">
        <v>0.2</v>
      </c>
      <c r="G41" s="1" t="n">
        <v>2</v>
      </c>
      <c r="H41" s="1" t="n">
        <v>17</v>
      </c>
      <c r="I41" s="1" t="n">
        <v>1.21</v>
      </c>
      <c r="J41" s="1" t="n">
        <v>5</v>
      </c>
      <c r="L41" s="1" t="n">
        <v>0.003</v>
      </c>
      <c r="M41" s="1" t="n">
        <v>15</v>
      </c>
      <c r="O41" s="1" t="s">
        <v>122</v>
      </c>
      <c r="P41" s="12" t="n">
        <v>3</v>
      </c>
      <c r="Q41" s="1" t="n">
        <v>2</v>
      </c>
      <c r="R41" s="1" t="s">
        <v>123</v>
      </c>
      <c r="S41" s="1" t="str">
        <f aca="false">IF($P41=1,$C41,"")</f>
        <v/>
      </c>
      <c r="T41" s="1" t="str">
        <f aca="false">IF($P41=2,$C41,"")</f>
        <v/>
      </c>
      <c r="U41" s="1" t="n">
        <f aca="false">IF($P41=3,$C41,"")</f>
        <v>7</v>
      </c>
      <c r="V41" s="1" t="str">
        <f aca="false">IF($P41=1,$X41,"")</f>
        <v/>
      </c>
      <c r="W41" s="1" t="str">
        <f aca="false">IF($P41=2,$X41,"")</f>
        <v/>
      </c>
      <c r="X41" s="1" t="n">
        <f aca="false">2/D41</f>
        <v>1</v>
      </c>
    </row>
    <row r="42" customFormat="false" ht="91" hidden="false" customHeight="false" outlineLevel="0" collapsed="false">
      <c r="A42" s="4" t="s">
        <v>124</v>
      </c>
      <c r="B42" s="1" t="n">
        <v>57</v>
      </c>
      <c r="C42" s="1" t="n">
        <v>4</v>
      </c>
      <c r="D42" s="1" t="n">
        <v>2</v>
      </c>
      <c r="F42" s="1" t="n">
        <v>0.06</v>
      </c>
      <c r="H42" s="1" t="n">
        <v>3</v>
      </c>
      <c r="K42" s="1" t="n">
        <v>0.25</v>
      </c>
      <c r="L42" s="1" t="n">
        <v>0.006</v>
      </c>
      <c r="M42" s="1" t="n">
        <v>100</v>
      </c>
      <c r="N42" s="1" t="n">
        <v>145</v>
      </c>
      <c r="O42" s="1" t="s">
        <v>125</v>
      </c>
      <c r="P42" s="12" t="n">
        <v>3</v>
      </c>
      <c r="Q42" s="1" t="n">
        <v>2</v>
      </c>
      <c r="R42" s="1" t="s">
        <v>126</v>
      </c>
      <c r="S42" s="1" t="str">
        <f aca="false">IF($P42=1,$C42,"")</f>
        <v/>
      </c>
      <c r="T42" s="1" t="str">
        <f aca="false">IF($P42=2,$C42,"")</f>
        <v/>
      </c>
      <c r="U42" s="1" t="n">
        <f aca="false">IF($P42=3,$C42,"")</f>
        <v>4</v>
      </c>
      <c r="V42" s="1" t="str">
        <f aca="false">IF($P42=1,$X42,"")</f>
        <v/>
      </c>
      <c r="W42" s="1" t="str">
        <f aca="false">IF($P42=2,$X42,"")</f>
        <v/>
      </c>
      <c r="X42" s="1" t="n">
        <f aca="false">2/D42</f>
        <v>1</v>
      </c>
    </row>
    <row r="43" customFormat="false" ht="91" hidden="false" customHeight="false" outlineLevel="0" collapsed="false">
      <c r="A43" s="4" t="s">
        <v>127</v>
      </c>
      <c r="B43" s="1" t="n">
        <v>110</v>
      </c>
      <c r="C43" s="1" t="n">
        <v>10</v>
      </c>
      <c r="D43" s="1" t="n">
        <v>2</v>
      </c>
      <c r="H43" s="1" t="n">
        <v>1</v>
      </c>
      <c r="I43" s="1" t="n">
        <v>2.15</v>
      </c>
      <c r="J43" s="1" t="s">
        <v>128</v>
      </c>
      <c r="K43" s="1" t="n">
        <v>0.25</v>
      </c>
      <c r="L43" s="1" t="n">
        <v>0.006</v>
      </c>
      <c r="M43" s="1" t="n">
        <v>20</v>
      </c>
      <c r="N43" s="1" t="n">
        <v>3</v>
      </c>
      <c r="O43" s="1" t="s">
        <v>129</v>
      </c>
      <c r="P43" s="12" t="n">
        <v>3</v>
      </c>
      <c r="Q43" s="1" t="n">
        <v>2</v>
      </c>
      <c r="R43" s="1" t="s">
        <v>130</v>
      </c>
      <c r="S43" s="1" t="str">
        <f aca="false">IF($P43=1,$C43,"")</f>
        <v/>
      </c>
      <c r="T43" s="1" t="str">
        <f aca="false">IF($P43=2,$C43,"")</f>
        <v/>
      </c>
      <c r="U43" s="1" t="n">
        <f aca="false">IF($P43=3,$C43,"")</f>
        <v>10</v>
      </c>
      <c r="V43" s="1" t="str">
        <f aca="false">IF($P43=1,$X43,"")</f>
        <v/>
      </c>
      <c r="W43" s="1" t="str">
        <f aca="false">IF($P43=2,$X43,"")</f>
        <v/>
      </c>
      <c r="X43" s="1" t="n">
        <f aca="false">2/D43</f>
        <v>1</v>
      </c>
    </row>
    <row r="44" customFormat="false" ht="35.05" hidden="false" customHeight="false" outlineLevel="0" collapsed="false">
      <c r="A44" s="4" t="s">
        <v>131</v>
      </c>
      <c r="B44" s="1" t="n">
        <v>150</v>
      </c>
      <c r="C44" s="1" t="n">
        <v>10.5</v>
      </c>
      <c r="D44" s="1" t="n">
        <v>2</v>
      </c>
      <c r="M44" s="1" t="n">
        <v>12</v>
      </c>
      <c r="O44" s="1" t="s">
        <v>132</v>
      </c>
      <c r="P44" s="12" t="n">
        <v>3</v>
      </c>
      <c r="Q44" s="1" t="n">
        <v>1</v>
      </c>
      <c r="R44" s="1" t="s">
        <v>133</v>
      </c>
      <c r="S44" s="1" t="str">
        <f aca="false">IF($P44=1,$C44,"")</f>
        <v/>
      </c>
      <c r="T44" s="1" t="str">
        <f aca="false">IF($P44=2,$C44,"")</f>
        <v/>
      </c>
      <c r="U44" s="1" t="n">
        <f aca="false">IF($P44=3,$C44,"")</f>
        <v>10.5</v>
      </c>
      <c r="V44" s="1" t="str">
        <f aca="false">IF($P44=1,$X44,"")</f>
        <v/>
      </c>
      <c r="W44" s="1" t="str">
        <f aca="false">IF($P44=2,$X44,"")</f>
        <v/>
      </c>
      <c r="X44" s="1" t="n">
        <f aca="false">1/D44</f>
        <v>0.5</v>
      </c>
    </row>
    <row r="45" customFormat="false" ht="46.25" hidden="false" customHeight="false" outlineLevel="0" collapsed="false">
      <c r="A45" s="4" t="s">
        <v>134</v>
      </c>
      <c r="B45" s="1" t="n">
        <v>3500</v>
      </c>
      <c r="C45" s="1" t="n">
        <v>6</v>
      </c>
      <c r="D45" s="1" t="n">
        <v>2</v>
      </c>
      <c r="H45" s="1" t="n">
        <v>2.7</v>
      </c>
      <c r="K45" s="1" t="n">
        <v>0.1</v>
      </c>
      <c r="M45" s="1" t="n">
        <v>64</v>
      </c>
      <c r="N45" s="1" t="n">
        <v>26</v>
      </c>
      <c r="O45" s="1" t="s">
        <v>135</v>
      </c>
      <c r="P45" s="12" t="n">
        <v>3</v>
      </c>
      <c r="Q45" s="1" t="n">
        <v>2</v>
      </c>
      <c r="R45" s="1" t="s">
        <v>136</v>
      </c>
      <c r="S45" s="1" t="str">
        <f aca="false">IF($P45=1,$C45,"")</f>
        <v/>
      </c>
      <c r="T45" s="1" t="str">
        <f aca="false">IF($P45=2,$C45,"")</f>
        <v/>
      </c>
      <c r="U45" s="1" t="n">
        <f aca="false">IF($P45=3,$C45,"")</f>
        <v>6</v>
      </c>
      <c r="V45" s="1" t="str">
        <f aca="false">IF($P45=1,$X45,"")</f>
        <v/>
      </c>
      <c r="W45" s="1" t="str">
        <f aca="false">IF($P45=2,$X45,"")</f>
        <v/>
      </c>
      <c r="X45" s="1" t="n">
        <f aca="false">2/D45</f>
        <v>1</v>
      </c>
    </row>
    <row r="46" customFormat="false" ht="12.8" hidden="false" customHeight="false" outlineLevel="0" collapsed="false">
      <c r="P46" s="23"/>
    </row>
    <row r="47" s="16" customFormat="true" ht="12.85" hidden="false" customHeight="true" outlineLevel="0" collapsed="false">
      <c r="A47" s="7" t="s">
        <v>137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5"/>
      <c r="Q47" s="18"/>
      <c r="R47" s="18"/>
      <c r="S47" s="1" t="str">
        <f aca="false">IF($P47=1,$C47,"")</f>
        <v/>
      </c>
      <c r="T47" s="1" t="str">
        <f aca="false">IF($P47=2,$C47,"")</f>
        <v/>
      </c>
      <c r="U47" s="1" t="str">
        <f aca="false">IF($P47=3,$C47,"")</f>
        <v/>
      </c>
      <c r="V47" s="1" t="str">
        <f aca="false">IF($P47=1,#REF!,"")</f>
        <v/>
      </c>
      <c r="W47" s="1" t="str">
        <f aca="false">IF($P47=2,#REF!,"")</f>
        <v/>
      </c>
      <c r="X47" s="1" t="str">
        <f aca="false">IF($P47=3,#REF!,"")</f>
        <v/>
      </c>
      <c r="AMD47" s="17"/>
      <c r="AME47" s="17"/>
      <c r="AMF47" s="17"/>
      <c r="AMG47" s="0"/>
      <c r="AMH47" s="0"/>
      <c r="AMI47" s="0"/>
      <c r="AMJ47" s="0"/>
    </row>
    <row r="48" customFormat="false" ht="46.25" hidden="false" customHeight="false" outlineLevel="0" collapsed="false">
      <c r="A48" s="1" t="s">
        <v>138</v>
      </c>
      <c r="B48" s="1" t="n">
        <v>4.5</v>
      </c>
      <c r="C48" s="1" t="n">
        <v>0.67</v>
      </c>
      <c r="D48" s="1" t="n">
        <v>2</v>
      </c>
      <c r="H48" s="1" t="n">
        <v>0.07</v>
      </c>
      <c r="K48" s="1" t="n">
        <v>0.45</v>
      </c>
      <c r="L48" s="1" t="n">
        <v>0.0153</v>
      </c>
      <c r="M48" s="1" t="n">
        <v>4</v>
      </c>
      <c r="N48" s="1" t="n">
        <v>0.72</v>
      </c>
      <c r="O48" s="1" t="s">
        <v>139</v>
      </c>
      <c r="P48" s="24"/>
      <c r="Q48" s="1" t="n">
        <v>0</v>
      </c>
      <c r="R48" s="1" t="s">
        <v>140</v>
      </c>
      <c r="S48" s="1" t="str">
        <f aca="false">IF($P48=1,$C48,"")</f>
        <v/>
      </c>
      <c r="T48" s="1" t="str">
        <f aca="false">IF($P48=2,$C48,"")</f>
        <v/>
      </c>
      <c r="U48" s="1" t="str">
        <f aca="false">IF($P48=3,$C48,"")</f>
        <v/>
      </c>
      <c r="V48" s="1" t="str">
        <f aca="false">IF($P48=1,$X48,"")</f>
        <v/>
      </c>
      <c r="W48" s="1" t="str">
        <f aca="false">IF($P48=2,$X48,"")</f>
        <v/>
      </c>
      <c r="X48" s="1" t="n">
        <v>0</v>
      </c>
    </row>
    <row r="49" customFormat="false" ht="35.05" hidden="false" customHeight="false" outlineLevel="0" collapsed="false">
      <c r="A49" s="1" t="s">
        <v>141</v>
      </c>
      <c r="B49" s="1" t="n">
        <v>5.2</v>
      </c>
      <c r="C49" s="1" t="n">
        <v>1.2</v>
      </c>
      <c r="D49" s="1" t="n">
        <v>2</v>
      </c>
      <c r="H49" s="1" t="n">
        <v>0.2</v>
      </c>
      <c r="K49" s="1" t="n">
        <v>0.31</v>
      </c>
      <c r="M49" s="1" t="n">
        <v>9</v>
      </c>
      <c r="O49" s="1" t="s">
        <v>142</v>
      </c>
      <c r="P49" s="24"/>
      <c r="Q49" s="1" t="n">
        <v>0</v>
      </c>
      <c r="R49" s="1" t="s">
        <v>143</v>
      </c>
      <c r="S49" s="1" t="str">
        <f aca="false">IF($P49=1,$C49,"")</f>
        <v/>
      </c>
      <c r="T49" s="1" t="str">
        <f aca="false">IF($P49=2,$C49,"")</f>
        <v/>
      </c>
      <c r="U49" s="1" t="str">
        <f aca="false">IF($P49=3,$C49,"")</f>
        <v/>
      </c>
      <c r="V49" s="1" t="str">
        <f aca="false">IF($P49=1,$X49,"")</f>
        <v/>
      </c>
      <c r="W49" s="1" t="str">
        <f aca="false">IF($P49=2,$X49,"")</f>
        <v/>
      </c>
      <c r="X49" s="1" t="n">
        <v>0</v>
      </c>
    </row>
    <row r="50" customFormat="false" ht="23.85" hidden="false" customHeight="false" outlineLevel="0" collapsed="false">
      <c r="A50" s="1" t="s">
        <v>144</v>
      </c>
      <c r="B50" s="1" t="n">
        <v>5.5</v>
      </c>
      <c r="C50" s="1" t="n">
        <v>0.18</v>
      </c>
      <c r="D50" s="1" t="n">
        <v>2</v>
      </c>
      <c r="H50" s="1" t="n">
        <v>0.1</v>
      </c>
      <c r="K50" s="1" t="n">
        <v>0.24</v>
      </c>
      <c r="M50" s="1" t="n">
        <v>2.5</v>
      </c>
      <c r="N50" s="1" t="n">
        <v>29</v>
      </c>
      <c r="O50" s="1" t="s">
        <v>145</v>
      </c>
      <c r="P50" s="24"/>
      <c r="Q50" s="1" t="n">
        <v>0</v>
      </c>
      <c r="R50" s="1" t="s">
        <v>146</v>
      </c>
      <c r="S50" s="1" t="str">
        <f aca="false">IF($P50=1,$C50,"")</f>
        <v/>
      </c>
      <c r="T50" s="1" t="str">
        <f aca="false">IF($P50=2,$C50,"")</f>
        <v/>
      </c>
      <c r="U50" s="1" t="str">
        <f aca="false">IF($P50=3,$C50,"")</f>
        <v/>
      </c>
      <c r="V50" s="1" t="str">
        <f aca="false">IF($P50=1,$X50,"")</f>
        <v/>
      </c>
      <c r="W50" s="1" t="str">
        <f aca="false">IF($P50=2,$X50,"")</f>
        <v/>
      </c>
      <c r="X50" s="1" t="n">
        <v>0</v>
      </c>
    </row>
    <row r="51" customFormat="false" ht="35.05" hidden="false" customHeight="false" outlineLevel="0" collapsed="false">
      <c r="A51" s="1" t="s">
        <v>147</v>
      </c>
      <c r="B51" s="1" t="n">
        <v>6.5</v>
      </c>
      <c r="C51" s="1" t="n">
        <v>0.84</v>
      </c>
      <c r="D51" s="1" t="n">
        <v>2</v>
      </c>
      <c r="M51" s="1" t="n">
        <v>10</v>
      </c>
      <c r="O51" s="1" t="s">
        <v>148</v>
      </c>
      <c r="P51" s="24"/>
      <c r="Q51" s="1" t="n">
        <v>0</v>
      </c>
      <c r="R51" s="1" t="s">
        <v>149</v>
      </c>
      <c r="S51" s="1" t="str">
        <f aca="false">IF($P51=1,$C51,"")</f>
        <v/>
      </c>
      <c r="T51" s="1" t="str">
        <f aca="false">IF($P51=2,$C51,"")</f>
        <v/>
      </c>
      <c r="U51" s="1" t="str">
        <f aca="false">IF($P51=3,$C51,"")</f>
        <v/>
      </c>
      <c r="V51" s="1" t="str">
        <f aca="false">IF($P51=1,$X51,"")</f>
        <v/>
      </c>
      <c r="W51" s="1" t="str">
        <f aca="false">IF($P51=2,$X51,"")</f>
        <v/>
      </c>
      <c r="X51" s="1" t="n">
        <v>0</v>
      </c>
    </row>
    <row r="52" customFormat="false" ht="23.85" hidden="false" customHeight="false" outlineLevel="0" collapsed="false">
      <c r="A52" s="1" t="s">
        <v>150</v>
      </c>
      <c r="B52" s="1" t="n">
        <v>7.1</v>
      </c>
      <c r="C52" s="1" t="n">
        <v>0.37</v>
      </c>
      <c r="D52" s="1" t="n">
        <v>2</v>
      </c>
      <c r="H52" s="1" t="n">
        <v>10</v>
      </c>
      <c r="K52" s="1" t="n">
        <v>0.14</v>
      </c>
      <c r="M52" s="1" t="n">
        <v>12</v>
      </c>
      <c r="N52" s="1" t="n">
        <v>18</v>
      </c>
      <c r="O52" s="1" t="s">
        <v>151</v>
      </c>
      <c r="P52" s="24"/>
      <c r="Q52" s="1" t="n">
        <v>0</v>
      </c>
      <c r="R52" s="1" t="s">
        <v>152</v>
      </c>
      <c r="S52" s="1" t="str">
        <f aca="false">IF($P52=1,$C52,"")</f>
        <v/>
      </c>
      <c r="T52" s="1" t="str">
        <f aca="false">IF($P52=2,$C52,"")</f>
        <v/>
      </c>
      <c r="U52" s="1" t="str">
        <f aca="false">IF($P52=3,$C52,"")</f>
        <v/>
      </c>
      <c r="V52" s="1" t="str">
        <f aca="false">IF($P52=1,$X52,"")</f>
        <v/>
      </c>
      <c r="W52" s="1" t="str">
        <f aca="false">IF($P52=2,$X52,"")</f>
        <v/>
      </c>
      <c r="X52" s="1" t="n">
        <v>0</v>
      </c>
    </row>
    <row r="53" customFormat="false" ht="35.05" hidden="false" customHeight="false" outlineLevel="0" collapsed="false">
      <c r="A53" s="1" t="s">
        <v>153</v>
      </c>
      <c r="B53" s="1" t="n">
        <v>8</v>
      </c>
      <c r="C53" s="1" t="n">
        <v>0.42</v>
      </c>
      <c r="D53" s="1" t="n">
        <v>2</v>
      </c>
      <c r="M53" s="1" t="n">
        <v>20</v>
      </c>
      <c r="N53" s="1" t="n">
        <v>0.12</v>
      </c>
      <c r="O53" s="1" t="s">
        <v>154</v>
      </c>
      <c r="P53" s="24"/>
      <c r="Q53" s="1" t="n">
        <v>0</v>
      </c>
      <c r="R53" s="1" t="s">
        <v>155</v>
      </c>
      <c r="S53" s="1" t="str">
        <f aca="false">IF($P53=1,$C53,"")</f>
        <v/>
      </c>
      <c r="T53" s="1" t="str">
        <f aca="false">IF($P53=2,$C53,"")</f>
        <v/>
      </c>
      <c r="U53" s="1" t="str">
        <f aca="false">IF($P53=3,$C53,"")</f>
        <v/>
      </c>
      <c r="V53" s="1" t="str">
        <f aca="false">IF($P53=1,$X53,"")</f>
        <v/>
      </c>
      <c r="W53" s="1" t="str">
        <f aca="false">IF($P53=2,$X53,"")</f>
        <v/>
      </c>
      <c r="X53" s="1" t="n">
        <v>0</v>
      </c>
    </row>
    <row r="54" customFormat="false" ht="23.85" hidden="false" customHeight="false" outlineLevel="0" collapsed="false">
      <c r="A54" s="1" t="s">
        <v>156</v>
      </c>
      <c r="B54" s="1" t="n">
        <v>10</v>
      </c>
      <c r="C54" s="1" t="n">
        <v>1.9</v>
      </c>
      <c r="D54" s="1" t="n">
        <v>2</v>
      </c>
      <c r="M54" s="1" t="n">
        <v>14</v>
      </c>
      <c r="N54" s="1" t="n">
        <v>20</v>
      </c>
      <c r="O54" s="1" t="s">
        <v>157</v>
      </c>
      <c r="P54" s="24"/>
      <c r="Q54" s="1" t="n">
        <v>0</v>
      </c>
      <c r="R54" s="1" t="s">
        <v>158</v>
      </c>
      <c r="S54" s="1" t="str">
        <f aca="false">IF($P54=1,$C54,"")</f>
        <v/>
      </c>
      <c r="T54" s="1" t="str">
        <f aca="false">IF($P54=2,$C54,"")</f>
        <v/>
      </c>
      <c r="U54" s="1" t="str">
        <f aca="false">IF($P54=3,$C54,"")</f>
        <v/>
      </c>
      <c r="V54" s="1" t="str">
        <f aca="false">IF($P54=1,$X54,"")</f>
        <v/>
      </c>
      <c r="W54" s="1" t="str">
        <f aca="false">IF($P54=2,$X54,"")</f>
        <v/>
      </c>
      <c r="X54" s="1" t="n">
        <v>0</v>
      </c>
    </row>
    <row r="55" customFormat="false" ht="35.05" hidden="false" customHeight="false" outlineLevel="0" collapsed="false">
      <c r="A55" s="1" t="s">
        <v>159</v>
      </c>
      <c r="B55" s="1" t="n">
        <v>13.8</v>
      </c>
      <c r="C55" s="1" t="n">
        <v>1.06</v>
      </c>
      <c r="D55" s="1" t="n">
        <v>2</v>
      </c>
      <c r="L55" s="1" t="n">
        <v>0</v>
      </c>
      <c r="M55" s="1" t="n">
        <v>19</v>
      </c>
      <c r="O55" s="1" t="s">
        <v>160</v>
      </c>
      <c r="P55" s="24"/>
      <c r="Q55" s="1" t="n">
        <v>0</v>
      </c>
      <c r="R55" s="1" t="s">
        <v>161</v>
      </c>
      <c r="S55" s="1" t="str">
        <f aca="false">IF($P55=1,$C55,"")</f>
        <v/>
      </c>
      <c r="T55" s="1" t="str">
        <f aca="false">IF($P55=2,$C55,"")</f>
        <v/>
      </c>
      <c r="U55" s="1" t="str">
        <f aca="false">IF($P55=3,$C55,"")</f>
        <v/>
      </c>
      <c r="V55" s="1" t="str">
        <f aca="false">IF($P55=1,$X55,"")</f>
        <v/>
      </c>
      <c r="W55" s="1" t="str">
        <f aca="false">IF($P55=2,$X55,"")</f>
        <v/>
      </c>
      <c r="X55" s="1" t="n">
        <v>0</v>
      </c>
    </row>
    <row r="56" customFormat="false" ht="23.85" hidden="false" customHeight="false" outlineLevel="0" collapsed="false">
      <c r="A56" s="1" t="s">
        <v>162</v>
      </c>
      <c r="B56" s="1" t="n">
        <v>15</v>
      </c>
      <c r="C56" s="1" t="n">
        <v>2.14</v>
      </c>
      <c r="D56" s="1" t="n">
        <v>2</v>
      </c>
      <c r="H56" s="1" t="n">
        <v>0.3</v>
      </c>
      <c r="M56" s="1" t="n">
        <v>6</v>
      </c>
      <c r="N56" s="1" t="n">
        <v>0.5</v>
      </c>
      <c r="O56" s="1" t="s">
        <v>51</v>
      </c>
      <c r="P56" s="24"/>
      <c r="Q56" s="1" t="n">
        <v>0</v>
      </c>
      <c r="R56" s="1" t="s">
        <v>163</v>
      </c>
      <c r="S56" s="1" t="str">
        <f aca="false">IF($P56=1,$C56,"")</f>
        <v/>
      </c>
      <c r="T56" s="1" t="str">
        <f aca="false">IF($P56=2,$C56,"")</f>
        <v/>
      </c>
      <c r="U56" s="1" t="str">
        <f aca="false">IF($P56=3,$C56,"")</f>
        <v/>
      </c>
      <c r="V56" s="1" t="str">
        <f aca="false">IF($P56=1,$X56,"")</f>
        <v/>
      </c>
      <c r="W56" s="1" t="str">
        <f aca="false">IF($P56=2,$X56,"")</f>
        <v/>
      </c>
      <c r="X56" s="1" t="n">
        <v>0</v>
      </c>
    </row>
    <row r="57" customFormat="false" ht="57.45" hidden="false" customHeight="false" outlineLevel="0" collapsed="false">
      <c r="A57" s="4" t="s">
        <v>164</v>
      </c>
      <c r="B57" s="1" t="n">
        <v>200</v>
      </c>
      <c r="C57" s="1" t="n">
        <v>7.5</v>
      </c>
      <c r="D57" s="1" t="n">
        <v>2</v>
      </c>
      <c r="H57" s="1" t="n">
        <v>0.0067</v>
      </c>
      <c r="I57" s="1" t="s">
        <v>165</v>
      </c>
      <c r="J57" s="1" t="s">
        <v>166</v>
      </c>
      <c r="K57" s="1" t="n">
        <v>0.32</v>
      </c>
      <c r="L57" s="1" t="n">
        <v>0.0036</v>
      </c>
      <c r="M57" s="1" t="n">
        <v>8</v>
      </c>
      <c r="N57" s="1" t="s">
        <v>167</v>
      </c>
      <c r="O57" s="1" t="s">
        <v>168</v>
      </c>
      <c r="P57" s="24"/>
      <c r="Q57" s="1" t="n">
        <v>0</v>
      </c>
      <c r="R57" s="1" t="s">
        <v>169</v>
      </c>
      <c r="S57" s="1" t="str">
        <f aca="false">IF($P57=1,$C57,"")</f>
        <v/>
      </c>
      <c r="T57" s="1" t="str">
        <f aca="false">IF($P57=2,$C57,"")</f>
        <v/>
      </c>
      <c r="U57" s="1" t="str">
        <f aca="false">IF($P57=3,$C57,"")</f>
        <v/>
      </c>
      <c r="V57" s="1" t="str">
        <f aca="false">IF($P57=1,$X57,"")</f>
        <v/>
      </c>
      <c r="W57" s="1" t="str">
        <f aca="false">IF($P57=2,$X57,"")</f>
        <v/>
      </c>
      <c r="X57" s="1" t="n">
        <v>0</v>
      </c>
    </row>
    <row r="58" customFormat="false" ht="12.8" hidden="false" customHeight="fals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</row>
    <row r="62" customFormat="false" ht="12.8" hidden="false" customHeight="false" outlineLevel="0" collapsed="false">
      <c r="U62" s="25" t="s">
        <v>170</v>
      </c>
      <c r="V62" s="1" t="n">
        <f aca="false">SUM(V4:V61)</f>
        <v>24</v>
      </c>
      <c r="W62" s="1" t="n">
        <f aca="false">SUM(W4:W61)</f>
        <v>12.5</v>
      </c>
      <c r="X62" s="1" t="n">
        <f aca="false">SUM(X5:X61)</f>
        <v>7</v>
      </c>
    </row>
    <row r="63" customFormat="false" ht="12.8" hidden="false" customHeight="false" outlineLevel="0" collapsed="false">
      <c r="U63" s="25"/>
    </row>
    <row r="64" customFormat="false" ht="12.8" hidden="false" customHeight="false" outlineLevel="0" collapsed="false">
      <c r="R64" s="0"/>
      <c r="S64" s="26"/>
      <c r="T64" s="27" t="s">
        <v>18</v>
      </c>
      <c r="U64" s="27" t="s">
        <v>19</v>
      </c>
      <c r="V64" s="28" t="s">
        <v>20</v>
      </c>
      <c r="W64" s="29"/>
    </row>
    <row r="65" customFormat="false" ht="26.8" hidden="false" customHeight="false" outlineLevel="0" collapsed="false">
      <c r="R65" s="0"/>
      <c r="S65" s="30" t="s">
        <v>171</v>
      </c>
      <c r="T65" s="31" t="n">
        <f aca="false">COUNTIF(S4:S61,"&gt;0")</f>
        <v>13</v>
      </c>
      <c r="U65" s="31" t="n">
        <f aca="false">COUNTIF(T4:T61,"&gt;0")</f>
        <v>10</v>
      </c>
      <c r="V65" s="32" t="n">
        <f aca="false">COUNTIF(U4:U61,"&gt;0")</f>
        <v>7</v>
      </c>
      <c r="W65" s="29"/>
    </row>
    <row r="66" customFormat="false" ht="14.15" hidden="false" customHeight="false" outlineLevel="0" collapsed="false">
      <c r="R66" s="0"/>
      <c r="S66" s="33"/>
      <c r="T66" s="34" t="n">
        <f aca="false">AVERAGEIF(S4:S61,"&gt;0")</f>
        <v>1.16230769230769</v>
      </c>
      <c r="U66" s="34" t="n">
        <f aca="false">AVERAGEIF(T4:T61,"&gt;0")</f>
        <v>3.045</v>
      </c>
      <c r="V66" s="35" t="n">
        <f aca="false">AVERAGEIF(U4:U61,"&gt;0")</f>
        <v>7.46857142857143</v>
      </c>
      <c r="W66" s="29"/>
    </row>
    <row r="67" customFormat="false" ht="14.15" hidden="false" customHeight="false" outlineLevel="0" collapsed="false">
      <c r="R67" s="0"/>
      <c r="S67" s="33"/>
      <c r="T67" s="34" t="n">
        <f aca="false">_xlfn.STDEV.S(S4:S61)</f>
        <v>1.07454079126291</v>
      </c>
      <c r="U67" s="34" t="n">
        <f aca="false">_xlfn.STDEV.S(T4:T61)</f>
        <v>1.73576967470813</v>
      </c>
      <c r="V67" s="35" t="n">
        <f aca="false">_xlfn.STDEV.S(U4:U61)</f>
        <v>3.05727236040793</v>
      </c>
    </row>
    <row r="68" customFormat="false" ht="14.15" hidden="false" customHeight="false" outlineLevel="0" collapsed="false">
      <c r="R68" s="0"/>
      <c r="S68" s="33"/>
      <c r="T68" s="34" t="n">
        <f aca="false">T67/T66</f>
        <v>0.924489099034929</v>
      </c>
      <c r="U68" s="34" t="n">
        <f aca="false">U67/U66</f>
        <v>0.570039302038794</v>
      </c>
      <c r="V68" s="35" t="n">
        <f aca="false">V67/V66</f>
        <v>0.409351693245132</v>
      </c>
    </row>
    <row r="69" customFormat="false" ht="13.8" hidden="false" customHeight="false" outlineLevel="0" collapsed="false">
      <c r="R69" s="0"/>
      <c r="S69" s="33"/>
      <c r="T69" s="34"/>
      <c r="U69" s="34"/>
      <c r="V69" s="35"/>
    </row>
    <row r="70" customFormat="false" ht="14.15" hidden="false" customHeight="false" outlineLevel="0" collapsed="false">
      <c r="R70" s="0"/>
      <c r="S70" s="36" t="s">
        <v>172</v>
      </c>
      <c r="T70" s="37" t="n">
        <f aca="false">SUMPRODUCT(S4:S61,V4:V61)/V62</f>
        <v>1.14479166666667</v>
      </c>
      <c r="U70" s="38" t="n">
        <f aca="false">SUMPRODUCT(T4:T61,W4:W61)/W62</f>
        <v>3.2076</v>
      </c>
      <c r="V70" s="39" t="n">
        <f aca="false">SUMPRODUCT(U4:U61,X4:X61)/X62</f>
        <v>7.50428571428571</v>
      </c>
      <c r="W70" s="40"/>
      <c r="X70" s="40"/>
    </row>
    <row r="71" customFormat="false" ht="14.15" hidden="false" customHeight="false" outlineLevel="0" collapsed="false">
      <c r="R71" s="0"/>
      <c r="S71" s="33"/>
      <c r="T71" s="41" t="n">
        <f aca="false">SQRT(SUMPRODUCT(S4:S61,S4:S61,V4:V61)/V62-T70^2)</f>
        <v>1.06517602141488</v>
      </c>
      <c r="U71" s="42" t="n">
        <f aca="false">SQRT(SUMPRODUCT(T4:T61,T4:T61,W4:W61)/W62-U70^2)</f>
        <v>1.49670111912833</v>
      </c>
      <c r="V71" s="43" t="n">
        <f aca="false">SQRT(SUMPRODUCT(U4:U61,U4:U61,X4:X61)/X62-V70^2)</f>
        <v>2.87136780319493</v>
      </c>
      <c r="W71" s="40"/>
      <c r="X71" s="40"/>
    </row>
    <row r="72" customFormat="false" ht="14.15" hidden="false" customHeight="false" outlineLevel="0" collapsed="false">
      <c r="R72" s="0"/>
      <c r="S72" s="44"/>
      <c r="T72" s="45" t="n">
        <f aca="false">T71/T70</f>
        <v>0.930454031445205</v>
      </c>
      <c r="U72" s="46" t="n">
        <f aca="false">U71/U70</f>
        <v>0.466610898842851</v>
      </c>
      <c r="V72" s="47" t="n">
        <f aca="false">V71/V70</f>
        <v>0.382630394486284</v>
      </c>
      <c r="W72" s="40"/>
      <c r="X72" s="40"/>
    </row>
    <row r="73" customFormat="false" ht="79.85" hidden="false" customHeight="false" outlineLevel="0" collapsed="false">
      <c r="R73" s="0"/>
      <c r="S73" s="1" t="s">
        <v>173</v>
      </c>
      <c r="T73" s="1" t="s">
        <v>174</v>
      </c>
      <c r="U73" s="1" t="s">
        <v>175</v>
      </c>
      <c r="V73" s="1" t="s">
        <v>176</v>
      </c>
    </row>
    <row r="74" customFormat="false" ht="35.05" hidden="false" customHeight="false" outlineLevel="0" collapsed="false">
      <c r="T74" s="1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8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2021-06-11T16:48:54Z</dcterms:created>
  <dc:creator/>
  <dc:description/>
  <dc:language>en-US</dc:language>
  <cp:lastModifiedBy/>
  <dcterms:modified xsi:type="dcterms:W3CDTF">2022-03-23T14:40:17Z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