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Materials" sheetId="2" r:id="rId1"/>
    <sheet name="Part 1" sheetId="1" r:id="rId2"/>
    <sheet name="Part 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B22" i="3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B22" i="1"/>
  <c r="I22" i="2"/>
  <c r="H22" i="2"/>
  <c r="C22" i="2"/>
  <c r="D22" i="2"/>
  <c r="E22" i="2"/>
  <c r="F22" i="2"/>
  <c r="G22" i="2"/>
  <c r="B22" i="2"/>
  <c r="C4" i="2" l="1"/>
  <c r="D4" i="2"/>
  <c r="E4" i="2"/>
  <c r="F4" i="2"/>
  <c r="G4" i="2"/>
  <c r="B4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7" i="3"/>
  <c r="C18" i="3"/>
  <c r="C19" i="3"/>
  <c r="C20" i="3"/>
  <c r="C21" i="3"/>
  <c r="C2" i="3"/>
  <c r="I17" i="2" l="1"/>
  <c r="H17" i="2"/>
  <c r="C17" i="2"/>
  <c r="D17" i="2"/>
  <c r="E17" i="2"/>
  <c r="F17" i="2"/>
  <c r="G17" i="2"/>
  <c r="B17" i="2"/>
  <c r="I16" i="2"/>
  <c r="H16" i="2"/>
  <c r="C16" i="2"/>
  <c r="D16" i="2"/>
  <c r="E16" i="2"/>
  <c r="F16" i="2"/>
  <c r="G16" i="2"/>
  <c r="B16" i="2"/>
  <c r="C16" i="3" s="1"/>
  <c r="I19" i="2"/>
  <c r="H19" i="2"/>
  <c r="C19" i="2"/>
  <c r="D19" i="2"/>
  <c r="E19" i="2"/>
  <c r="F19" i="2"/>
  <c r="G19" i="2"/>
  <c r="B19" i="2"/>
  <c r="I18" i="2"/>
  <c r="H18" i="2"/>
  <c r="C18" i="2"/>
  <c r="D18" i="2"/>
  <c r="E18" i="2"/>
  <c r="F18" i="2"/>
  <c r="G18" i="2"/>
  <c r="B18" i="2"/>
  <c r="I20" i="2"/>
  <c r="H20" i="2"/>
  <c r="C21" i="2"/>
  <c r="D21" i="2"/>
  <c r="E21" i="2"/>
  <c r="F21" i="2"/>
  <c r="G21" i="2"/>
  <c r="H21" i="2"/>
  <c r="I21" i="2"/>
  <c r="B21" i="2"/>
  <c r="C20" i="2"/>
  <c r="D20" i="2"/>
  <c r="E20" i="2"/>
  <c r="F20" i="2"/>
  <c r="G20" i="2"/>
  <c r="B20" i="2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N3" i="1" l="1"/>
  <c r="N5" i="1"/>
  <c r="N6" i="1"/>
  <c r="N7" i="1"/>
  <c r="N8" i="1"/>
  <c r="N9" i="1"/>
  <c r="N10" i="1"/>
  <c r="N11" i="1"/>
  <c r="N12" i="1"/>
  <c r="N13" i="1"/>
  <c r="N17" i="1"/>
  <c r="N18" i="1"/>
  <c r="N19" i="1"/>
  <c r="N20" i="1"/>
  <c r="N2" i="1"/>
  <c r="M3" i="1"/>
  <c r="M5" i="1"/>
  <c r="M6" i="1"/>
  <c r="M7" i="1"/>
  <c r="M8" i="1"/>
  <c r="M9" i="1"/>
  <c r="M10" i="1"/>
  <c r="M11" i="1"/>
  <c r="M12" i="1"/>
  <c r="M13" i="1"/>
  <c r="M19" i="1"/>
  <c r="M2" i="1"/>
  <c r="L17" i="1"/>
  <c r="M17" i="1" s="1"/>
  <c r="L18" i="1"/>
  <c r="M18" i="1" s="1"/>
  <c r="L19" i="1"/>
  <c r="L20" i="1"/>
  <c r="M20" i="1" s="1"/>
  <c r="L21" i="1"/>
  <c r="M21" i="1" s="1"/>
  <c r="J17" i="1"/>
  <c r="J18" i="1"/>
  <c r="J19" i="1"/>
  <c r="J20" i="1"/>
  <c r="J21" i="1"/>
  <c r="N21" i="1" s="1"/>
  <c r="K17" i="1"/>
  <c r="K18" i="1"/>
  <c r="K19" i="1"/>
  <c r="K20" i="1"/>
  <c r="K21" i="1"/>
  <c r="L3" i="1"/>
  <c r="L4" i="1"/>
  <c r="M4" i="1" s="1"/>
  <c r="L5" i="1"/>
  <c r="L6" i="1"/>
  <c r="L7" i="1"/>
  <c r="L8" i="1"/>
  <c r="L9" i="1"/>
  <c r="L10" i="1"/>
  <c r="L11" i="1"/>
  <c r="L12" i="1"/>
  <c r="L13" i="1"/>
  <c r="L14" i="1"/>
  <c r="M14" i="1" s="1"/>
  <c r="L15" i="1"/>
  <c r="M15" i="1" s="1"/>
  <c r="L16" i="1"/>
  <c r="M16" i="1" s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J3" i="1"/>
  <c r="J4" i="1"/>
  <c r="N4" i="1" s="1"/>
  <c r="J5" i="1"/>
  <c r="J6" i="1"/>
  <c r="J7" i="1"/>
  <c r="J8" i="1"/>
  <c r="J9" i="1"/>
  <c r="J10" i="1"/>
  <c r="J11" i="1"/>
  <c r="J12" i="1"/>
  <c r="J13" i="1"/>
  <c r="J14" i="1"/>
  <c r="N14" i="1" s="1"/>
  <c r="J15" i="1"/>
  <c r="N15" i="1" s="1"/>
  <c r="J16" i="1"/>
  <c r="N16" i="1" s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7" i="1"/>
  <c r="B18" i="1"/>
  <c r="B19" i="1"/>
  <c r="B20" i="1"/>
  <c r="B21" i="1"/>
  <c r="B2" i="1"/>
  <c r="F3" i="1" l="1"/>
  <c r="F4" i="1"/>
  <c r="F5" i="1"/>
  <c r="F6" i="1"/>
  <c r="F7" i="1"/>
  <c r="F8" i="1"/>
  <c r="F9" i="1"/>
  <c r="F10" i="1"/>
  <c r="F11" i="1"/>
  <c r="F12" i="1"/>
  <c r="F13" i="1"/>
  <c r="F14" i="1"/>
  <c r="F17" i="1"/>
  <c r="F18" i="1"/>
  <c r="F19" i="1"/>
  <c r="F20" i="1"/>
  <c r="F21" i="1"/>
  <c r="F2" i="1"/>
  <c r="F16" i="1"/>
  <c r="F15" i="1"/>
  <c r="B16" i="1" l="1"/>
  <c r="B15" i="1"/>
  <c r="C15" i="1"/>
  <c r="G15" i="1"/>
  <c r="I3" i="1"/>
  <c r="I4" i="1"/>
  <c r="I5" i="1"/>
  <c r="I6" i="1"/>
  <c r="I7" i="1"/>
  <c r="I8" i="1"/>
  <c r="I9" i="1"/>
  <c r="I10" i="1"/>
  <c r="I11" i="1"/>
  <c r="I12" i="1"/>
  <c r="I13" i="1"/>
  <c r="I14" i="1"/>
  <c r="I17" i="1"/>
  <c r="I18" i="1"/>
  <c r="I19" i="1"/>
  <c r="I20" i="1"/>
  <c r="I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G3" i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E3" i="1"/>
  <c r="E4" i="1"/>
  <c r="E5" i="1"/>
  <c r="E6" i="1"/>
  <c r="E7" i="1"/>
  <c r="E8" i="1"/>
  <c r="E9" i="1"/>
  <c r="E10" i="1"/>
  <c r="E11" i="1"/>
  <c r="E12" i="1"/>
  <c r="E13" i="1"/>
  <c r="E14" i="1"/>
  <c r="E17" i="1"/>
  <c r="E18" i="1"/>
  <c r="E19" i="1"/>
  <c r="E20" i="1"/>
  <c r="E21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C3" i="1"/>
  <c r="C4" i="1"/>
  <c r="C5" i="1"/>
  <c r="C6" i="1"/>
  <c r="C7" i="1"/>
  <c r="C8" i="1"/>
  <c r="C9" i="1"/>
  <c r="C10" i="1"/>
  <c r="C11" i="1"/>
  <c r="C12" i="1"/>
  <c r="C13" i="1"/>
  <c r="C14" i="1"/>
  <c r="C17" i="1"/>
  <c r="C18" i="1"/>
  <c r="C19" i="1"/>
  <c r="C20" i="1"/>
  <c r="C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I16" i="1" l="1"/>
  <c r="G16" i="1"/>
  <c r="C16" i="1"/>
  <c r="E16" i="1"/>
  <c r="D16" i="1"/>
  <c r="I15" i="1"/>
  <c r="D15" i="1"/>
  <c r="E15" i="1"/>
  <c r="I2" i="1" l="1"/>
  <c r="C2" i="1"/>
  <c r="H2" i="1"/>
  <c r="G2" i="1"/>
  <c r="E2" i="1" l="1"/>
  <c r="D2" i="1" l="1"/>
  <c r="A2" i="1" l="1"/>
</calcChain>
</file>

<file path=xl/sharedStrings.xml><?xml version="1.0" encoding="utf-8"?>
<sst xmlns="http://schemas.openxmlformats.org/spreadsheetml/2006/main" count="46" uniqueCount="46">
  <si>
    <t>Density</t>
  </si>
  <si>
    <t>Material</t>
  </si>
  <si>
    <t>Hardness</t>
  </si>
  <si>
    <t>Elasticity</t>
  </si>
  <si>
    <t>Yield Strength</t>
  </si>
  <si>
    <t>Ultimate Strength</t>
  </si>
  <si>
    <t>Melt Point</t>
  </si>
  <si>
    <t>Boil Point</t>
  </si>
  <si>
    <t>Iron</t>
  </si>
  <si>
    <t>Copper</t>
  </si>
  <si>
    <t>Steel</t>
  </si>
  <si>
    <t>Stainless Steel</t>
  </si>
  <si>
    <t>Wood</t>
  </si>
  <si>
    <t>Stone</t>
  </si>
  <si>
    <t>Transport Item p/s</t>
  </si>
  <si>
    <t>Underground Range</t>
  </si>
  <si>
    <t>Health Entities</t>
  </si>
  <si>
    <t>Chromium</t>
  </si>
  <si>
    <t>Tin</t>
  </si>
  <si>
    <t>Silver</t>
  </si>
  <si>
    <t>Gold</t>
  </si>
  <si>
    <t>Lead</t>
  </si>
  <si>
    <t>Pipe Capacity</t>
  </si>
  <si>
    <t>Turret Range</t>
  </si>
  <si>
    <t>Turret Shoot p/s</t>
  </si>
  <si>
    <t>Turret Arc</t>
  </si>
  <si>
    <t>Ammo DMG</t>
  </si>
  <si>
    <t>TEST</t>
  </si>
  <si>
    <t>Bronze</t>
  </si>
  <si>
    <t>Obsidian</t>
  </si>
  <si>
    <t>Rubber</t>
  </si>
  <si>
    <t>Conductivity</t>
  </si>
  <si>
    <t>Solar Power</t>
  </si>
  <si>
    <t>Pole Supply</t>
  </si>
  <si>
    <t>Pole Reach</t>
  </si>
  <si>
    <t>Relay Reach</t>
  </si>
  <si>
    <t>Accumulator Storage</t>
  </si>
  <si>
    <t>Mining Speed</t>
  </si>
  <si>
    <t>Cadmium</t>
  </si>
  <si>
    <t>Tungsten</t>
  </si>
  <si>
    <t>Copper-Tungsten</t>
  </si>
  <si>
    <t>Copper-Hydride</t>
  </si>
  <si>
    <t>Elinvar</t>
  </si>
  <si>
    <t>Billon</t>
  </si>
  <si>
    <t>Power Usage</t>
  </si>
  <si>
    <t>Copilinvar-Tungstate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</si>
</sst>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1" xfId="1" applyAlignment="1">
      <alignment horizontal="center"/>
    </xf>
    <xf numFmtId="0" fontId="4" fillId="4" borderId="0" xfId="4" applyAlignment="1">
      <alignment horizontal="center"/>
    </xf>
    <xf numFmtId="0" fontId="2" fillId="2" borderId="2" xfId="2" applyAlignment="1">
      <alignment horizontal="center"/>
    </xf>
    <xf numFmtId="0" fontId="5" fillId="0" borderId="0" xfId="0" applyFont="1" applyAlignment="1">
      <alignment horizontal="center"/>
    </xf>
    <xf numFmtId="1" fontId="3" fillId="3" borderId="2" xfId="3" applyNumberFormat="1" applyAlignment="1">
      <alignment horizontal="center"/>
    </xf>
    <xf numFmtId="2" fontId="3" fillId="3" borderId="2" xfId="3" applyNumberFormat="1" applyAlignment="1">
      <alignment horizontal="center"/>
    </xf>
    <xf numFmtId="0" fontId="1" fillId="0" borderId="1" xfId="1" applyAlignment="1">
      <alignment horizontal="center"/>
    </xf>
    <xf numFmtId="1" fontId="2" fillId="2" borderId="2" xfId="2" applyNumberFormat="1" applyAlignment="1">
      <alignment horizontal="center"/>
    </xf>
    <xf numFmtId="2" fontId="2" fillId="2" borderId="2" xfId="2" applyNumberFormat="1" applyAlignment="1">
      <alignment horizontal="center"/>
    </xf>
    <xf numFmtId="164" fontId="2" fillId="2" borderId="2" xfId="2" applyNumberFormat="1" applyAlignment="1">
      <alignment horizontal="center"/>
    </xf>
  </cellXfs>
  <cellStyles count="5">
    <cellStyle name="Accent3" xfId="4" builtinId="37"/>
    <cellStyle name="Berekening" xfId="3" builtinId="22"/>
    <cellStyle name="Invoer" xfId="2" builtinId="20"/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B0D2B-13D9-4234-8CF2-6AB8658F4FDF}">
  <dimension ref="A1:N31"/>
  <sheetViews>
    <sheetView tabSelected="1" zoomScaleNormal="100" workbookViewId="0">
      <selection activeCell="H22" sqref="H22:I22"/>
    </sheetView>
  </sheetViews>
  <sheetFormatPr defaultRowHeight="15" x14ac:dyDescent="0.25"/>
  <cols>
    <col min="1" max="1" width="19.7109375" bestFit="1" customWidth="1"/>
    <col min="2" max="2" width="10.5703125" bestFit="1" customWidth="1"/>
    <col min="3" max="3" width="12.5703125" bestFit="1" customWidth="1"/>
    <col min="4" max="4" width="12" bestFit="1" customWidth="1"/>
    <col min="5" max="5" width="16.42578125" bestFit="1" customWidth="1"/>
    <col min="6" max="6" width="18.28515625" bestFit="1" customWidth="1"/>
    <col min="7" max="7" width="23" bestFit="1" customWidth="1"/>
    <col min="8" max="8" width="14.140625" bestFit="1" customWidth="1"/>
    <col min="9" max="9" width="13" bestFit="1" customWidth="1"/>
  </cols>
  <sheetData>
    <row r="1" spans="1:14" ht="20.25" thickBot="1" x14ac:dyDescent="0.35">
      <c r="A1" s="1" t="s">
        <v>1</v>
      </c>
      <c r="B1" s="1" t="s">
        <v>0</v>
      </c>
      <c r="C1" s="1" t="s">
        <v>2</v>
      </c>
      <c r="D1" s="1" t="s">
        <v>3</v>
      </c>
      <c r="E1" s="7" t="s">
        <v>31</v>
      </c>
      <c r="F1" s="1" t="s">
        <v>4</v>
      </c>
      <c r="G1" s="1" t="s">
        <v>5</v>
      </c>
      <c r="H1" s="1" t="s">
        <v>6</v>
      </c>
      <c r="I1" s="1" t="s">
        <v>7</v>
      </c>
      <c r="N1" t="s">
        <v>27</v>
      </c>
    </row>
    <row r="2" spans="1:14" ht="15.75" thickTop="1" x14ac:dyDescent="0.25">
      <c r="A2" s="2" t="s">
        <v>8</v>
      </c>
      <c r="B2" s="3">
        <v>7.8739999999999997</v>
      </c>
      <c r="C2" s="3">
        <v>4</v>
      </c>
      <c r="D2" s="3">
        <v>28.5</v>
      </c>
      <c r="E2" s="3">
        <v>1.04</v>
      </c>
      <c r="F2" s="3">
        <v>130</v>
      </c>
      <c r="G2" s="3">
        <v>200</v>
      </c>
      <c r="H2" s="3">
        <v>1538</v>
      </c>
      <c r="I2" s="3">
        <v>2862</v>
      </c>
    </row>
    <row r="3" spans="1:14" x14ac:dyDescent="0.25">
      <c r="A3" s="2" t="s">
        <v>9</v>
      </c>
      <c r="B3" s="3">
        <v>8.94</v>
      </c>
      <c r="C3" s="3">
        <v>3</v>
      </c>
      <c r="D3" s="3">
        <v>17</v>
      </c>
      <c r="E3" s="3">
        <v>5.98</v>
      </c>
      <c r="F3" s="3">
        <v>70</v>
      </c>
      <c r="G3" s="3">
        <v>220</v>
      </c>
      <c r="H3" s="3">
        <v>1084</v>
      </c>
      <c r="I3" s="3">
        <v>2562</v>
      </c>
    </row>
    <row r="4" spans="1:14" x14ac:dyDescent="0.25">
      <c r="A4" s="2" t="s">
        <v>10</v>
      </c>
      <c r="B4" s="9">
        <f>(B2*2)*0.75</f>
        <v>11.811</v>
      </c>
      <c r="C4" s="9">
        <f t="shared" ref="C4:G4" si="0">(C2*2)*0.75</f>
        <v>6</v>
      </c>
      <c r="D4" s="9">
        <f t="shared" si="0"/>
        <v>42.75</v>
      </c>
      <c r="E4" s="9">
        <f t="shared" si="0"/>
        <v>1.56</v>
      </c>
      <c r="F4" s="9">
        <f t="shared" si="0"/>
        <v>195</v>
      </c>
      <c r="G4" s="9">
        <f t="shared" si="0"/>
        <v>300</v>
      </c>
      <c r="H4" s="3">
        <v>1425</v>
      </c>
      <c r="I4" s="3">
        <v>2862</v>
      </c>
    </row>
    <row r="5" spans="1:14" x14ac:dyDescent="0.25">
      <c r="A5" s="2" t="s">
        <v>12</v>
      </c>
      <c r="B5" s="3">
        <v>7.5</v>
      </c>
      <c r="C5" s="3">
        <v>2.25</v>
      </c>
      <c r="D5" s="3">
        <v>11</v>
      </c>
      <c r="E5" s="3">
        <v>0</v>
      </c>
      <c r="F5" s="3">
        <v>1</v>
      </c>
      <c r="G5" s="3">
        <v>40</v>
      </c>
      <c r="H5" s="3"/>
      <c r="I5" s="3"/>
    </row>
    <row r="6" spans="1:14" x14ac:dyDescent="0.25">
      <c r="A6" s="2" t="s">
        <v>13</v>
      </c>
      <c r="B6" s="3">
        <v>12.55</v>
      </c>
      <c r="C6" s="3">
        <v>5</v>
      </c>
      <c r="D6" s="3">
        <v>1</v>
      </c>
      <c r="E6" s="3">
        <v>0</v>
      </c>
      <c r="F6" s="3">
        <v>1</v>
      </c>
      <c r="G6" s="3">
        <v>15</v>
      </c>
      <c r="H6" s="3">
        <v>100</v>
      </c>
      <c r="I6" s="3">
        <v>5000</v>
      </c>
    </row>
    <row r="7" spans="1:14" x14ac:dyDescent="0.25">
      <c r="A7" s="2" t="s">
        <v>17</v>
      </c>
      <c r="B7" s="3">
        <v>7.19</v>
      </c>
      <c r="C7" s="3">
        <v>8.5</v>
      </c>
      <c r="D7" s="3">
        <v>36</v>
      </c>
      <c r="E7" s="3">
        <v>5.0999999999999996</v>
      </c>
      <c r="F7" s="3">
        <v>160</v>
      </c>
      <c r="G7" s="3">
        <v>280</v>
      </c>
      <c r="H7" s="3">
        <v>1860</v>
      </c>
      <c r="I7" s="3">
        <v>2670</v>
      </c>
    </row>
    <row r="8" spans="1:14" x14ac:dyDescent="0.25">
      <c r="A8" s="2" t="s">
        <v>18</v>
      </c>
      <c r="B8" s="3">
        <v>7.28</v>
      </c>
      <c r="C8" s="3">
        <v>1.5</v>
      </c>
      <c r="D8" s="3">
        <v>47</v>
      </c>
      <c r="E8" s="3">
        <v>8.6999999999999993</v>
      </c>
      <c r="F8" s="3">
        <v>9</v>
      </c>
      <c r="G8" s="3">
        <v>19</v>
      </c>
      <c r="H8" s="3">
        <v>232</v>
      </c>
      <c r="I8" s="3">
        <v>2600</v>
      </c>
    </row>
    <row r="9" spans="1:14" x14ac:dyDescent="0.25">
      <c r="A9" s="2" t="s">
        <v>19</v>
      </c>
      <c r="B9" s="3">
        <v>10.49</v>
      </c>
      <c r="C9" s="3">
        <v>2.75</v>
      </c>
      <c r="D9" s="3">
        <v>10.5</v>
      </c>
      <c r="E9" s="3">
        <v>6.3</v>
      </c>
      <c r="F9" s="3">
        <v>55</v>
      </c>
      <c r="G9" s="3">
        <v>360</v>
      </c>
      <c r="H9" s="3">
        <v>961</v>
      </c>
      <c r="I9" s="3">
        <v>2212</v>
      </c>
    </row>
    <row r="10" spans="1:14" x14ac:dyDescent="0.25">
      <c r="A10" s="2" t="s">
        <v>20</v>
      </c>
      <c r="B10" s="3">
        <v>19.32</v>
      </c>
      <c r="C10" s="3">
        <v>2.75</v>
      </c>
      <c r="D10" s="3">
        <v>10.8</v>
      </c>
      <c r="E10" s="3">
        <v>4.5199999999999996</v>
      </c>
      <c r="F10" s="3">
        <v>190</v>
      </c>
      <c r="G10" s="3">
        <v>220</v>
      </c>
      <c r="H10" s="3">
        <v>1063</v>
      </c>
      <c r="I10" s="3">
        <v>2800</v>
      </c>
    </row>
    <row r="11" spans="1:14" x14ac:dyDescent="0.25">
      <c r="A11" s="2" t="s">
        <v>21</v>
      </c>
      <c r="B11" s="3">
        <v>11.34</v>
      </c>
      <c r="C11" s="3">
        <v>1.5</v>
      </c>
      <c r="D11" s="3">
        <v>2</v>
      </c>
      <c r="E11" s="3">
        <v>4.87</v>
      </c>
      <c r="F11" s="3">
        <v>19</v>
      </c>
      <c r="G11" s="3">
        <v>32</v>
      </c>
      <c r="H11" s="3">
        <v>327</v>
      </c>
      <c r="I11" s="3">
        <v>1750</v>
      </c>
    </row>
    <row r="12" spans="1:14" x14ac:dyDescent="0.25">
      <c r="A12" s="2" t="s">
        <v>29</v>
      </c>
      <c r="B12" s="3">
        <v>3.6</v>
      </c>
      <c r="C12" s="3">
        <v>6</v>
      </c>
      <c r="D12" s="3">
        <v>13.5</v>
      </c>
      <c r="E12" s="3">
        <v>0.25</v>
      </c>
      <c r="F12" s="3">
        <v>300</v>
      </c>
      <c r="G12" s="3">
        <v>450</v>
      </c>
      <c r="H12" s="3"/>
      <c r="I12" s="3"/>
    </row>
    <row r="13" spans="1:14" x14ac:dyDescent="0.25">
      <c r="A13" s="2" t="s">
        <v>30</v>
      </c>
      <c r="B13" s="3">
        <v>1.2</v>
      </c>
      <c r="C13" s="3">
        <v>5</v>
      </c>
      <c r="D13" s="3">
        <v>100</v>
      </c>
      <c r="E13" s="3">
        <v>0</v>
      </c>
      <c r="F13" s="3">
        <v>5</v>
      </c>
      <c r="G13" s="3">
        <v>35</v>
      </c>
      <c r="H13" s="3"/>
      <c r="I13" s="3"/>
    </row>
    <row r="14" spans="1:14" x14ac:dyDescent="0.25">
      <c r="A14" s="2" t="s">
        <v>38</v>
      </c>
      <c r="B14" s="3">
        <v>8.65</v>
      </c>
      <c r="C14" s="3">
        <v>2</v>
      </c>
      <c r="D14" s="3">
        <v>4.5999999999999996</v>
      </c>
      <c r="E14" s="3">
        <v>1.46</v>
      </c>
      <c r="F14" s="3">
        <v>25</v>
      </c>
      <c r="G14" s="3">
        <v>78</v>
      </c>
      <c r="H14" s="3">
        <v>321</v>
      </c>
      <c r="I14" s="3">
        <v>767</v>
      </c>
    </row>
    <row r="15" spans="1:14" x14ac:dyDescent="0.25">
      <c r="A15" s="2" t="s">
        <v>39</v>
      </c>
      <c r="B15" s="9">
        <v>19.25</v>
      </c>
      <c r="C15" s="9">
        <v>7.5</v>
      </c>
      <c r="D15" s="10">
        <v>40.5</v>
      </c>
      <c r="E15" s="9">
        <v>1.82</v>
      </c>
      <c r="F15" s="8">
        <v>500</v>
      </c>
      <c r="G15" s="8">
        <v>1000</v>
      </c>
      <c r="H15" s="8">
        <v>3422</v>
      </c>
      <c r="I15" s="8">
        <v>5000</v>
      </c>
    </row>
    <row r="16" spans="1:14" x14ac:dyDescent="0.25">
      <c r="A16" s="2" t="s">
        <v>11</v>
      </c>
      <c r="B16" s="9">
        <f>B4+B7</f>
        <v>19.001000000000001</v>
      </c>
      <c r="C16" s="9">
        <f t="shared" ref="C16:G16" si="1">C4+C7</f>
        <v>14.5</v>
      </c>
      <c r="D16" s="9">
        <f t="shared" si="1"/>
        <v>78.75</v>
      </c>
      <c r="E16" s="9">
        <f t="shared" si="1"/>
        <v>6.66</v>
      </c>
      <c r="F16" s="9">
        <f t="shared" si="1"/>
        <v>355</v>
      </c>
      <c r="G16" s="9">
        <f t="shared" si="1"/>
        <v>580</v>
      </c>
      <c r="H16" s="9">
        <f>AVERAGE(H4,H7)</f>
        <v>1642.5</v>
      </c>
      <c r="I16" s="9">
        <f>AVERAGE(I4,I7)</f>
        <v>2766</v>
      </c>
    </row>
    <row r="17" spans="1:9" x14ac:dyDescent="0.25">
      <c r="A17" s="2" t="s">
        <v>28</v>
      </c>
      <c r="B17" s="9">
        <f>B3+B8</f>
        <v>16.22</v>
      </c>
      <c r="C17" s="9">
        <f t="shared" ref="C17:G17" si="2">C3+C8</f>
        <v>4.5</v>
      </c>
      <c r="D17" s="9">
        <f t="shared" si="2"/>
        <v>64</v>
      </c>
      <c r="E17" s="9">
        <f t="shared" si="2"/>
        <v>14.68</v>
      </c>
      <c r="F17" s="9">
        <f t="shared" si="2"/>
        <v>79</v>
      </c>
      <c r="G17" s="9">
        <f t="shared" si="2"/>
        <v>239</v>
      </c>
      <c r="H17" s="8">
        <f>AVERAGE(H3,H8)</f>
        <v>658</v>
      </c>
      <c r="I17" s="8">
        <f>AVERAGE(I3,I8)</f>
        <v>2581</v>
      </c>
    </row>
    <row r="18" spans="1:9" x14ac:dyDescent="0.25">
      <c r="A18" s="2" t="s">
        <v>42</v>
      </c>
      <c r="B18" s="3">
        <f>B2+B7</f>
        <v>15.064</v>
      </c>
      <c r="C18" s="3">
        <f t="shared" ref="C18:G18" si="3">C2+C7</f>
        <v>12.5</v>
      </c>
      <c r="D18" s="3">
        <f t="shared" si="3"/>
        <v>64.5</v>
      </c>
      <c r="E18" s="3">
        <f t="shared" si="3"/>
        <v>6.14</v>
      </c>
      <c r="F18" s="3">
        <f t="shared" si="3"/>
        <v>290</v>
      </c>
      <c r="G18" s="3">
        <f t="shared" si="3"/>
        <v>480</v>
      </c>
      <c r="H18" s="3">
        <f>AVERAGE(H2,H7)</f>
        <v>1699</v>
      </c>
      <c r="I18" s="3">
        <f>AVERAGE(I2,I7)</f>
        <v>2766</v>
      </c>
    </row>
    <row r="19" spans="1:9" x14ac:dyDescent="0.25">
      <c r="A19" s="2" t="s">
        <v>43</v>
      </c>
      <c r="B19" s="3">
        <f>B9+B3</f>
        <v>19.43</v>
      </c>
      <c r="C19" s="3">
        <f t="shared" ref="C19:G19" si="4">C9+C3</f>
        <v>5.75</v>
      </c>
      <c r="D19" s="3">
        <f t="shared" si="4"/>
        <v>27.5</v>
      </c>
      <c r="E19" s="3">
        <f t="shared" si="4"/>
        <v>12.280000000000001</v>
      </c>
      <c r="F19" s="3">
        <f t="shared" si="4"/>
        <v>125</v>
      </c>
      <c r="G19" s="3">
        <f t="shared" si="4"/>
        <v>580</v>
      </c>
      <c r="H19" s="3">
        <f>AVERAGE(H3,H9)</f>
        <v>1022.5</v>
      </c>
      <c r="I19" s="3">
        <f>AVERAGE(I3,I9)</f>
        <v>2387</v>
      </c>
    </row>
    <row r="20" spans="1:9" x14ac:dyDescent="0.25">
      <c r="A20" s="2" t="s">
        <v>40</v>
      </c>
      <c r="B20" s="9">
        <f>B15+B3</f>
        <v>28.189999999999998</v>
      </c>
      <c r="C20" s="9">
        <f t="shared" ref="C20:G20" si="5">C15+C3</f>
        <v>10.5</v>
      </c>
      <c r="D20" s="9">
        <f t="shared" si="5"/>
        <v>57.5</v>
      </c>
      <c r="E20" s="9">
        <f t="shared" si="5"/>
        <v>7.8000000000000007</v>
      </c>
      <c r="F20" s="9">
        <f t="shared" si="5"/>
        <v>570</v>
      </c>
      <c r="G20" s="9">
        <f t="shared" si="5"/>
        <v>1220</v>
      </c>
      <c r="H20" s="8">
        <f>AVERAGE(H15,H3)</f>
        <v>2253</v>
      </c>
      <c r="I20" s="8">
        <f>AVERAGE(I15,I3)</f>
        <v>3781</v>
      </c>
    </row>
    <row r="21" spans="1:9" x14ac:dyDescent="0.25">
      <c r="A21" s="2" t="s">
        <v>41</v>
      </c>
      <c r="B21" s="3">
        <f>(B3*2)*0.75</f>
        <v>13.41</v>
      </c>
      <c r="C21" s="3">
        <f t="shared" ref="C21:I21" si="6">(C3*2)*0.75</f>
        <v>4.5</v>
      </c>
      <c r="D21" s="3">
        <f t="shared" si="6"/>
        <v>25.5</v>
      </c>
      <c r="E21" s="3">
        <f t="shared" si="6"/>
        <v>8.9700000000000006</v>
      </c>
      <c r="F21" s="3">
        <f t="shared" si="6"/>
        <v>105</v>
      </c>
      <c r="G21" s="3">
        <f t="shared" si="6"/>
        <v>330</v>
      </c>
      <c r="H21" s="3">
        <f t="shared" si="6"/>
        <v>1626</v>
      </c>
      <c r="I21" s="3">
        <f t="shared" si="6"/>
        <v>3843</v>
      </c>
    </row>
    <row r="22" spans="1:9" x14ac:dyDescent="0.25">
      <c r="A22" s="2" t="s">
        <v>45</v>
      </c>
      <c r="B22" s="9">
        <f>B20+B18</f>
        <v>43.253999999999998</v>
      </c>
      <c r="C22" s="9">
        <f t="shared" ref="C22:G22" si="7">C20+C18</f>
        <v>23</v>
      </c>
      <c r="D22" s="9">
        <f t="shared" si="7"/>
        <v>122</v>
      </c>
      <c r="E22" s="9">
        <f t="shared" si="7"/>
        <v>13.940000000000001</v>
      </c>
      <c r="F22" s="9">
        <f t="shared" si="7"/>
        <v>860</v>
      </c>
      <c r="G22" s="9">
        <f t="shared" si="7"/>
        <v>1700</v>
      </c>
      <c r="H22" s="8">
        <f>AVERAGE(H20,H18)</f>
        <v>1976</v>
      </c>
      <c r="I22" s="8">
        <f>AVERAGE(I20,I18)</f>
        <v>3273.5</v>
      </c>
    </row>
    <row r="23" spans="1:9" x14ac:dyDescent="0.25">
      <c r="A23" s="2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2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2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2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2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2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2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2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3"/>
      <c r="I3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zoomScaleNormal="100" workbookViewId="0">
      <selection activeCell="N21" sqref="N21:N22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14</v>
      </c>
      <c r="C1" s="7" t="s">
        <v>15</v>
      </c>
      <c r="D1" s="7" t="s">
        <v>16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32</v>
      </c>
      <c r="K1" s="7" t="s">
        <v>33</v>
      </c>
      <c r="L1" s="7" t="s">
        <v>34</v>
      </c>
      <c r="M1" s="7" t="s">
        <v>35</v>
      </c>
      <c r="N1" s="7" t="s">
        <v>36</v>
      </c>
    </row>
    <row r="2" spans="1:14" ht="15.75" thickTop="1" x14ac:dyDescent="0.25">
      <c r="A2" s="2" t="str">
        <f>Materials!A2</f>
        <v>Iron</v>
      </c>
      <c r="B2" s="6">
        <f>((Materials!D2/2)+Materials!B2)</f>
        <v>22.123999999999999</v>
      </c>
      <c r="C2" s="5">
        <f>(Materials!G2/Materials!D2)+2</f>
        <v>9.0175438596491233</v>
      </c>
      <c r="D2" s="5">
        <f>(Materials!B2*Materials!C2)+Materials!F2</f>
        <v>161.49600000000001</v>
      </c>
      <c r="E2" s="5">
        <f>(Materials!B2*Materials!C2)*Materials!D2</f>
        <v>897.63599999999997</v>
      </c>
      <c r="F2" s="5">
        <f>((Materials!B2*Materials!C2)/2)+5</f>
        <v>20.747999999999998</v>
      </c>
      <c r="G2" s="6">
        <f>Materials!D2/Materials!C2</f>
        <v>7.125</v>
      </c>
      <c r="H2" s="5">
        <f>60+Materials!D2</f>
        <v>88.5</v>
      </c>
      <c r="I2" s="6">
        <f>Materials!G2/Materials!D2</f>
        <v>7.0175438596491224</v>
      </c>
      <c r="J2" s="5">
        <f>Materials!G2*Materials!E2</f>
        <v>208</v>
      </c>
      <c r="K2" s="5">
        <f>Materials!E2+Materials!C2</f>
        <v>5.04</v>
      </c>
      <c r="L2" s="5">
        <f>Materials!E2+Materials!B2</f>
        <v>8.9139999999999997</v>
      </c>
      <c r="M2" s="5">
        <f>L2*5</f>
        <v>44.57</v>
      </c>
      <c r="N2" s="5">
        <f>J2*10</f>
        <v>2080</v>
      </c>
    </row>
    <row r="3" spans="1:14" x14ac:dyDescent="0.25">
      <c r="A3" s="2" t="str">
        <f>Materials!A3</f>
        <v>Copper</v>
      </c>
      <c r="B3" s="6">
        <f>((Materials!D3/2)+Materials!B3)</f>
        <v>17.439999999999998</v>
      </c>
      <c r="C3" s="5">
        <f>(Materials!G3/Materials!D3)+2</f>
        <v>14.941176470588236</v>
      </c>
      <c r="D3" s="5">
        <f>(Materials!B3*Materials!C3)+Materials!F3</f>
        <v>96.82</v>
      </c>
      <c r="E3" s="5">
        <f>(Materials!B3*Materials!C3)*Materials!D3</f>
        <v>455.94</v>
      </c>
      <c r="F3" s="5">
        <f>((Materials!B3*Materials!C3)/2)+5</f>
        <v>18.41</v>
      </c>
      <c r="G3" s="6">
        <f>Materials!D3/Materials!C3</f>
        <v>5.666666666666667</v>
      </c>
      <c r="H3" s="5">
        <f>60+Materials!D3</f>
        <v>77</v>
      </c>
      <c r="I3" s="6">
        <f>Materials!G3/Materials!D3</f>
        <v>12.941176470588236</v>
      </c>
      <c r="J3" s="5">
        <f>Materials!G3*Materials!E3</f>
        <v>1315.6000000000001</v>
      </c>
      <c r="K3" s="5">
        <f>Materials!E3+Materials!C3</f>
        <v>8.98</v>
      </c>
      <c r="L3" s="5">
        <f>Materials!E3+Materials!B3</f>
        <v>14.92</v>
      </c>
      <c r="M3" s="5">
        <f t="shared" ref="M3:M22" si="0">L3*5</f>
        <v>74.599999999999994</v>
      </c>
      <c r="N3" s="5">
        <f t="shared" ref="N3:N22" si="1">J3*10</f>
        <v>13156.000000000002</v>
      </c>
    </row>
    <row r="4" spans="1:14" x14ac:dyDescent="0.25">
      <c r="A4" s="2" t="str">
        <f>Materials!A4</f>
        <v>Steel</v>
      </c>
      <c r="B4" s="6">
        <f>((Materials!D4/2)+Materials!B4)</f>
        <v>33.186</v>
      </c>
      <c r="C4" s="5">
        <f>(Materials!G4/Materials!D4)+2</f>
        <v>9.0175438596491233</v>
      </c>
      <c r="D4" s="5">
        <f>(Materials!B4*Materials!C4)+Materials!F4</f>
        <v>265.86599999999999</v>
      </c>
      <c r="E4" s="5">
        <f>(Materials!B4*Materials!C4)*Materials!D4</f>
        <v>3029.5214999999998</v>
      </c>
      <c r="F4" s="5">
        <f>((Materials!B4*Materials!C4)/2)+5</f>
        <v>40.433</v>
      </c>
      <c r="G4" s="6">
        <f>Materials!D4/Materials!C4</f>
        <v>7.125</v>
      </c>
      <c r="H4" s="5">
        <f>60+Materials!D4</f>
        <v>102.75</v>
      </c>
      <c r="I4" s="6">
        <f>Materials!G4/Materials!D4</f>
        <v>7.0175438596491224</v>
      </c>
      <c r="J4" s="5">
        <f>Materials!G4*Materials!E4</f>
        <v>468</v>
      </c>
      <c r="K4" s="5">
        <f>Materials!E4+Materials!C4</f>
        <v>7.5600000000000005</v>
      </c>
      <c r="L4" s="5">
        <f>Materials!E4+Materials!B4</f>
        <v>13.371</v>
      </c>
      <c r="M4" s="5">
        <f t="shared" si="0"/>
        <v>66.855000000000004</v>
      </c>
      <c r="N4" s="5">
        <f t="shared" si="1"/>
        <v>4680</v>
      </c>
    </row>
    <row r="5" spans="1:14" x14ac:dyDescent="0.25">
      <c r="A5" s="2" t="str">
        <f>Materials!A5</f>
        <v>Wood</v>
      </c>
      <c r="B5" s="6">
        <f>((Materials!D5/2)+Materials!B5)</f>
        <v>13</v>
      </c>
      <c r="C5" s="5">
        <f>(Materials!G5/Materials!D5)+2</f>
        <v>5.6363636363636367</v>
      </c>
      <c r="D5" s="5">
        <f>(Materials!B5*Materials!C5)+Materials!F5</f>
        <v>17.875</v>
      </c>
      <c r="E5" s="5">
        <f>(Materials!B5*Materials!C5)*Materials!D5</f>
        <v>185.625</v>
      </c>
      <c r="F5" s="5">
        <f>((Materials!B5*Materials!C5)/2)+5</f>
        <v>13.4375</v>
      </c>
      <c r="G5" s="6">
        <f>Materials!D5/Materials!C5</f>
        <v>4.8888888888888893</v>
      </c>
      <c r="H5" s="5">
        <f>60+Materials!D5</f>
        <v>71</v>
      </c>
      <c r="I5" s="6">
        <f>Materials!G5/Materials!D5</f>
        <v>3.6363636363636362</v>
      </c>
      <c r="J5" s="5">
        <f>Materials!G5*Materials!E5</f>
        <v>0</v>
      </c>
      <c r="K5" s="5">
        <f>Materials!E5+Materials!C5</f>
        <v>2.25</v>
      </c>
      <c r="L5" s="5">
        <f>Materials!E5+Materials!B5</f>
        <v>7.5</v>
      </c>
      <c r="M5" s="5">
        <f t="shared" si="0"/>
        <v>37.5</v>
      </c>
      <c r="N5" s="5">
        <f t="shared" si="1"/>
        <v>0</v>
      </c>
    </row>
    <row r="6" spans="1:14" x14ac:dyDescent="0.25">
      <c r="A6" s="2" t="str">
        <f>Materials!A6</f>
        <v>Stone</v>
      </c>
      <c r="B6" s="6">
        <f>((Materials!D6/2)+Materials!B6)</f>
        <v>13.05</v>
      </c>
      <c r="C6" s="5">
        <f>(Materials!G6/Materials!D6)+2</f>
        <v>17</v>
      </c>
      <c r="D6" s="5">
        <f>(Materials!B6*Materials!C6)+Materials!F6</f>
        <v>63.75</v>
      </c>
      <c r="E6" s="5">
        <f>(Materials!B6*Materials!C6)*Materials!D6</f>
        <v>62.75</v>
      </c>
      <c r="F6" s="5">
        <f>((Materials!B6*Materials!C6)/2)+5</f>
        <v>36.375</v>
      </c>
      <c r="G6" s="6">
        <f>Materials!D6/Materials!C6</f>
        <v>0.2</v>
      </c>
      <c r="H6" s="5">
        <f>60+Materials!D6</f>
        <v>61</v>
      </c>
      <c r="I6" s="6">
        <f>Materials!G6/Materials!D6</f>
        <v>15</v>
      </c>
      <c r="J6" s="5">
        <f>Materials!G6*Materials!E6</f>
        <v>0</v>
      </c>
      <c r="K6" s="5">
        <f>Materials!E6+Materials!C6</f>
        <v>5</v>
      </c>
      <c r="L6" s="5">
        <f>Materials!E6+Materials!B6</f>
        <v>12.55</v>
      </c>
      <c r="M6" s="5">
        <f t="shared" si="0"/>
        <v>62.75</v>
      </c>
      <c r="N6" s="5">
        <f t="shared" si="1"/>
        <v>0</v>
      </c>
    </row>
    <row r="7" spans="1:14" x14ac:dyDescent="0.25">
      <c r="A7" s="2" t="str">
        <f>Materials!A7</f>
        <v>Chromium</v>
      </c>
      <c r="B7" s="6">
        <f>((Materials!D7/2)+Materials!B7)</f>
        <v>25.19</v>
      </c>
      <c r="C7" s="5">
        <f>(Materials!G7/Materials!D7)+2</f>
        <v>9.7777777777777786</v>
      </c>
      <c r="D7" s="5">
        <f>(Materials!B7*Materials!C7)+Materials!F7</f>
        <v>221.11500000000001</v>
      </c>
      <c r="E7" s="5">
        <f>(Materials!B7*Materials!C7)*Materials!D7</f>
        <v>2200.14</v>
      </c>
      <c r="F7" s="5">
        <f>((Materials!B7*Materials!C7)/2)+5</f>
        <v>35.557500000000005</v>
      </c>
      <c r="G7" s="6">
        <f>Materials!D7/Materials!C7</f>
        <v>4.2352941176470589</v>
      </c>
      <c r="H7" s="5">
        <f>60+Materials!D7</f>
        <v>96</v>
      </c>
      <c r="I7" s="6">
        <f>Materials!G7/Materials!D7</f>
        <v>7.7777777777777777</v>
      </c>
      <c r="J7" s="5">
        <f>Materials!G7*Materials!E7</f>
        <v>1428</v>
      </c>
      <c r="K7" s="5">
        <f>Materials!E7+Materials!C7</f>
        <v>13.6</v>
      </c>
      <c r="L7" s="5">
        <f>Materials!E7+Materials!B7</f>
        <v>12.29</v>
      </c>
      <c r="M7" s="5">
        <f t="shared" si="0"/>
        <v>61.449999999999996</v>
      </c>
      <c r="N7" s="5">
        <f t="shared" si="1"/>
        <v>14280</v>
      </c>
    </row>
    <row r="8" spans="1:14" x14ac:dyDescent="0.25">
      <c r="A8" s="2" t="str">
        <f>Materials!A8</f>
        <v>Tin</v>
      </c>
      <c r="B8" s="6">
        <f>((Materials!D8/2)+Materials!B8)</f>
        <v>30.78</v>
      </c>
      <c r="C8" s="5">
        <f>(Materials!G8/Materials!D8)+2</f>
        <v>2.4042553191489362</v>
      </c>
      <c r="D8" s="5">
        <f>(Materials!B8*Materials!C8)+Materials!F8</f>
        <v>19.920000000000002</v>
      </c>
      <c r="E8" s="5">
        <f>(Materials!B8*Materials!C8)*Materials!D8</f>
        <v>513.24</v>
      </c>
      <c r="F8" s="5">
        <f>((Materials!B8*Materials!C8)/2)+5</f>
        <v>10.46</v>
      </c>
      <c r="G8" s="6">
        <f>Materials!D8/Materials!C8</f>
        <v>31.333333333333332</v>
      </c>
      <c r="H8" s="5">
        <f>60+Materials!D8</f>
        <v>107</v>
      </c>
      <c r="I8" s="6">
        <f>Materials!G8/Materials!D8</f>
        <v>0.40425531914893614</v>
      </c>
      <c r="J8" s="5">
        <f>Materials!G8*Materials!E8</f>
        <v>165.29999999999998</v>
      </c>
      <c r="K8" s="5">
        <f>Materials!E8+Materials!C8</f>
        <v>10.199999999999999</v>
      </c>
      <c r="L8" s="5">
        <f>Materials!E8+Materials!B8</f>
        <v>15.98</v>
      </c>
      <c r="M8" s="5">
        <f t="shared" si="0"/>
        <v>79.900000000000006</v>
      </c>
      <c r="N8" s="5">
        <f t="shared" si="1"/>
        <v>1652.9999999999998</v>
      </c>
    </row>
    <row r="9" spans="1:14" x14ac:dyDescent="0.25">
      <c r="A9" s="2" t="str">
        <f>Materials!A9</f>
        <v>Silver</v>
      </c>
      <c r="B9" s="6">
        <f>((Materials!D9/2)+Materials!B9)</f>
        <v>15.74</v>
      </c>
      <c r="C9" s="5">
        <f>(Materials!G9/Materials!D9)+2</f>
        <v>36.285714285714285</v>
      </c>
      <c r="D9" s="5">
        <f>(Materials!B9*Materials!C9)+Materials!F9</f>
        <v>83.847499999999997</v>
      </c>
      <c r="E9" s="5">
        <f>(Materials!B9*Materials!C9)*Materials!D9</f>
        <v>302.89875000000001</v>
      </c>
      <c r="F9" s="5">
        <f>((Materials!B9*Materials!C9)/2)+5</f>
        <v>19.423749999999998</v>
      </c>
      <c r="G9" s="6">
        <f>Materials!D9/Materials!C9</f>
        <v>3.8181818181818183</v>
      </c>
      <c r="H9" s="5">
        <f>60+Materials!D9</f>
        <v>70.5</v>
      </c>
      <c r="I9" s="6">
        <f>Materials!G9/Materials!D9</f>
        <v>34.285714285714285</v>
      </c>
      <c r="J9" s="5">
        <f>Materials!G9*Materials!E9</f>
        <v>2268</v>
      </c>
      <c r="K9" s="5">
        <f>Materials!E9+Materials!C9</f>
        <v>9.0500000000000007</v>
      </c>
      <c r="L9" s="5">
        <f>Materials!E9+Materials!B9</f>
        <v>16.79</v>
      </c>
      <c r="M9" s="5">
        <f t="shared" si="0"/>
        <v>83.949999999999989</v>
      </c>
      <c r="N9" s="5">
        <f t="shared" si="1"/>
        <v>22680</v>
      </c>
    </row>
    <row r="10" spans="1:14" x14ac:dyDescent="0.25">
      <c r="A10" s="2" t="str">
        <f>Materials!A10</f>
        <v>Gold</v>
      </c>
      <c r="B10" s="6">
        <f>((Materials!D10/2)+Materials!B10)</f>
        <v>24.72</v>
      </c>
      <c r="C10" s="5">
        <f>(Materials!G10/Materials!D10)+2</f>
        <v>22.37037037037037</v>
      </c>
      <c r="D10" s="5">
        <f>(Materials!B10*Materials!C10)+Materials!F10</f>
        <v>243.13</v>
      </c>
      <c r="E10" s="5">
        <f>(Materials!B10*Materials!C10)*Materials!D10</f>
        <v>573.80400000000009</v>
      </c>
      <c r="F10" s="5">
        <f>((Materials!B10*Materials!C10)/2)+5</f>
        <v>31.565000000000001</v>
      </c>
      <c r="G10" s="6">
        <f>Materials!D10/Materials!C10</f>
        <v>3.9272727272727277</v>
      </c>
      <c r="H10" s="5">
        <f>60+Materials!D10</f>
        <v>70.8</v>
      </c>
      <c r="I10" s="6">
        <f>Materials!G10/Materials!D10</f>
        <v>20.37037037037037</v>
      </c>
      <c r="J10" s="5">
        <f>Materials!G10*Materials!E10</f>
        <v>994.39999999999986</v>
      </c>
      <c r="K10" s="5">
        <f>Materials!E10+Materials!C10</f>
        <v>7.27</v>
      </c>
      <c r="L10" s="5">
        <f>Materials!E10+Materials!B10</f>
        <v>23.84</v>
      </c>
      <c r="M10" s="5">
        <f t="shared" si="0"/>
        <v>119.2</v>
      </c>
      <c r="N10" s="5">
        <f t="shared" si="1"/>
        <v>9943.9999999999982</v>
      </c>
    </row>
    <row r="11" spans="1:14" x14ac:dyDescent="0.25">
      <c r="A11" s="2" t="str">
        <f>Materials!A11</f>
        <v>Lead</v>
      </c>
      <c r="B11" s="6">
        <f>((Materials!D11/2)+Materials!B11)</f>
        <v>12.34</v>
      </c>
      <c r="C11" s="5">
        <f>(Materials!G11/Materials!D11)+2</f>
        <v>18</v>
      </c>
      <c r="D11" s="5">
        <f>(Materials!B11*Materials!C11)+Materials!F11</f>
        <v>36.01</v>
      </c>
      <c r="E11" s="5">
        <f>(Materials!B11*Materials!C11)*Materials!D11</f>
        <v>34.019999999999996</v>
      </c>
      <c r="F11" s="5">
        <f>((Materials!B11*Materials!C11)/2)+5</f>
        <v>13.504999999999999</v>
      </c>
      <c r="G11" s="6">
        <f>Materials!D11/Materials!C11</f>
        <v>1.3333333333333333</v>
      </c>
      <c r="H11" s="5">
        <f>60+Materials!D11</f>
        <v>62</v>
      </c>
      <c r="I11" s="6">
        <f>Materials!G11/Materials!D11</f>
        <v>16</v>
      </c>
      <c r="J11" s="5">
        <f>Materials!G11*Materials!E11</f>
        <v>155.84</v>
      </c>
      <c r="K11" s="5">
        <f>Materials!E11+Materials!C11</f>
        <v>6.37</v>
      </c>
      <c r="L11" s="5">
        <f>Materials!E11+Materials!B11</f>
        <v>16.21</v>
      </c>
      <c r="M11" s="5">
        <f t="shared" si="0"/>
        <v>81.050000000000011</v>
      </c>
      <c r="N11" s="5">
        <f t="shared" si="1"/>
        <v>1558.4</v>
      </c>
    </row>
    <row r="12" spans="1:14" x14ac:dyDescent="0.25">
      <c r="A12" s="2" t="str">
        <f>Materials!A12</f>
        <v>Obsidian</v>
      </c>
      <c r="B12" s="6">
        <f>((Materials!D12/2)+Materials!B12)</f>
        <v>10.35</v>
      </c>
      <c r="C12" s="5">
        <f>(Materials!G12/Materials!D12)+2</f>
        <v>35.333333333333336</v>
      </c>
      <c r="D12" s="5">
        <f>(Materials!B12*Materials!C12)+Materials!F12</f>
        <v>321.60000000000002</v>
      </c>
      <c r="E12" s="5">
        <f>(Materials!B12*Materials!C12)*Materials!D12</f>
        <v>291.60000000000002</v>
      </c>
      <c r="F12" s="5">
        <f>((Materials!B12*Materials!C12)/2)+5</f>
        <v>15.8</v>
      </c>
      <c r="G12" s="6">
        <f>Materials!D12/Materials!C12</f>
        <v>2.25</v>
      </c>
      <c r="H12" s="5">
        <f>60+Materials!D12</f>
        <v>73.5</v>
      </c>
      <c r="I12" s="6">
        <f>Materials!G12/Materials!D12</f>
        <v>33.333333333333336</v>
      </c>
      <c r="J12" s="5">
        <f>Materials!G12*Materials!E12</f>
        <v>112.5</v>
      </c>
      <c r="K12" s="5">
        <f>Materials!E12+Materials!C12</f>
        <v>6.25</v>
      </c>
      <c r="L12" s="5">
        <f>Materials!E12+Materials!B12</f>
        <v>3.85</v>
      </c>
      <c r="M12" s="5">
        <f t="shared" si="0"/>
        <v>19.25</v>
      </c>
      <c r="N12" s="5">
        <f t="shared" si="1"/>
        <v>1125</v>
      </c>
    </row>
    <row r="13" spans="1:14" x14ac:dyDescent="0.25">
      <c r="A13" s="2" t="str">
        <f>Materials!A13</f>
        <v>Rubber</v>
      </c>
      <c r="B13" s="6">
        <f>((Materials!D13/2)+Materials!B13)</f>
        <v>51.2</v>
      </c>
      <c r="C13" s="5">
        <f>(Materials!G13/Materials!D13)+2</f>
        <v>2.35</v>
      </c>
      <c r="D13" s="5">
        <f>(Materials!B13*Materials!C13)+Materials!F13</f>
        <v>11</v>
      </c>
      <c r="E13" s="5">
        <f>(Materials!B13*Materials!C13)*Materials!D13</f>
        <v>600</v>
      </c>
      <c r="F13" s="5">
        <f>((Materials!B13*Materials!C13)/2)+5</f>
        <v>8</v>
      </c>
      <c r="G13" s="6">
        <f>Materials!D13/Materials!C13</f>
        <v>20</v>
      </c>
      <c r="H13" s="5">
        <f>60+Materials!D13</f>
        <v>160</v>
      </c>
      <c r="I13" s="6">
        <f>Materials!G13/Materials!D13</f>
        <v>0.35</v>
      </c>
      <c r="J13" s="5">
        <f>Materials!G13*Materials!E13</f>
        <v>0</v>
      </c>
      <c r="K13" s="5">
        <f>Materials!E13+Materials!C13</f>
        <v>5</v>
      </c>
      <c r="L13" s="5">
        <f>Materials!E13+Materials!B13</f>
        <v>1.2</v>
      </c>
      <c r="M13" s="5">
        <f t="shared" si="0"/>
        <v>6</v>
      </c>
      <c r="N13" s="5">
        <f t="shared" si="1"/>
        <v>0</v>
      </c>
    </row>
    <row r="14" spans="1:14" x14ac:dyDescent="0.25">
      <c r="A14" s="2" t="str">
        <f>Materials!A14</f>
        <v>Cadmium</v>
      </c>
      <c r="B14" s="6">
        <f>((Materials!D14/2)+Materials!B14)</f>
        <v>10.95</v>
      </c>
      <c r="C14" s="5">
        <f>(Materials!G14/Materials!D14)+2</f>
        <v>18.956521739130437</v>
      </c>
      <c r="D14" s="5">
        <f>(Materials!B14*Materials!C14)+Materials!F14</f>
        <v>42.3</v>
      </c>
      <c r="E14" s="5">
        <f>(Materials!B14*Materials!C14)*Materials!D14</f>
        <v>79.58</v>
      </c>
      <c r="F14" s="5">
        <f>((Materials!B14*Materials!C14)/2)+5</f>
        <v>13.65</v>
      </c>
      <c r="G14" s="6">
        <f>Materials!D14/Materials!C14</f>
        <v>2.2999999999999998</v>
      </c>
      <c r="H14" s="5">
        <f>60+Materials!D14</f>
        <v>64.599999999999994</v>
      </c>
      <c r="I14" s="6">
        <f>Materials!G14/Materials!D14</f>
        <v>16.956521739130437</v>
      </c>
      <c r="J14" s="5">
        <f>Materials!G14*Materials!E14</f>
        <v>113.88</v>
      </c>
      <c r="K14" s="5">
        <f>Materials!E14+Materials!C14</f>
        <v>3.46</v>
      </c>
      <c r="L14" s="5">
        <f>Materials!E14+Materials!B14</f>
        <v>10.11</v>
      </c>
      <c r="M14" s="5">
        <f t="shared" si="0"/>
        <v>50.55</v>
      </c>
      <c r="N14" s="5">
        <f t="shared" si="1"/>
        <v>1138.8</v>
      </c>
    </row>
    <row r="15" spans="1:14" x14ac:dyDescent="0.25">
      <c r="A15" s="2" t="str">
        <f>Materials!A15</f>
        <v>Tungsten</v>
      </c>
      <c r="B15" s="6">
        <f>((Materials!D15/2)+Materials!B15)</f>
        <v>39.5</v>
      </c>
      <c r="C15" s="5">
        <f>(Materials!G15/Materials!D15)+2</f>
        <v>26.691358024691358</v>
      </c>
      <c r="D15" s="5">
        <f>(Materials!B15*Materials!C15)+Materials!F15</f>
        <v>644.375</v>
      </c>
      <c r="E15" s="5">
        <f>(Materials!B15*Materials!C15)*Materials!D15</f>
        <v>5847.1875</v>
      </c>
      <c r="F15" s="5">
        <f>((Materials!B15*Materials!C15)/2)+5</f>
        <v>77.1875</v>
      </c>
      <c r="G15" s="6">
        <f>Materials!D15/Materials!C15</f>
        <v>5.4</v>
      </c>
      <c r="H15" s="5">
        <f>60+Materials!D15</f>
        <v>100.5</v>
      </c>
      <c r="I15" s="6">
        <f>Materials!G15/Materials!D15</f>
        <v>24.691358024691358</v>
      </c>
      <c r="J15" s="5">
        <f>Materials!G15*Materials!E15</f>
        <v>1820</v>
      </c>
      <c r="K15" s="5">
        <f>Materials!E15+Materials!C15</f>
        <v>9.32</v>
      </c>
      <c r="L15" s="5">
        <f>Materials!E15+Materials!B15</f>
        <v>21.07</v>
      </c>
      <c r="M15" s="5">
        <f t="shared" si="0"/>
        <v>105.35</v>
      </c>
      <c r="N15" s="5">
        <f t="shared" si="1"/>
        <v>18200</v>
      </c>
    </row>
    <row r="16" spans="1:14" x14ac:dyDescent="0.25">
      <c r="A16" s="2" t="str">
        <f>Materials!A16</f>
        <v>Stainless Steel</v>
      </c>
      <c r="B16" s="6">
        <f>((Materials!D16/2)+Materials!B16)</f>
        <v>58.376000000000005</v>
      </c>
      <c r="C16" s="5">
        <f>(Materials!G16/Materials!D16)+2</f>
        <v>9.3650793650793638</v>
      </c>
      <c r="D16" s="5">
        <f>(Materials!B16*Materials!C16)+Materials!F16</f>
        <v>630.5145</v>
      </c>
      <c r="E16" s="5">
        <f>(Materials!B16*Materials!C16)*Materials!D16</f>
        <v>21696.766875000001</v>
      </c>
      <c r="F16" s="5">
        <f>((Materials!B16*Materials!C16)/2)+5</f>
        <v>142.75725</v>
      </c>
      <c r="G16" s="6">
        <f>Materials!D16/Materials!C16</f>
        <v>5.431034482758621</v>
      </c>
      <c r="H16" s="5">
        <f>60+Materials!D16</f>
        <v>138.75</v>
      </c>
      <c r="I16" s="6">
        <f>Materials!G16/Materials!D16</f>
        <v>7.3650793650793647</v>
      </c>
      <c r="J16" s="5">
        <f>Materials!G16*Materials!E16</f>
        <v>3862.8</v>
      </c>
      <c r="K16" s="5">
        <f>Materials!E16+Materials!C16</f>
        <v>21.16</v>
      </c>
      <c r="L16" s="5">
        <f>Materials!E16+Materials!B16</f>
        <v>25.661000000000001</v>
      </c>
      <c r="M16" s="5">
        <f t="shared" si="0"/>
        <v>128.30500000000001</v>
      </c>
      <c r="N16" s="5">
        <f t="shared" si="1"/>
        <v>38628</v>
      </c>
    </row>
    <row r="17" spans="1:14" x14ac:dyDescent="0.25">
      <c r="A17" s="2" t="str">
        <f>Materials!A17</f>
        <v>Bronze</v>
      </c>
      <c r="B17" s="6">
        <f>((Materials!D17/2)+Materials!B17)</f>
        <v>48.22</v>
      </c>
      <c r="C17" s="5">
        <f>(Materials!G17/Materials!D17)+2</f>
        <v>5.734375</v>
      </c>
      <c r="D17" s="5">
        <f>(Materials!B17*Materials!C17)+Materials!F17</f>
        <v>151.99</v>
      </c>
      <c r="E17" s="5">
        <f>(Materials!B17*Materials!C17)*Materials!D17</f>
        <v>4671.3599999999997</v>
      </c>
      <c r="F17" s="5">
        <f>((Materials!B17*Materials!C17)/2)+5</f>
        <v>41.494999999999997</v>
      </c>
      <c r="G17" s="6">
        <f>Materials!D17/Materials!C17</f>
        <v>14.222222222222221</v>
      </c>
      <c r="H17" s="5">
        <f>60+Materials!D17</f>
        <v>124</v>
      </c>
      <c r="I17" s="6">
        <f>Materials!G17/Materials!D17</f>
        <v>3.734375</v>
      </c>
      <c r="J17" s="5">
        <f>Materials!G17*Materials!E17</f>
        <v>3508.52</v>
      </c>
      <c r="K17" s="5">
        <f>Materials!E17+Materials!C17</f>
        <v>19.18</v>
      </c>
      <c r="L17" s="5">
        <f>Materials!E17+Materials!B17</f>
        <v>30.9</v>
      </c>
      <c r="M17" s="5">
        <f t="shared" si="0"/>
        <v>154.5</v>
      </c>
      <c r="N17" s="5">
        <f t="shared" si="1"/>
        <v>35085.199999999997</v>
      </c>
    </row>
    <row r="18" spans="1:14" x14ac:dyDescent="0.25">
      <c r="A18" s="2" t="str">
        <f>Materials!A18</f>
        <v>Elinvar</v>
      </c>
      <c r="B18" s="6">
        <f>((Materials!D18/2)+Materials!B18)</f>
        <v>47.314</v>
      </c>
      <c r="C18" s="5">
        <f>(Materials!G18/Materials!D18)+2</f>
        <v>9.4418604651162781</v>
      </c>
      <c r="D18" s="5">
        <f>(Materials!B18*Materials!C18)+Materials!F18</f>
        <v>478.3</v>
      </c>
      <c r="E18" s="5">
        <f>(Materials!B18*Materials!C18)*Materials!D18</f>
        <v>12145.35</v>
      </c>
      <c r="F18" s="5">
        <f>((Materials!B18*Materials!C18)/2)+5</f>
        <v>99.15</v>
      </c>
      <c r="G18" s="6">
        <f>Materials!D18/Materials!C18</f>
        <v>5.16</v>
      </c>
      <c r="H18" s="5">
        <f>60+Materials!D18</f>
        <v>124.5</v>
      </c>
      <c r="I18" s="6">
        <f>Materials!G18/Materials!D18</f>
        <v>7.441860465116279</v>
      </c>
      <c r="J18" s="5">
        <f>Materials!G18*Materials!E18</f>
        <v>2947.2</v>
      </c>
      <c r="K18" s="5">
        <f>Materials!E18+Materials!C18</f>
        <v>18.64</v>
      </c>
      <c r="L18" s="5">
        <f>Materials!E18+Materials!B18</f>
        <v>21.204000000000001</v>
      </c>
      <c r="M18" s="5">
        <f t="shared" si="0"/>
        <v>106.02000000000001</v>
      </c>
      <c r="N18" s="5">
        <f t="shared" si="1"/>
        <v>29472</v>
      </c>
    </row>
    <row r="19" spans="1:14" x14ac:dyDescent="0.25">
      <c r="A19" s="2" t="str">
        <f>Materials!A19</f>
        <v>Billon</v>
      </c>
      <c r="B19" s="6">
        <f>((Materials!D19/2)+Materials!B19)</f>
        <v>33.18</v>
      </c>
      <c r="C19" s="5">
        <f>(Materials!G19/Materials!D19)+2</f>
        <v>23.09090909090909</v>
      </c>
      <c r="D19" s="5">
        <f>(Materials!B19*Materials!C19)+Materials!F19</f>
        <v>236.7225</v>
      </c>
      <c r="E19" s="5">
        <f>(Materials!B19*Materials!C19)*Materials!D19</f>
        <v>3072.3687500000001</v>
      </c>
      <c r="F19" s="5">
        <f>((Materials!B19*Materials!C19)/2)+5</f>
        <v>60.861249999999998</v>
      </c>
      <c r="G19" s="6">
        <f>Materials!D19/Materials!C19</f>
        <v>4.7826086956521738</v>
      </c>
      <c r="H19" s="5">
        <f>60+Materials!D19</f>
        <v>87.5</v>
      </c>
      <c r="I19" s="6">
        <f>Materials!G19/Materials!D19</f>
        <v>21.09090909090909</v>
      </c>
      <c r="J19" s="5">
        <f>Materials!G19*Materials!E19</f>
        <v>7122.4000000000005</v>
      </c>
      <c r="K19" s="5">
        <f>Materials!E19+Materials!C19</f>
        <v>18.03</v>
      </c>
      <c r="L19" s="5">
        <f>Materials!E19+Materials!B19</f>
        <v>31.71</v>
      </c>
      <c r="M19" s="5">
        <f t="shared" si="0"/>
        <v>158.55000000000001</v>
      </c>
      <c r="N19" s="5">
        <f t="shared" si="1"/>
        <v>71224</v>
      </c>
    </row>
    <row r="20" spans="1:14" x14ac:dyDescent="0.25">
      <c r="A20" s="2" t="str">
        <f>Materials!A20</f>
        <v>Copper-Tungsten</v>
      </c>
      <c r="B20" s="6">
        <f>((Materials!D20/2)+Materials!B20)</f>
        <v>56.94</v>
      </c>
      <c r="C20" s="5">
        <f>(Materials!G20/Materials!D20)+2</f>
        <v>23.217391304347824</v>
      </c>
      <c r="D20" s="5">
        <f>(Materials!B20*Materials!C20)+Materials!F20</f>
        <v>865.995</v>
      </c>
      <c r="E20" s="5">
        <f>(Materials!B20*Materials!C20)*Materials!D20</f>
        <v>17019.712500000001</v>
      </c>
      <c r="F20" s="5">
        <f>((Materials!B20*Materials!C20)/2)+5</f>
        <v>152.9975</v>
      </c>
      <c r="G20" s="6">
        <f>Materials!D20/Materials!C20</f>
        <v>5.4761904761904763</v>
      </c>
      <c r="H20" s="5">
        <f>60+Materials!D20</f>
        <v>117.5</v>
      </c>
      <c r="I20" s="6">
        <f>Materials!G20/Materials!D20</f>
        <v>21.217391304347824</v>
      </c>
      <c r="J20" s="5">
        <f>Materials!G20*Materials!E20</f>
        <v>9516</v>
      </c>
      <c r="K20" s="5">
        <f>Materials!E20+Materials!C20</f>
        <v>18.3</v>
      </c>
      <c r="L20" s="5">
        <f>Materials!E20+Materials!B20</f>
        <v>35.989999999999995</v>
      </c>
      <c r="M20" s="5">
        <f t="shared" si="0"/>
        <v>179.95</v>
      </c>
      <c r="N20" s="5">
        <f t="shared" si="1"/>
        <v>95160</v>
      </c>
    </row>
    <row r="21" spans="1:14" x14ac:dyDescent="0.25">
      <c r="A21" s="2" t="str">
        <f>Materials!A21</f>
        <v>Copper-Hydride</v>
      </c>
      <c r="B21" s="6">
        <f>((Materials!D21/2)+Materials!B21)</f>
        <v>26.16</v>
      </c>
      <c r="C21" s="5">
        <f>(Materials!G21/Materials!D21)+2</f>
        <v>14.941176470588236</v>
      </c>
      <c r="D21" s="5">
        <f>(Materials!B21*Materials!C21)+Materials!F21</f>
        <v>165.345</v>
      </c>
      <c r="E21" s="5">
        <f>(Materials!B21*Materials!C21)*Materials!D21</f>
        <v>1538.7974999999999</v>
      </c>
      <c r="F21" s="5">
        <f>((Materials!B21*Materials!C21)/2)+5</f>
        <v>35.172499999999999</v>
      </c>
      <c r="G21" s="6">
        <f>Materials!D21/Materials!C21</f>
        <v>5.666666666666667</v>
      </c>
      <c r="H21" s="5">
        <f>60+Materials!D21</f>
        <v>85.5</v>
      </c>
      <c r="I21" s="6">
        <f>Materials!G21/Materials!D21</f>
        <v>12.941176470588236</v>
      </c>
      <c r="J21" s="5">
        <f>Materials!G21*Materials!E21</f>
        <v>2960.1000000000004</v>
      </c>
      <c r="K21" s="5">
        <f>Materials!E21+Materials!C21</f>
        <v>13.47</v>
      </c>
      <c r="L21" s="5">
        <f>Materials!E21+Materials!B21</f>
        <v>22.380000000000003</v>
      </c>
      <c r="M21" s="5">
        <f t="shared" si="0"/>
        <v>111.9</v>
      </c>
      <c r="N21" s="5">
        <f t="shared" si="1"/>
        <v>29601.000000000004</v>
      </c>
    </row>
    <row r="22" spans="1:14" x14ac:dyDescent="0.25">
      <c r="A22" s="2" t="str">
        <f>Materials!A22</f>
        <v>Copilinvar-Tungstate</v>
      </c>
      <c r="B22" s="6">
        <f>((Materials!D22/2)+Materials!B22)</f>
        <v>104.25399999999999</v>
      </c>
      <c r="C22" s="5">
        <f>(Materials!G22/Materials!D22)+2</f>
        <v>15.934426229508198</v>
      </c>
      <c r="D22" s="5">
        <f>(Materials!B22*Materials!C22)+Materials!F22</f>
        <v>1854.8420000000001</v>
      </c>
      <c r="E22" s="5">
        <f>(Materials!B22*Materials!C22)*Materials!D22</f>
        <v>121370.724</v>
      </c>
      <c r="F22" s="5">
        <f>((Materials!B22*Materials!C22)/2)+5</f>
        <v>502.42099999999999</v>
      </c>
      <c r="G22" s="6">
        <f>Materials!D22/Materials!C22</f>
        <v>5.3043478260869561</v>
      </c>
      <c r="H22" s="5">
        <f>60+Materials!D22</f>
        <v>182</v>
      </c>
      <c r="I22" s="6">
        <f>Materials!G22/Materials!D22</f>
        <v>13.934426229508198</v>
      </c>
      <c r="J22" s="5">
        <f>Materials!G22*Materials!E22</f>
        <v>23698.000000000004</v>
      </c>
      <c r="K22" s="5">
        <f>Materials!E22+Materials!C22</f>
        <v>36.94</v>
      </c>
      <c r="L22" s="5">
        <f>Materials!E22+Materials!B22</f>
        <v>57.194000000000003</v>
      </c>
      <c r="M22" s="5">
        <f t="shared" si="0"/>
        <v>285.97000000000003</v>
      </c>
      <c r="N22" s="5">
        <f t="shared" si="1"/>
        <v>236980.00000000003</v>
      </c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AC7A-C1C3-430F-84F9-F38621A782F4}">
  <dimension ref="A1:N31"/>
  <sheetViews>
    <sheetView workbookViewId="0">
      <selection activeCell="C21" sqref="C21:C22"/>
    </sheetView>
  </sheetViews>
  <sheetFormatPr defaultRowHeight="15" x14ac:dyDescent="0.25"/>
  <cols>
    <col min="1" max="1" width="15.140625" style="4" bestFit="1" customWidth="1"/>
    <col min="2" max="2" width="24.28515625" style="4" bestFit="1" customWidth="1"/>
    <col min="3" max="3" width="25.85546875" style="4" bestFit="1" customWidth="1"/>
    <col min="4" max="4" width="19.28515625" style="4" bestFit="1" customWidth="1"/>
    <col min="5" max="5" width="17.7109375" style="4" bestFit="1" customWidth="1"/>
    <col min="6" max="6" width="17.140625" style="4" bestFit="1" customWidth="1"/>
    <col min="7" max="7" width="21.42578125" style="4" bestFit="1" customWidth="1"/>
    <col min="8" max="8" width="13.42578125" style="4" bestFit="1" customWidth="1"/>
    <col min="9" max="9" width="16.42578125" style="4" bestFit="1" customWidth="1"/>
    <col min="10" max="11" width="15.85546875" style="4" bestFit="1" customWidth="1"/>
    <col min="12" max="12" width="14.5703125" style="4" bestFit="1" customWidth="1"/>
    <col min="13" max="13" width="15.7109375" style="4" bestFit="1" customWidth="1"/>
    <col min="14" max="14" width="26.7109375" style="4" bestFit="1" customWidth="1"/>
    <col min="15" max="15" width="9.140625" style="4"/>
    <col min="16" max="16" width="15.140625" style="4" bestFit="1" customWidth="1"/>
    <col min="17" max="17" width="11.28515625" style="4" customWidth="1"/>
    <col min="18" max="18" width="15.140625" style="4" bestFit="1" customWidth="1"/>
    <col min="19" max="19" width="9.28515625" style="4" customWidth="1"/>
    <col min="20" max="20" width="15.140625" style="4" bestFit="1" customWidth="1"/>
    <col min="21" max="21" width="8.7109375" style="4" customWidth="1"/>
    <col min="22" max="22" width="15.140625" style="4" bestFit="1" customWidth="1"/>
    <col min="23" max="16384" width="9.140625" style="4"/>
  </cols>
  <sheetData>
    <row r="1" spans="1:14" ht="20.25" thickBot="1" x14ac:dyDescent="0.35">
      <c r="B1" s="7" t="s">
        <v>37</v>
      </c>
      <c r="C1" s="7" t="s">
        <v>44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thickTop="1" x14ac:dyDescent="0.25">
      <c r="A2" s="2" t="str">
        <f>Materials!A2</f>
        <v>Iron</v>
      </c>
      <c r="B2" s="6">
        <f>Materials!D2/2</f>
        <v>14.25</v>
      </c>
      <c r="C2" s="5">
        <f>Materials!G2+Materials!B2+Materials!C2+Materials!D2+Materials!E2</f>
        <v>241.41399999999999</v>
      </c>
      <c r="D2" s="5"/>
      <c r="E2" s="5"/>
      <c r="F2" s="5"/>
      <c r="G2" s="6"/>
      <c r="H2" s="5"/>
      <c r="I2" s="6"/>
      <c r="J2" s="5"/>
      <c r="K2" s="5"/>
      <c r="L2" s="5"/>
      <c r="M2" s="5"/>
      <c r="N2" s="5"/>
    </row>
    <row r="3" spans="1:14" x14ac:dyDescent="0.25">
      <c r="A3" s="2" t="str">
        <f>Materials!A3</f>
        <v>Copper</v>
      </c>
      <c r="B3" s="6">
        <f>Materials!D3/2</f>
        <v>8.5</v>
      </c>
      <c r="C3" s="5">
        <f>Materials!G3+Materials!B3+Materials!C3+Materials!D3+Materials!E3</f>
        <v>254.92</v>
      </c>
      <c r="D3" s="5"/>
      <c r="E3" s="5"/>
      <c r="F3" s="5"/>
      <c r="G3" s="6"/>
      <c r="H3" s="5"/>
      <c r="I3" s="6"/>
      <c r="J3" s="5"/>
      <c r="K3" s="5"/>
      <c r="L3" s="5"/>
      <c r="M3" s="5"/>
      <c r="N3" s="5"/>
    </row>
    <row r="4" spans="1:14" x14ac:dyDescent="0.25">
      <c r="A4" s="2" t="str">
        <f>Materials!A4</f>
        <v>Steel</v>
      </c>
      <c r="B4" s="6">
        <f>Materials!D4/2</f>
        <v>21.375</v>
      </c>
      <c r="C4" s="5">
        <f>Materials!G4+Materials!B4+Materials!C4+Materials!D4+Materials!E4</f>
        <v>362.12099999999998</v>
      </c>
      <c r="D4" s="5"/>
      <c r="E4" s="5"/>
      <c r="F4" s="5"/>
      <c r="G4" s="6"/>
      <c r="H4" s="5"/>
      <c r="I4" s="6"/>
      <c r="J4" s="5"/>
      <c r="K4" s="5"/>
      <c r="L4" s="5"/>
      <c r="M4" s="5"/>
      <c r="N4" s="5"/>
    </row>
    <row r="5" spans="1:14" x14ac:dyDescent="0.25">
      <c r="A5" s="2" t="str">
        <f>Materials!A5</f>
        <v>Wood</v>
      </c>
      <c r="B5" s="6">
        <f>Materials!D5/2</f>
        <v>5.5</v>
      </c>
      <c r="C5" s="5">
        <f>Materials!G5+Materials!B5+Materials!C5+Materials!D5+Materials!E5</f>
        <v>60.75</v>
      </c>
      <c r="D5" s="5"/>
      <c r="E5" s="5"/>
      <c r="F5" s="5"/>
      <c r="G5" s="6"/>
      <c r="H5" s="5"/>
      <c r="I5" s="6"/>
      <c r="J5" s="5"/>
      <c r="K5" s="5"/>
      <c r="L5" s="5"/>
      <c r="M5" s="5"/>
      <c r="N5" s="5"/>
    </row>
    <row r="6" spans="1:14" x14ac:dyDescent="0.25">
      <c r="A6" s="2" t="str">
        <f>Materials!A6</f>
        <v>Stone</v>
      </c>
      <c r="B6" s="6">
        <f>Materials!D6/2</f>
        <v>0.5</v>
      </c>
      <c r="C6" s="5">
        <f>Materials!G6+Materials!B6+Materials!C6+Materials!D6+Materials!E6</f>
        <v>33.549999999999997</v>
      </c>
      <c r="D6" s="5"/>
      <c r="E6" s="5"/>
      <c r="F6" s="5"/>
      <c r="G6" s="6"/>
      <c r="H6" s="5"/>
      <c r="I6" s="6"/>
      <c r="J6" s="5"/>
      <c r="K6" s="5"/>
      <c r="L6" s="5"/>
      <c r="M6" s="5"/>
      <c r="N6" s="5"/>
    </row>
    <row r="7" spans="1:14" x14ac:dyDescent="0.25">
      <c r="A7" s="2" t="str">
        <f>Materials!A7</f>
        <v>Chromium</v>
      </c>
      <c r="B7" s="6">
        <f>Materials!D7/2</f>
        <v>18</v>
      </c>
      <c r="C7" s="5">
        <f>Materials!G7+Materials!B7+Materials!C7+Materials!D7+Materials!E7</f>
        <v>336.79</v>
      </c>
      <c r="D7" s="5"/>
      <c r="E7" s="5"/>
      <c r="F7" s="5"/>
      <c r="G7" s="6"/>
      <c r="H7" s="5"/>
      <c r="I7" s="6"/>
      <c r="J7" s="5"/>
      <c r="K7" s="5"/>
      <c r="L7" s="5"/>
      <c r="M7" s="5"/>
      <c r="N7" s="5"/>
    </row>
    <row r="8" spans="1:14" x14ac:dyDescent="0.25">
      <c r="A8" s="2" t="str">
        <f>Materials!A8</f>
        <v>Tin</v>
      </c>
      <c r="B8" s="6">
        <f>Materials!D8/2</f>
        <v>23.5</v>
      </c>
      <c r="C8" s="5">
        <f>Materials!G8+Materials!B8+Materials!C8+Materials!D8+Materials!E8</f>
        <v>83.48</v>
      </c>
      <c r="D8" s="5"/>
      <c r="E8" s="5"/>
      <c r="F8" s="5"/>
      <c r="G8" s="6"/>
      <c r="H8" s="5"/>
      <c r="I8" s="6"/>
      <c r="J8" s="5"/>
      <c r="K8" s="5"/>
      <c r="L8" s="5"/>
      <c r="M8" s="5"/>
      <c r="N8" s="5"/>
    </row>
    <row r="9" spans="1:14" x14ac:dyDescent="0.25">
      <c r="A9" s="2" t="str">
        <f>Materials!A9</f>
        <v>Silver</v>
      </c>
      <c r="B9" s="6">
        <f>Materials!D9/2</f>
        <v>5.25</v>
      </c>
      <c r="C9" s="5">
        <f>Materials!G9+Materials!B9+Materials!C9+Materials!D9+Materials!E9</f>
        <v>390.04</v>
      </c>
      <c r="D9" s="5"/>
      <c r="E9" s="5"/>
      <c r="F9" s="5"/>
      <c r="G9" s="6"/>
      <c r="H9" s="5"/>
      <c r="I9" s="6"/>
      <c r="J9" s="5"/>
      <c r="K9" s="5"/>
      <c r="L9" s="5"/>
      <c r="M9" s="5"/>
      <c r="N9" s="5"/>
    </row>
    <row r="10" spans="1:14" x14ac:dyDescent="0.25">
      <c r="A10" s="2" t="str">
        <f>Materials!A10</f>
        <v>Gold</v>
      </c>
      <c r="B10" s="6">
        <f>Materials!D10/2</f>
        <v>5.4</v>
      </c>
      <c r="C10" s="5">
        <f>Materials!G10+Materials!B10+Materials!C10+Materials!D10+Materials!E10</f>
        <v>257.39</v>
      </c>
      <c r="D10" s="5"/>
      <c r="E10" s="5"/>
      <c r="F10" s="5"/>
      <c r="G10" s="6"/>
      <c r="H10" s="5"/>
      <c r="I10" s="6"/>
      <c r="J10" s="5"/>
      <c r="K10" s="5"/>
      <c r="L10" s="5"/>
      <c r="M10" s="5"/>
      <c r="N10" s="5"/>
    </row>
    <row r="11" spans="1:14" x14ac:dyDescent="0.25">
      <c r="A11" s="2" t="str">
        <f>Materials!A11</f>
        <v>Lead</v>
      </c>
      <c r="B11" s="6">
        <f>Materials!D11/2</f>
        <v>1</v>
      </c>
      <c r="C11" s="5">
        <f>Materials!G11+Materials!B11+Materials!C11+Materials!D11+Materials!E11</f>
        <v>51.71</v>
      </c>
      <c r="D11" s="5"/>
      <c r="E11" s="5"/>
      <c r="F11" s="5"/>
      <c r="G11" s="6"/>
      <c r="H11" s="5"/>
      <c r="I11" s="6"/>
      <c r="J11" s="5"/>
      <c r="K11" s="5"/>
      <c r="L11" s="5"/>
      <c r="M11" s="5"/>
      <c r="N11" s="5"/>
    </row>
    <row r="12" spans="1:14" x14ac:dyDescent="0.25">
      <c r="A12" s="2" t="str">
        <f>Materials!A12</f>
        <v>Obsidian</v>
      </c>
      <c r="B12" s="6">
        <f>Materials!D12/2</f>
        <v>6.75</v>
      </c>
      <c r="C12" s="5">
        <f>Materials!G12+Materials!B12+Materials!C12+Materials!D12+Materials!E12</f>
        <v>473.35</v>
      </c>
      <c r="D12" s="5"/>
      <c r="E12" s="5"/>
      <c r="F12" s="5"/>
      <c r="G12" s="6"/>
      <c r="H12" s="5"/>
      <c r="I12" s="6"/>
      <c r="J12" s="5"/>
      <c r="K12" s="5"/>
      <c r="L12" s="5"/>
      <c r="M12" s="5"/>
      <c r="N12" s="5"/>
    </row>
    <row r="13" spans="1:14" x14ac:dyDescent="0.25">
      <c r="A13" s="2" t="str">
        <f>Materials!A13</f>
        <v>Rubber</v>
      </c>
      <c r="B13" s="6">
        <f>Materials!D13/2</f>
        <v>50</v>
      </c>
      <c r="C13" s="5">
        <f>Materials!G13+Materials!B13+Materials!C13+Materials!D13+Materials!E13</f>
        <v>141.19999999999999</v>
      </c>
      <c r="D13" s="5"/>
      <c r="E13" s="5"/>
      <c r="F13" s="5"/>
      <c r="G13" s="6"/>
      <c r="H13" s="5"/>
      <c r="I13" s="6"/>
      <c r="J13" s="5"/>
      <c r="K13" s="5"/>
      <c r="L13" s="5"/>
      <c r="M13" s="5"/>
      <c r="N13" s="5"/>
    </row>
    <row r="14" spans="1:14" x14ac:dyDescent="0.25">
      <c r="A14" s="2" t="str">
        <f>Materials!A14</f>
        <v>Cadmium</v>
      </c>
      <c r="B14" s="6">
        <f>Materials!D14/2</f>
        <v>2.2999999999999998</v>
      </c>
      <c r="C14" s="5">
        <f>Materials!G14+Materials!B14+Materials!C14+Materials!D14+Materials!E14</f>
        <v>94.71</v>
      </c>
      <c r="D14" s="5"/>
      <c r="E14" s="5"/>
      <c r="F14" s="5"/>
      <c r="G14" s="6"/>
      <c r="H14" s="5"/>
      <c r="I14" s="6"/>
      <c r="J14" s="5"/>
      <c r="K14" s="5"/>
      <c r="L14" s="5"/>
      <c r="M14" s="5"/>
      <c r="N14" s="5"/>
    </row>
    <row r="15" spans="1:14" x14ac:dyDescent="0.25">
      <c r="A15" s="2" t="str">
        <f>Materials!A15</f>
        <v>Tungsten</v>
      </c>
      <c r="B15" s="6">
        <f>Materials!D15/2</f>
        <v>20.25</v>
      </c>
      <c r="C15" s="5">
        <f>Materials!G15+Materials!B15+Materials!C15+Materials!D15+Materials!E15</f>
        <v>1069.07</v>
      </c>
      <c r="D15" s="5"/>
      <c r="E15" s="5"/>
      <c r="F15" s="5"/>
      <c r="G15" s="6"/>
      <c r="H15" s="5"/>
      <c r="I15" s="6"/>
      <c r="J15" s="5"/>
      <c r="K15" s="5"/>
      <c r="L15" s="5"/>
      <c r="M15" s="5"/>
      <c r="N15" s="5"/>
    </row>
    <row r="16" spans="1:14" x14ac:dyDescent="0.25">
      <c r="A16" s="2" t="str">
        <f>Materials!A16</f>
        <v>Stainless Steel</v>
      </c>
      <c r="B16" s="6">
        <f>Materials!D16/2</f>
        <v>39.375</v>
      </c>
      <c r="C16" s="5">
        <f>Materials!G16+Materials!B16+Materials!C16+Materials!D16+Materials!E16</f>
        <v>698.91099999999994</v>
      </c>
      <c r="D16" s="5"/>
      <c r="E16" s="5"/>
      <c r="F16" s="5"/>
      <c r="G16" s="6"/>
      <c r="H16" s="5"/>
      <c r="I16" s="6"/>
      <c r="J16" s="5"/>
      <c r="K16" s="5"/>
      <c r="L16" s="5"/>
      <c r="M16" s="5"/>
      <c r="N16" s="5"/>
    </row>
    <row r="17" spans="1:14" x14ac:dyDescent="0.25">
      <c r="A17" s="2" t="str">
        <f>Materials!A17</f>
        <v>Bronze</v>
      </c>
      <c r="B17" s="6">
        <f>Materials!D17/2</f>
        <v>32</v>
      </c>
      <c r="C17" s="5">
        <f>Materials!G17+Materials!B17+Materials!C17+Materials!D17+Materials!E17</f>
        <v>338.40000000000003</v>
      </c>
      <c r="D17" s="5"/>
      <c r="E17" s="5"/>
      <c r="F17" s="5"/>
      <c r="G17" s="6"/>
      <c r="H17" s="5"/>
      <c r="I17" s="6"/>
      <c r="J17" s="5"/>
      <c r="K17" s="5"/>
      <c r="L17" s="5"/>
      <c r="M17" s="5"/>
      <c r="N17" s="5"/>
    </row>
    <row r="18" spans="1:14" x14ac:dyDescent="0.25">
      <c r="A18" s="2" t="str">
        <f>Materials!A18</f>
        <v>Elinvar</v>
      </c>
      <c r="B18" s="6">
        <f>Materials!D18/2</f>
        <v>32.25</v>
      </c>
      <c r="C18" s="5">
        <f>Materials!G18+Materials!B18+Materials!C18+Materials!D18+Materials!E18</f>
        <v>578.20400000000006</v>
      </c>
      <c r="D18" s="5"/>
      <c r="E18" s="5"/>
      <c r="F18" s="5"/>
      <c r="G18" s="6"/>
      <c r="H18" s="5"/>
      <c r="I18" s="6"/>
      <c r="J18" s="5"/>
      <c r="K18" s="5"/>
      <c r="L18" s="5"/>
      <c r="M18" s="5"/>
      <c r="N18" s="5"/>
    </row>
    <row r="19" spans="1:14" x14ac:dyDescent="0.25">
      <c r="A19" s="2" t="str">
        <f>Materials!A19</f>
        <v>Billon</v>
      </c>
      <c r="B19" s="6">
        <f>Materials!D19/2</f>
        <v>13.75</v>
      </c>
      <c r="C19" s="5">
        <f>Materials!G19+Materials!B19+Materials!C19+Materials!D19+Materials!E19</f>
        <v>644.95999999999992</v>
      </c>
      <c r="D19" s="5"/>
      <c r="E19" s="5"/>
      <c r="F19" s="5"/>
      <c r="G19" s="6"/>
      <c r="H19" s="5"/>
      <c r="I19" s="6"/>
      <c r="J19" s="5"/>
      <c r="K19" s="5"/>
      <c r="L19" s="5"/>
      <c r="M19" s="5"/>
      <c r="N19" s="5"/>
    </row>
    <row r="20" spans="1:14" x14ac:dyDescent="0.25">
      <c r="A20" s="2" t="str">
        <f>Materials!A20</f>
        <v>Copper-Tungsten</v>
      </c>
      <c r="B20" s="6">
        <f>Materials!D20/2</f>
        <v>28.75</v>
      </c>
      <c r="C20" s="5">
        <f>Materials!G20+Materials!B20+Materials!C20+Materials!D20+Materials!E20</f>
        <v>1323.99</v>
      </c>
      <c r="D20" s="5"/>
      <c r="E20" s="5"/>
      <c r="F20" s="5"/>
      <c r="G20" s="6"/>
      <c r="H20" s="5"/>
      <c r="I20" s="6"/>
      <c r="J20" s="5"/>
      <c r="K20" s="5"/>
      <c r="L20" s="5"/>
      <c r="M20" s="5"/>
      <c r="N20" s="5"/>
    </row>
    <row r="21" spans="1:14" x14ac:dyDescent="0.25">
      <c r="A21" s="2" t="str">
        <f>Materials!A21</f>
        <v>Copper-Hydride</v>
      </c>
      <c r="B21" s="6">
        <f>Materials!D21/2</f>
        <v>12.75</v>
      </c>
      <c r="C21" s="5">
        <f>Materials!G21+Materials!B21+Materials!C21+Materials!D21+Materials!E21</f>
        <v>382.38000000000005</v>
      </c>
      <c r="D21" s="5"/>
      <c r="E21" s="5"/>
      <c r="F21" s="5"/>
      <c r="G21" s="6"/>
      <c r="H21" s="5"/>
      <c r="I21" s="6"/>
      <c r="J21" s="5"/>
      <c r="K21" s="5"/>
      <c r="L21" s="5"/>
      <c r="M21" s="5"/>
      <c r="N21" s="5"/>
    </row>
    <row r="22" spans="1:14" x14ac:dyDescent="0.25">
      <c r="A22" s="2" t="str">
        <f>Materials!A22</f>
        <v>Copilinvar-Tungstate</v>
      </c>
      <c r="B22" s="6">
        <f>Materials!D22/2</f>
        <v>61</v>
      </c>
      <c r="C22" s="5">
        <f>Materials!G22+Materials!B22+Materials!C22+Materials!D22+Materials!E22</f>
        <v>1902.194</v>
      </c>
      <c r="D22" s="5"/>
      <c r="E22" s="5"/>
      <c r="F22" s="5"/>
      <c r="G22" s="6"/>
      <c r="H22" s="5"/>
      <c r="I22" s="6"/>
      <c r="J22" s="5"/>
      <c r="K22" s="5"/>
      <c r="L22" s="5"/>
      <c r="M22" s="5"/>
      <c r="N22" s="5"/>
    </row>
    <row r="23" spans="1:14" x14ac:dyDescent="0.25">
      <c r="A23" s="2"/>
      <c r="B23" s="6"/>
      <c r="C23" s="5"/>
      <c r="D23" s="5"/>
      <c r="E23" s="5"/>
      <c r="F23" s="5"/>
      <c r="G23" s="6"/>
      <c r="H23" s="5"/>
      <c r="I23" s="6"/>
      <c r="J23" s="5"/>
      <c r="K23" s="5"/>
      <c r="L23" s="5"/>
      <c r="M23" s="5"/>
      <c r="N23" s="5"/>
    </row>
    <row r="24" spans="1:14" x14ac:dyDescent="0.25">
      <c r="A24" s="2"/>
      <c r="B24" s="6"/>
      <c r="C24" s="5"/>
      <c r="D24" s="5"/>
      <c r="E24" s="5"/>
      <c r="F24" s="5"/>
      <c r="G24" s="6"/>
      <c r="H24" s="5"/>
      <c r="I24" s="6"/>
      <c r="J24" s="5"/>
      <c r="K24" s="5"/>
      <c r="L24" s="5"/>
      <c r="M24" s="5"/>
      <c r="N24" s="5"/>
    </row>
    <row r="25" spans="1:14" x14ac:dyDescent="0.25">
      <c r="A25" s="2"/>
      <c r="B25" s="6"/>
      <c r="C25" s="5"/>
      <c r="D25" s="5"/>
      <c r="E25" s="5"/>
      <c r="F25" s="5"/>
      <c r="G25" s="6"/>
      <c r="H25" s="5"/>
      <c r="I25" s="6"/>
      <c r="J25" s="5"/>
      <c r="K25" s="5"/>
      <c r="L25" s="5"/>
      <c r="M25" s="5"/>
      <c r="N25" s="5"/>
    </row>
    <row r="26" spans="1:14" x14ac:dyDescent="0.25">
      <c r="A26" s="2"/>
      <c r="B26" s="6"/>
      <c r="C26" s="5"/>
      <c r="D26" s="5"/>
      <c r="E26" s="5"/>
      <c r="F26" s="5"/>
      <c r="G26" s="6"/>
      <c r="H26" s="5"/>
      <c r="I26" s="6"/>
      <c r="J26" s="5"/>
      <c r="K26" s="5"/>
      <c r="L26" s="5"/>
      <c r="M26" s="5"/>
      <c r="N26" s="5"/>
    </row>
    <row r="27" spans="1:14" x14ac:dyDescent="0.25">
      <c r="A27" s="2"/>
      <c r="B27" s="6"/>
      <c r="C27" s="5"/>
      <c r="D27" s="5"/>
      <c r="E27" s="5"/>
      <c r="F27" s="5"/>
      <c r="G27" s="6"/>
      <c r="H27" s="5"/>
      <c r="I27" s="6"/>
      <c r="J27" s="5"/>
      <c r="K27" s="5"/>
      <c r="L27" s="5"/>
      <c r="M27" s="5"/>
      <c r="N27" s="5"/>
    </row>
    <row r="28" spans="1:14" x14ac:dyDescent="0.25">
      <c r="A28" s="2"/>
      <c r="B28" s="6"/>
      <c r="C28" s="5"/>
      <c r="D28" s="5"/>
      <c r="E28" s="5"/>
      <c r="F28" s="5"/>
      <c r="G28" s="6"/>
      <c r="H28" s="5"/>
      <c r="I28" s="6"/>
      <c r="J28" s="5"/>
      <c r="K28" s="5"/>
      <c r="L28" s="5"/>
      <c r="M28" s="5"/>
      <c r="N28" s="5"/>
    </row>
    <row r="29" spans="1:14" x14ac:dyDescent="0.25">
      <c r="A29" s="2"/>
      <c r="B29" s="6"/>
      <c r="C29" s="5"/>
      <c r="D29" s="5"/>
      <c r="E29" s="5"/>
      <c r="F29" s="5"/>
      <c r="G29" s="6"/>
      <c r="H29" s="5"/>
      <c r="I29" s="6"/>
      <c r="J29" s="5"/>
      <c r="K29" s="5"/>
      <c r="L29" s="5"/>
      <c r="M29" s="5"/>
      <c r="N29" s="5"/>
    </row>
    <row r="30" spans="1:14" x14ac:dyDescent="0.25">
      <c r="A30" s="2"/>
      <c r="B30" s="6"/>
      <c r="C30" s="5"/>
      <c r="D30" s="5"/>
      <c r="E30" s="5"/>
      <c r="F30" s="5"/>
      <c r="G30" s="6"/>
      <c r="H30" s="5"/>
      <c r="I30" s="6"/>
      <c r="J30" s="5"/>
      <c r="K30" s="5"/>
      <c r="L30" s="5"/>
      <c r="M30" s="5"/>
      <c r="N30" s="5"/>
    </row>
    <row r="31" spans="1:14" x14ac:dyDescent="0.25">
      <c r="A31" s="2"/>
      <c r="B31" s="6"/>
      <c r="C31" s="5"/>
      <c r="D31" s="5"/>
      <c r="E31" s="5"/>
      <c r="F31" s="5"/>
      <c r="G31" s="6"/>
      <c r="H31" s="5"/>
      <c r="I31" s="6"/>
      <c r="J31" s="5"/>
      <c r="K31" s="5"/>
      <c r="L31" s="5"/>
      <c r="M31" s="5"/>
      <c r="N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Materials</vt:lpstr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2017-11-26T21:52:52Z</dcterms:modified>
</cp:coreProperties>
</file>