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B4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8" i="3"/>
  <c r="C19" i="3"/>
  <c r="C20" i="3"/>
  <c r="C21" i="3"/>
  <c r="C2" i="3"/>
  <c r="I17" i="2" l="1"/>
  <c r="H17" i="2"/>
  <c r="C17" i="2"/>
  <c r="D17" i="2"/>
  <c r="E17" i="2"/>
  <c r="F17" i="2"/>
  <c r="G17" i="2"/>
  <c r="B17" i="2"/>
  <c r="I16" i="2"/>
  <c r="H16" i="2"/>
  <c r="C16" i="2"/>
  <c r="D16" i="2"/>
  <c r="E16" i="2"/>
  <c r="F16" i="2"/>
  <c r="G16" i="2"/>
  <c r="B16" i="2"/>
  <c r="C16" i="3" s="1"/>
  <c r="I19" i="2"/>
  <c r="H19" i="2"/>
  <c r="C19" i="2"/>
  <c r="D19" i="2"/>
  <c r="E19" i="2"/>
  <c r="F19" i="2"/>
  <c r="G19" i="2"/>
  <c r="B19" i="2"/>
  <c r="I18" i="2"/>
  <c r="H18" i="2"/>
  <c r="C18" i="2"/>
  <c r="D18" i="2"/>
  <c r="E18" i="2"/>
  <c r="F18" i="2"/>
  <c r="G18" i="2"/>
  <c r="B18" i="2"/>
  <c r="I20" i="2"/>
  <c r="H20" i="2"/>
  <c r="C21" i="2"/>
  <c r="D21" i="2"/>
  <c r="E21" i="2"/>
  <c r="F21" i="2"/>
  <c r="G21" i="2"/>
  <c r="H21" i="2"/>
  <c r="I21" i="2"/>
  <c r="B21" i="2"/>
  <c r="C20" i="2"/>
  <c r="D20" i="2"/>
  <c r="E20" i="2"/>
  <c r="F20" i="2"/>
  <c r="G20" i="2"/>
  <c r="B20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5" i="1"/>
  <c r="N6" i="1"/>
  <c r="N7" i="1"/>
  <c r="N8" i="1"/>
  <c r="N9" i="1"/>
  <c r="N10" i="1"/>
  <c r="N11" i="1"/>
  <c r="N12" i="1"/>
  <c r="N13" i="1"/>
  <c r="N17" i="1"/>
  <c r="N18" i="1"/>
  <c r="N19" i="1"/>
  <c r="N20" i="1"/>
  <c r="N2" i="1"/>
  <c r="M3" i="1"/>
  <c r="M5" i="1"/>
  <c r="M6" i="1"/>
  <c r="M7" i="1"/>
  <c r="M8" i="1"/>
  <c r="M9" i="1"/>
  <c r="M10" i="1"/>
  <c r="M11" i="1"/>
  <c r="M12" i="1"/>
  <c r="M13" i="1"/>
  <c r="M19" i="1"/>
  <c r="M2" i="1"/>
  <c r="L17" i="1"/>
  <c r="M17" i="1" s="1"/>
  <c r="L18" i="1"/>
  <c r="M18" i="1" s="1"/>
  <c r="L19" i="1"/>
  <c r="L20" i="1"/>
  <c r="M20" i="1" s="1"/>
  <c r="L21" i="1"/>
  <c r="M21" i="1" s="1"/>
  <c r="J17" i="1"/>
  <c r="J18" i="1"/>
  <c r="J19" i="1"/>
  <c r="J20" i="1"/>
  <c r="J21" i="1"/>
  <c r="N21" i="1" s="1"/>
  <c r="K17" i="1"/>
  <c r="K18" i="1"/>
  <c r="K19" i="1"/>
  <c r="K20" i="1"/>
  <c r="K21" i="1"/>
  <c r="L3" i="1"/>
  <c r="L4" i="1"/>
  <c r="M4" i="1" s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N4" i="1" s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N16" i="1" s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<sst xmlns="http://schemas.openxmlformats.org/spreadsheetml/2006/main" count="45" uniqueCount="45">
  <si>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</si>
  <si>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</si>
  <si>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</si>
  <si>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</si>
  <si>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</si>
  <si>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</si>
  <si>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</si>
  <si>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</si>
  <si>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</si>
  <si>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</si>
  <si>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</si>
  <si>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</si>
  <si>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</si>
  <si>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</si>
  <si>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</si>
  <si>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</si>
  <si>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</si>
  <si>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</si>
  <si>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</si>
  <si>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</si>
  <si>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</si>
  <si>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</si>
  <si>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</si>
  <si>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</si>
  <si>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</si>
  <si>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</si>
  <si>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</si>
  <si>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</si>
  <si>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</si>
  <si>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</si>
  <si>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</si>
  <si>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</si>
  <si>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</si>
  <si>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</si>
  <si>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</si>
  <si>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</si>
  <si>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</si>
  <si>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</si>
  <si>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Cadmium</t>
  </si>
  <si>
    <t>Tungsten</t>
  </si>
  <si>
    <t>Copper-Tungsten</t>
  </si>
  <si>
    <t>Copper-Hydride</t>
  </si>
  <si>
    <t>Elinvar</t>
  </si>
  <si>
    <t>Billon</t>
  </si>
  <si>
    <t>Power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</si>
</sst>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zoomScaleNormal="100" workbookViewId="0">
      <selection activeCell="M8" sqref="M8"/>
    </sheetView>
  </sheetViews>
  <sheetFormatPr defaultRowHeight="15" x14ac:dyDescent="0.25"/>
  <cols>
    <col min="1" max="1" width="16.42578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38</v>
      </c>
      <c r="B14" s="3">
        <v>8.65</v>
      </c>
      <c r="C14" s="3">
        <v>2</v>
      </c>
      <c r="D14" s="3">
        <v>4.5999999999999996</v>
      </c>
      <c r="E14" s="3">
        <v>1.46</v>
      </c>
      <c r="F14" s="3">
        <v>25</v>
      </c>
      <c r="G14" s="3">
        <v>78</v>
      </c>
      <c r="H14" s="3">
        <v>321</v>
      </c>
      <c r="I14" s="3">
        <v>767</v>
      </c>
    </row>
    <row r="15" spans="1:14" x14ac:dyDescent="0.25">
      <c r="A15" s="2" t="s">
        <v>39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11</v>
      </c>
      <c r="B16" s="9">
        <f>B4+B7</f>
        <v>19.001000000000001</v>
      </c>
      <c r="C16" s="9">
        <f t="shared" ref="C16:G16" si="1">C4+C7</f>
        <v>14.5</v>
      </c>
      <c r="D16" s="9">
        <f t="shared" si="1"/>
        <v>78.75</v>
      </c>
      <c r="E16" s="9">
        <f t="shared" si="1"/>
        <v>6.66</v>
      </c>
      <c r="F16" s="9">
        <f t="shared" si="1"/>
        <v>355</v>
      </c>
      <c r="G16" s="9">
        <f t="shared" si="1"/>
        <v>580</v>
      </c>
      <c r="H16" s="9">
        <f>AVERAGE(H4,H7)</f>
        <v>1642.5</v>
      </c>
      <c r="I16" s="9">
        <f>AVERAGE(I4,I7)</f>
        <v>2766</v>
      </c>
    </row>
    <row r="17" spans="1:9" x14ac:dyDescent="0.25">
      <c r="A17" s="2" t="s">
        <v>28</v>
      </c>
      <c r="B17" s="9">
        <f>B3+B8</f>
        <v>16.22</v>
      </c>
      <c r="C17" s="9">
        <f t="shared" ref="C17:G17" si="2">C3+C8</f>
        <v>4.5</v>
      </c>
      <c r="D17" s="9">
        <f t="shared" si="2"/>
        <v>64</v>
      </c>
      <c r="E17" s="9">
        <f t="shared" si="2"/>
        <v>14.68</v>
      </c>
      <c r="F17" s="9">
        <f t="shared" si="2"/>
        <v>79</v>
      </c>
      <c r="G17" s="9">
        <f t="shared" si="2"/>
        <v>239</v>
      </c>
      <c r="H17" s="8">
        <f>AVERAGE(H3,H8)</f>
        <v>658</v>
      </c>
      <c r="I17" s="8">
        <f>AVERAGE(I3,I8)</f>
        <v>2581</v>
      </c>
    </row>
    <row r="18" spans="1:9" x14ac:dyDescent="0.25">
      <c r="A18" s="2" t="s">
        <v>42</v>
      </c>
      <c r="B18" s="3">
        <f>B2+B7</f>
        <v>15.064</v>
      </c>
      <c r="C18" s="3">
        <f t="shared" ref="C18:G18" si="3">C2+C7</f>
        <v>12.5</v>
      </c>
      <c r="D18" s="3">
        <f t="shared" si="3"/>
        <v>64.5</v>
      </c>
      <c r="E18" s="3">
        <f t="shared" si="3"/>
        <v>6.14</v>
      </c>
      <c r="F18" s="3">
        <f t="shared" si="3"/>
        <v>290</v>
      </c>
      <c r="G18" s="3">
        <f t="shared" si="3"/>
        <v>480</v>
      </c>
      <c r="H18" s="3">
        <f>AVERAGE(H2,H7)</f>
        <v>1699</v>
      </c>
      <c r="I18" s="3">
        <f>AVERAGE(I2,I7)</f>
        <v>2766</v>
      </c>
    </row>
    <row r="19" spans="1:9" x14ac:dyDescent="0.25">
      <c r="A19" s="2" t="s">
        <v>43</v>
      </c>
      <c r="B19" s="3">
        <f>B9+B3</f>
        <v>19.43</v>
      </c>
      <c r="C19" s="3">
        <f t="shared" ref="C19:G19" si="4">C9+C3</f>
        <v>5.75</v>
      </c>
      <c r="D19" s="3">
        <f t="shared" si="4"/>
        <v>27.5</v>
      </c>
      <c r="E19" s="3">
        <f t="shared" si="4"/>
        <v>12.280000000000001</v>
      </c>
      <c r="F19" s="3">
        <f t="shared" si="4"/>
        <v>125</v>
      </c>
      <c r="G19" s="3">
        <f t="shared" si="4"/>
        <v>580</v>
      </c>
      <c r="H19" s="3">
        <f>AVERAGE(H3,H9)</f>
        <v>1022.5</v>
      </c>
      <c r="I19" s="3">
        <f>AVERAGE(I3,I9)</f>
        <v>2387</v>
      </c>
    </row>
    <row r="20" spans="1:9" x14ac:dyDescent="0.25">
      <c r="A20" s="2" t="s">
        <v>40</v>
      </c>
      <c r="B20" s="9">
        <f>B15+B3</f>
        <v>28.189999999999998</v>
      </c>
      <c r="C20" s="9">
        <f t="shared" ref="C20:G20" si="5">C15+C3</f>
        <v>10.5</v>
      </c>
      <c r="D20" s="9">
        <f t="shared" si="5"/>
        <v>57.5</v>
      </c>
      <c r="E20" s="9">
        <f t="shared" si="5"/>
        <v>7.8000000000000007</v>
      </c>
      <c r="F20" s="9">
        <f t="shared" si="5"/>
        <v>570</v>
      </c>
      <c r="G20" s="9">
        <f t="shared" si="5"/>
        <v>1220</v>
      </c>
      <c r="H20" s="8">
        <f>AVERAGE(H15,H3)</f>
        <v>2253</v>
      </c>
      <c r="I20" s="8">
        <f>AVERAGE(I15,I3)</f>
        <v>3781</v>
      </c>
    </row>
    <row r="21" spans="1:9" x14ac:dyDescent="0.25">
      <c r="A21" s="2" t="s">
        <v>41</v>
      </c>
      <c r="B21" s="3">
        <f>(B3*2)*0.75</f>
        <v>13.41</v>
      </c>
      <c r="C21" s="3">
        <f t="shared" ref="C21:I21" si="6">(C3*2)*0.75</f>
        <v>4.5</v>
      </c>
      <c r="D21" s="3">
        <f t="shared" si="6"/>
        <v>25.5</v>
      </c>
      <c r="E21" s="3">
        <f t="shared" si="6"/>
        <v>8.9700000000000006</v>
      </c>
      <c r="F21" s="3">
        <f t="shared" si="6"/>
        <v>105</v>
      </c>
      <c r="G21" s="3">
        <f t="shared" si="6"/>
        <v>330</v>
      </c>
      <c r="H21" s="3">
        <f t="shared" si="6"/>
        <v>1626</v>
      </c>
      <c r="I21" s="3">
        <f t="shared" si="6"/>
        <v>3843</v>
      </c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Normal="100" workbookViewId="0">
      <selection activeCell="G2" sqref="G2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1" si="0">L3*5</f>
        <v>74.599999999999994</v>
      </c>
      <c r="N3" s="5">
        <f t="shared" ref="N3:N21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Cadmium</v>
      </c>
      <c r="B14" s="6">
        <f>((Materials!D14/2)+Materials!B14)</f>
        <v>10.95</v>
      </c>
      <c r="C14" s="5">
        <f>(Materials!G14/Materials!D14)+2</f>
        <v>18.956521739130437</v>
      </c>
      <c r="D14" s="5">
        <f>(Materials!B14*Materials!C14)+Materials!F14</f>
        <v>42.3</v>
      </c>
      <c r="E14" s="5">
        <f>(Materials!B14*Materials!C14)*Materials!D14</f>
        <v>79.58</v>
      </c>
      <c r="F14" s="5">
        <f>((Materials!B14*Materials!C14)/2)+5</f>
        <v>13.65</v>
      </c>
      <c r="G14" s="6">
        <f>Materials!D14/Materials!C14</f>
        <v>2.2999999999999998</v>
      </c>
      <c r="H14" s="5">
        <f>60+Materials!D14</f>
        <v>64.599999999999994</v>
      </c>
      <c r="I14" s="6">
        <f>Materials!G14/Materials!D14</f>
        <v>16.956521739130437</v>
      </c>
      <c r="J14" s="5">
        <f>Materials!G14*Materials!E14</f>
        <v>113.88</v>
      </c>
      <c r="K14" s="5">
        <f>Materials!E14+Materials!C14</f>
        <v>3.46</v>
      </c>
      <c r="L14" s="5">
        <f>Materials!E14+Materials!B14</f>
        <v>10.11</v>
      </c>
      <c r="M14" s="5">
        <f t="shared" si="0"/>
        <v>50.55</v>
      </c>
      <c r="N14" s="5">
        <f t="shared" si="1"/>
        <v>1138.8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Stainless Steel</v>
      </c>
      <c r="B16" s="6">
        <f>((Materials!D16/2)+Materials!B16)</f>
        <v>58.376000000000005</v>
      </c>
      <c r="C16" s="5">
        <f>(Materials!G16/Materials!D16)+2</f>
        <v>9.3650793650793638</v>
      </c>
      <c r="D16" s="5">
        <f>(Materials!B16*Materials!C16)+Materials!F16</f>
        <v>630.5145</v>
      </c>
      <c r="E16" s="5">
        <f>(Materials!B16*Materials!C16)*Materials!D16</f>
        <v>21696.766875000001</v>
      </c>
      <c r="F16" s="5">
        <f>((Materials!B16*Materials!C16)/2)+5</f>
        <v>142.75725</v>
      </c>
      <c r="G16" s="6">
        <f>Materials!D16/Materials!C16</f>
        <v>5.431034482758621</v>
      </c>
      <c r="H16" s="5">
        <f>60+Materials!D16</f>
        <v>138.75</v>
      </c>
      <c r="I16" s="6">
        <f>Materials!G16/Materials!D16</f>
        <v>7.3650793650793647</v>
      </c>
      <c r="J16" s="5">
        <f>Materials!G16*Materials!E16</f>
        <v>3862.8</v>
      </c>
      <c r="K16" s="5">
        <f>Materials!E16+Materials!C16</f>
        <v>21.16</v>
      </c>
      <c r="L16" s="5">
        <f>Materials!E16+Materials!B16</f>
        <v>25.661000000000001</v>
      </c>
      <c r="M16" s="5">
        <f t="shared" si="0"/>
        <v>128.30500000000001</v>
      </c>
      <c r="N16" s="5">
        <f t="shared" si="1"/>
        <v>38628</v>
      </c>
    </row>
    <row r="17" spans="1:14" x14ac:dyDescent="0.25">
      <c r="A17" s="2" t="str">
        <f>Materials!A17</f>
        <v>Bronze</v>
      </c>
      <c r="B17" s="6">
        <f>((Materials!D17/2)+Materials!B17)</f>
        <v>48.22</v>
      </c>
      <c r="C17" s="5">
        <f>(Materials!G17/Materials!D17)+2</f>
        <v>5.734375</v>
      </c>
      <c r="D17" s="5">
        <f>(Materials!B17*Materials!C17)+Materials!F17</f>
        <v>151.99</v>
      </c>
      <c r="E17" s="5">
        <f>(Materials!B17*Materials!C17)*Materials!D17</f>
        <v>4671.3599999999997</v>
      </c>
      <c r="F17" s="5">
        <f>((Materials!B17*Materials!C17)/2)+5</f>
        <v>41.494999999999997</v>
      </c>
      <c r="G17" s="6">
        <f>Materials!D17/Materials!C17</f>
        <v>14.222222222222221</v>
      </c>
      <c r="H17" s="5">
        <f>60+Materials!D17</f>
        <v>124</v>
      </c>
      <c r="I17" s="6">
        <f>Materials!G17/Materials!D17</f>
        <v>3.734375</v>
      </c>
      <c r="J17" s="5">
        <f>Materials!G17*Materials!E17</f>
        <v>3508.52</v>
      </c>
      <c r="K17" s="5">
        <f>Materials!E17+Materials!C17</f>
        <v>19.18</v>
      </c>
      <c r="L17" s="5">
        <f>Materials!E17+Materials!B17</f>
        <v>30.9</v>
      </c>
      <c r="M17" s="5">
        <f t="shared" si="0"/>
        <v>154.5</v>
      </c>
      <c r="N17" s="5">
        <f t="shared" si="1"/>
        <v>35085.199999999997</v>
      </c>
    </row>
    <row r="18" spans="1:14" x14ac:dyDescent="0.25">
      <c r="A18" s="2" t="str">
        <f>Materials!A18</f>
        <v>Elinvar</v>
      </c>
      <c r="B18" s="6">
        <f>((Materials!D18/2)+Materials!B18)</f>
        <v>47.314</v>
      </c>
      <c r="C18" s="5">
        <f>(Materials!G18/Materials!D18)+2</f>
        <v>9.4418604651162781</v>
      </c>
      <c r="D18" s="5">
        <f>(Materials!B18*Materials!C18)+Materials!F18</f>
        <v>478.3</v>
      </c>
      <c r="E18" s="5">
        <f>(Materials!B18*Materials!C18)*Materials!D18</f>
        <v>12145.35</v>
      </c>
      <c r="F18" s="5">
        <f>((Materials!B18*Materials!C18)/2)+5</f>
        <v>99.15</v>
      </c>
      <c r="G18" s="6">
        <f>Materials!D18/Materials!C18</f>
        <v>5.16</v>
      </c>
      <c r="H18" s="5">
        <f>60+Materials!D18</f>
        <v>124.5</v>
      </c>
      <c r="I18" s="6">
        <f>Materials!G18/Materials!D18</f>
        <v>7.441860465116279</v>
      </c>
      <c r="J18" s="5">
        <f>Materials!G18*Materials!E18</f>
        <v>2947.2</v>
      </c>
      <c r="K18" s="5">
        <f>Materials!E18+Materials!C18</f>
        <v>18.64</v>
      </c>
      <c r="L18" s="5">
        <f>Materials!E18+Materials!B18</f>
        <v>21.204000000000001</v>
      </c>
      <c r="M18" s="5">
        <f t="shared" si="0"/>
        <v>106.02000000000001</v>
      </c>
      <c r="N18" s="5">
        <f t="shared" si="1"/>
        <v>29472</v>
      </c>
    </row>
    <row r="19" spans="1:14" x14ac:dyDescent="0.25">
      <c r="A19" s="2" t="str">
        <f>Materials!A19</f>
        <v>Billon</v>
      </c>
      <c r="B19" s="6">
        <f>((Materials!D19/2)+Materials!B19)</f>
        <v>33.18</v>
      </c>
      <c r="C19" s="5">
        <f>(Materials!G19/Materials!D19)+2</f>
        <v>23.09090909090909</v>
      </c>
      <c r="D19" s="5">
        <f>(Materials!B19*Materials!C19)+Materials!F19</f>
        <v>236.7225</v>
      </c>
      <c r="E19" s="5">
        <f>(Materials!B19*Materials!C19)*Materials!D19</f>
        <v>3072.3687500000001</v>
      </c>
      <c r="F19" s="5">
        <f>((Materials!B19*Materials!C19)/2)+5</f>
        <v>60.861249999999998</v>
      </c>
      <c r="G19" s="6">
        <f>Materials!D19/Materials!C19</f>
        <v>4.7826086956521738</v>
      </c>
      <c r="H19" s="5">
        <f>60+Materials!D19</f>
        <v>87.5</v>
      </c>
      <c r="I19" s="6">
        <f>Materials!G19/Materials!D19</f>
        <v>21.09090909090909</v>
      </c>
      <c r="J19" s="5">
        <f>Materials!G19*Materials!E19</f>
        <v>7122.4000000000005</v>
      </c>
      <c r="K19" s="5">
        <f>Materials!E19+Materials!C19</f>
        <v>18.03</v>
      </c>
      <c r="L19" s="5">
        <f>Materials!E19+Materials!B19</f>
        <v>31.71</v>
      </c>
      <c r="M19" s="5">
        <f t="shared" si="0"/>
        <v>158.55000000000001</v>
      </c>
      <c r="N19" s="5">
        <f t="shared" si="1"/>
        <v>71224</v>
      </c>
    </row>
    <row r="20" spans="1:14" x14ac:dyDescent="0.25">
      <c r="A20" s="2" t="str">
        <f>Materials!A20</f>
        <v>Copper-Tungsten</v>
      </c>
      <c r="B20" s="6">
        <f>((Materials!D20/2)+Materials!B20)</f>
        <v>56.94</v>
      </c>
      <c r="C20" s="5">
        <f>(Materials!G20/Materials!D20)+2</f>
        <v>23.217391304347824</v>
      </c>
      <c r="D20" s="5">
        <f>(Materials!B20*Materials!C20)+Materials!F20</f>
        <v>865.995</v>
      </c>
      <c r="E20" s="5">
        <f>(Materials!B20*Materials!C20)*Materials!D20</f>
        <v>17019.712500000001</v>
      </c>
      <c r="F20" s="5">
        <f>((Materials!B20*Materials!C20)/2)+5</f>
        <v>152.9975</v>
      </c>
      <c r="G20" s="6">
        <f>Materials!D20/Materials!C20</f>
        <v>5.4761904761904763</v>
      </c>
      <c r="H20" s="5">
        <f>60+Materials!D20</f>
        <v>117.5</v>
      </c>
      <c r="I20" s="6">
        <f>Materials!G20/Materials!D20</f>
        <v>21.217391304347824</v>
      </c>
      <c r="J20" s="5">
        <f>Materials!G20*Materials!E20</f>
        <v>9516</v>
      </c>
      <c r="K20" s="5">
        <f>Materials!E20+Materials!C20</f>
        <v>18.3</v>
      </c>
      <c r="L20" s="5">
        <f>Materials!E20+Materials!B20</f>
        <v>35.989999999999995</v>
      </c>
      <c r="M20" s="5">
        <f t="shared" si="0"/>
        <v>179.95</v>
      </c>
      <c r="N20" s="5">
        <f t="shared" si="1"/>
        <v>95160</v>
      </c>
    </row>
    <row r="21" spans="1:14" x14ac:dyDescent="0.25">
      <c r="A21" s="2" t="str">
        <f>Materials!A21</f>
        <v>Copper-Hydride</v>
      </c>
      <c r="B21" s="6">
        <f>((Materials!D21/2)+Materials!B21)</f>
        <v>26.16</v>
      </c>
      <c r="C21" s="5">
        <f>(Materials!G21/Materials!D21)+2</f>
        <v>14.941176470588236</v>
      </c>
      <c r="D21" s="5">
        <f>(Materials!B21*Materials!C21)+Materials!F21</f>
        <v>165.345</v>
      </c>
      <c r="E21" s="5">
        <f>(Materials!B21*Materials!C21)*Materials!D21</f>
        <v>1538.7974999999999</v>
      </c>
      <c r="F21" s="5">
        <f>((Materials!B21*Materials!C21)/2)+5</f>
        <v>35.172499999999999</v>
      </c>
      <c r="G21" s="6">
        <f>Materials!D21/Materials!C21</f>
        <v>5.666666666666667</v>
      </c>
      <c r="H21" s="5">
        <f>60+Materials!D21</f>
        <v>85.5</v>
      </c>
      <c r="I21" s="6">
        <f>Materials!G21/Materials!D21</f>
        <v>12.941176470588236</v>
      </c>
      <c r="J21" s="5">
        <f>Materials!G21*Materials!E21</f>
        <v>2960.1000000000004</v>
      </c>
      <c r="K21" s="5">
        <f>Materials!E21+Materials!C21</f>
        <v>13.47</v>
      </c>
      <c r="L21" s="5">
        <f>Materials!E21+Materials!B21</f>
        <v>22.380000000000003</v>
      </c>
      <c r="M21" s="5">
        <f t="shared" si="0"/>
        <v>111.9</v>
      </c>
      <c r="N21" s="5">
        <f t="shared" si="1"/>
        <v>29601.000000000004</v>
      </c>
    </row>
    <row r="22" spans="1:14" x14ac:dyDescent="0.25">
      <c r="A22" s="2"/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/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/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2" sqref="C2:C21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60.75</v>
      </c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Cadmium</v>
      </c>
      <c r="B14" s="6">
        <f>Materials!D14/2</f>
        <v>2.2999999999999998</v>
      </c>
      <c r="C14" s="5">
        <f>Materials!G14+Materials!B14+Materials!C14+Materials!D14+Materials!E14</f>
        <v>94.71</v>
      </c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Stainless Steel</v>
      </c>
      <c r="B16" s="6">
        <f>Materials!D16/2</f>
        <v>39.375</v>
      </c>
      <c r="C16" s="5">
        <f>Materials!G16+Materials!B16+Materials!C16+Materials!D16+Materials!E16</f>
        <v>698.91099999999994</v>
      </c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Bronze</v>
      </c>
      <c r="B17" s="6">
        <f>Materials!D17/2</f>
        <v>32</v>
      </c>
      <c r="C17" s="5">
        <f>Materials!G17+Materials!B17+Materials!C17+Materials!D17+Materials!E17</f>
        <v>338.40000000000003</v>
      </c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Elinvar</v>
      </c>
      <c r="B18" s="6">
        <f>Materials!D18/2</f>
        <v>32.25</v>
      </c>
      <c r="C18" s="5">
        <f>Materials!G18+Materials!B18+Materials!C18+Materials!D18+Materials!E18</f>
        <v>578.20400000000006</v>
      </c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Billon</v>
      </c>
      <c r="B19" s="6">
        <f>Materials!D19/2</f>
        <v>13.75</v>
      </c>
      <c r="C19" s="5">
        <f>Materials!G19+Materials!B19+Materials!C19+Materials!D19+Materials!E19</f>
        <v>644.95999999999992</v>
      </c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Copper-Tungsten</v>
      </c>
      <c r="B20" s="6">
        <f>Materials!D20/2</f>
        <v>28.75</v>
      </c>
      <c r="C20" s="5">
        <f>Materials!G20+Materials!B20+Materials!C20+Materials!D20+Materials!E20</f>
        <v>1323.99</v>
      </c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Copper-Hydride</v>
      </c>
      <c r="B21" s="6">
        <f>Materials!D21/2</f>
        <v>12.75</v>
      </c>
      <c r="C21" s="5">
        <f>Materials!G21+Materials!B21+Materials!C21+Materials!D21+Materials!E21</f>
        <v>382.38000000000005</v>
      </c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>
        <f>Materials!A22</f>
        <v>0</v>
      </c>
      <c r="B22" s="6"/>
      <c r="C22" s="5"/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>
        <f>Materials!A23</f>
        <v>0</v>
      </c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>
        <f>Materials!A24</f>
        <v>0</v>
      </c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>
        <f>Materials!A25</f>
        <v>0</v>
      </c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>
        <f>Materials!A26</f>
        <v>0</v>
      </c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>
        <f>Materials!A27</f>
        <v>0</v>
      </c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>
        <f>Materials!A28</f>
        <v>0</v>
      </c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>
        <f>Materials!A29</f>
        <v>0</v>
      </c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>
        <f>Materials!A30</f>
        <v>0</v>
      </c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>
        <f>Materials!A31</f>
        <v>0</v>
      </c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2017-11-21T09:13:32Z</dcterms:modified>
</cp:coreProperties>
</file>