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37E437B-CA06-45C0-AD6B-FEA162AD3306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Materials" sheetId="2" r:id="rId1"/>
    <sheet name="Part 1" sheetId="1" r:id="rId2"/>
    <sheet name="Part 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J23" i="2" l="1"/>
  <c r="J18" i="2"/>
  <c r="K18" i="2"/>
  <c r="L18" i="2"/>
  <c r="L24" i="2" s="1"/>
  <c r="J19" i="2"/>
  <c r="K19" i="2"/>
  <c r="L19" i="2"/>
  <c r="J20" i="2"/>
  <c r="J24" i="2" s="1"/>
  <c r="K20" i="2"/>
  <c r="L20" i="2"/>
  <c r="J21" i="2"/>
  <c r="K21" i="2"/>
  <c r="L21" i="2"/>
  <c r="J22" i="2"/>
  <c r="K22" i="2"/>
  <c r="L22" i="2"/>
  <c r="K23" i="2"/>
  <c r="L23" i="2"/>
  <c r="K24" i="2" l="1"/>
  <c r="I18" i="2"/>
  <c r="H18" i="2"/>
  <c r="I19" i="2"/>
  <c r="H19" i="2"/>
  <c r="I21" i="2"/>
  <c r="H21" i="2"/>
  <c r="I23" i="2"/>
  <c r="H22" i="2"/>
  <c r="H23" i="2"/>
  <c r="C23" i="2"/>
  <c r="D23" i="2"/>
  <c r="E23" i="2"/>
  <c r="F23" i="2"/>
  <c r="G23" i="2"/>
  <c r="C23" i="1" s="1"/>
  <c r="B23" i="2"/>
  <c r="C23" i="3" s="1"/>
  <c r="C22" i="2"/>
  <c r="D22" i="2"/>
  <c r="E22" i="3" s="1"/>
  <c r="E22" i="2"/>
  <c r="F22" i="2"/>
  <c r="G22" i="2"/>
  <c r="B22" i="2"/>
  <c r="C21" i="2"/>
  <c r="D21" i="2"/>
  <c r="E21" i="3" s="1"/>
  <c r="E21" i="2"/>
  <c r="F21" i="3" s="1"/>
  <c r="F21" i="2"/>
  <c r="G21" i="2"/>
  <c r="B21" i="2"/>
  <c r="C20" i="2"/>
  <c r="D20" i="2"/>
  <c r="E20" i="2"/>
  <c r="F20" i="2"/>
  <c r="G20" i="2"/>
  <c r="B20" i="2"/>
  <c r="C19" i="2"/>
  <c r="D19" i="2"/>
  <c r="E19" i="2"/>
  <c r="F19" i="2"/>
  <c r="G19" i="2"/>
  <c r="B19" i="2"/>
  <c r="B23" i="3"/>
  <c r="A23" i="3"/>
  <c r="A24" i="3"/>
  <c r="H23" i="1"/>
  <c r="G23" i="1"/>
  <c r="B23" i="1"/>
  <c r="A23" i="1"/>
  <c r="A24" i="1"/>
  <c r="I20" i="2"/>
  <c r="H20" i="2"/>
  <c r="I22" i="2"/>
  <c r="G19" i="3" l="1"/>
  <c r="D19" i="3"/>
  <c r="F23" i="1"/>
  <c r="F20" i="3"/>
  <c r="E20" i="3"/>
  <c r="D23" i="1"/>
  <c r="H24" i="2"/>
  <c r="I23" i="1"/>
  <c r="E19" i="3"/>
  <c r="G21" i="3"/>
  <c r="D21" i="3"/>
  <c r="E23" i="1"/>
  <c r="E23" i="3"/>
  <c r="D23" i="3"/>
  <c r="G23" i="3"/>
  <c r="D22" i="3"/>
  <c r="G22" i="3"/>
  <c r="F19" i="3"/>
  <c r="L23" i="1"/>
  <c r="M23" i="1" s="1"/>
  <c r="F23" i="3"/>
  <c r="I24" i="2"/>
  <c r="J23" i="1"/>
  <c r="N23" i="1" s="1"/>
  <c r="F22" i="3"/>
  <c r="G20" i="3"/>
  <c r="D20" i="3"/>
  <c r="K23" i="1"/>
  <c r="C22" i="3"/>
  <c r="B22" i="3"/>
  <c r="L22" i="1"/>
  <c r="M22" i="1" s="1"/>
  <c r="K22" i="1"/>
  <c r="J22" i="1"/>
  <c r="N22" i="1" s="1"/>
  <c r="I22" i="1"/>
  <c r="H22" i="1"/>
  <c r="G22" i="1"/>
  <c r="F22" i="1"/>
  <c r="E22" i="1"/>
  <c r="D22" i="1"/>
  <c r="C22" i="1"/>
  <c r="A22" i="1"/>
  <c r="B22" i="1"/>
  <c r="C4" i="2" l="1"/>
  <c r="C18" i="2" s="1"/>
  <c r="C24" i="2" s="1"/>
  <c r="D4" i="2"/>
  <c r="E4" i="2"/>
  <c r="F4" i="2"/>
  <c r="F18" i="2" s="1"/>
  <c r="F24" i="2" s="1"/>
  <c r="G4" i="2"/>
  <c r="G18" i="2" s="1"/>
  <c r="G24" i="2" s="1"/>
  <c r="B4" i="2"/>
  <c r="G4" i="3" l="1"/>
  <c r="D4" i="3"/>
  <c r="B18" i="2"/>
  <c r="F4" i="3"/>
  <c r="E18" i="2"/>
  <c r="E4" i="3"/>
  <c r="D18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9" i="3"/>
  <c r="C20" i="3"/>
  <c r="C21" i="3"/>
  <c r="C2" i="3"/>
  <c r="F18" i="3" l="1"/>
  <c r="E24" i="2"/>
  <c r="D18" i="3"/>
  <c r="G18" i="3"/>
  <c r="B24" i="2"/>
  <c r="C18" i="3"/>
  <c r="E18" i="3"/>
  <c r="D24" i="2"/>
  <c r="C16" i="3"/>
  <c r="B24" i="3" l="1"/>
  <c r="E24" i="3"/>
  <c r="H24" i="1"/>
  <c r="B24" i="1"/>
  <c r="G24" i="1"/>
  <c r="I24" i="1"/>
  <c r="C24" i="1"/>
  <c r="E24" i="1"/>
  <c r="D24" i="3"/>
  <c r="G24" i="3"/>
  <c r="D24" i="1"/>
  <c r="F24" i="1"/>
  <c r="C24" i="3"/>
  <c r="F24" i="3"/>
  <c r="K24" i="1"/>
  <c r="L24" i="1"/>
  <c r="M24" i="1" s="1"/>
  <c r="J24" i="1"/>
  <c r="N24" i="1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10" i="1" l="1"/>
  <c r="N12" i="1"/>
  <c r="M8" i="1"/>
  <c r="M10" i="1"/>
  <c r="L17" i="1"/>
  <c r="M17" i="1" s="1"/>
  <c r="L18" i="1"/>
  <c r="M18" i="1" s="1"/>
  <c r="L19" i="1"/>
  <c r="M19" i="1" s="1"/>
  <c r="L20" i="1"/>
  <c r="M20" i="1" s="1"/>
  <c r="L21" i="1"/>
  <c r="M21" i="1" s="1"/>
  <c r="J17" i="1"/>
  <c r="N17" i="1" s="1"/>
  <c r="J18" i="1"/>
  <c r="N18" i="1" s="1"/>
  <c r="J19" i="1"/>
  <c r="N19" i="1" s="1"/>
  <c r="J20" i="1"/>
  <c r="N20" i="1" s="1"/>
  <c r="J21" i="1"/>
  <c r="N21" i="1" s="1"/>
  <c r="K17" i="1"/>
  <c r="K18" i="1"/>
  <c r="K19" i="1"/>
  <c r="K20" i="1"/>
  <c r="K21" i="1"/>
  <c r="L3" i="1"/>
  <c r="M3" i="1" s="1"/>
  <c r="L4" i="1"/>
  <c r="M4" i="1" s="1"/>
  <c r="L5" i="1"/>
  <c r="M5" i="1" s="1"/>
  <c r="L6" i="1"/>
  <c r="M6" i="1" s="1"/>
  <c r="L7" i="1"/>
  <c r="M7" i="1" s="1"/>
  <c r="L8" i="1"/>
  <c r="L9" i="1"/>
  <c r="M9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J11" i="1"/>
  <c r="N11" i="1" s="1"/>
  <c r="J12" i="1"/>
  <c r="J13" i="1"/>
  <c r="N13" i="1" s="1"/>
  <c r="J14" i="1"/>
  <c r="N14" i="1" s="1"/>
  <c r="J15" i="1"/>
  <c r="N15" i="1" s="1"/>
  <c r="J16" i="1"/>
  <c r="N16" i="1" s="1"/>
  <c r="J2" i="1"/>
  <c r="N2" i="1" s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<sst xmlns="http://schemas.openxmlformats.org/spreadsheetml/2006/main" count="55" uniqueCount="55">
  <si>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</si>
  <si>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</si>
  <si>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</si>
  <si>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</si>
  <si>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</si>
  <si>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</si>
  <si>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</si>
  <si>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</si>
  <si>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</si>
  <si>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</si>
  <si>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</si>
  <si>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</si>
  <si>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</si>
  <si>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</si>
  <si>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</si>
  <si>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</si>
  <si>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</si>
  <si>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</si>
  <si>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</si>
  <si>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</si>
  <si>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</si>
  <si>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</si>
  <si>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</si>
  <si>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</si>
  <si>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</si>
  <si>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</si>
  <si>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</si>
  <si>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</si>
  <si>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</si>
  <si>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</si>
  <si>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</si>
  <si>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</si>
  <si>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</si>
  <si>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</si>
  <si>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</si>
  <si>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</si>
  <si>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</si>
  <si>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</si>
  <si>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Tungsten</t>
  </si>
  <si>
    <t>Copper-Tungsten</t>
  </si>
  <si>
    <t>Copper-Hydride</t>
  </si>
  <si>
    <t>Elinvar</t>
  </si>
  <si>
    <t>Billon</t>
  </si>
  <si>
    <t>Power Usage</t>
  </si>
  <si>
    <t>Stainless-Copilinvar-Tungstate</t>
  </si>
  <si>
    <t>Aluminium</t>
  </si>
  <si>
    <t>Nickel</t>
  </si>
  <si>
    <t>Zinc</t>
  </si>
  <si>
    <t>RGB: R</t>
  </si>
  <si>
    <t>RGB: G</t>
  </si>
  <si>
    <t>RGB: B</t>
  </si>
  <si>
    <t>MOD: Productivity</t>
  </si>
  <si>
    <t>MOD: Speed</t>
  </si>
  <si>
    <t>MOD: Energy</t>
  </si>
  <si>
    <t>MOD: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</si>
</sst>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  <xf numFmtId="0" fontId="4" fillId="4" borderId="0" xfId="4" applyFon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zoomScaleNormal="100" workbookViewId="0">
      <selection activeCell="F30" sqref="F30"/>
    </sheetView>
  </sheetViews>
  <sheetFormatPr defaultRowHeight="15" x14ac:dyDescent="0.25"/>
  <cols>
    <col min="1" max="1" width="28.5703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7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48</v>
      </c>
      <c r="K1" s="7" t="s">
        <v>49</v>
      </c>
      <c r="L1" s="7" t="s">
        <v>50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  <c r="J2" s="8">
        <v>82</v>
      </c>
      <c r="K2" s="8">
        <v>174</v>
      </c>
      <c r="L2" s="8">
        <v>212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  <c r="J3" s="8">
        <v>212</v>
      </c>
      <c r="K3" s="8">
        <v>119</v>
      </c>
      <c r="L3" s="8">
        <v>82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  <c r="J4" s="8">
        <v>192</v>
      </c>
      <c r="K4" s="8">
        <v>192</v>
      </c>
      <c r="L4" s="8">
        <v>192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1</v>
      </c>
      <c r="F5" s="3">
        <v>1</v>
      </c>
      <c r="G5" s="3">
        <v>40</v>
      </c>
      <c r="H5" s="3"/>
      <c r="I5" s="3"/>
      <c r="J5" s="8">
        <v>182</v>
      </c>
      <c r="K5" s="8">
        <v>155</v>
      </c>
      <c r="L5" s="8">
        <v>76</v>
      </c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  <c r="J6" s="8">
        <v>139</v>
      </c>
      <c r="K6" s="8">
        <v>141</v>
      </c>
      <c r="L6" s="8">
        <v>122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  <c r="J7" s="8">
        <v>200</v>
      </c>
      <c r="K7" s="8">
        <v>56</v>
      </c>
      <c r="L7" s="8">
        <v>60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  <c r="J8" s="8">
        <v>39</v>
      </c>
      <c r="K8" s="8">
        <v>105</v>
      </c>
      <c r="L8" s="8">
        <v>135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  <c r="J9" s="8">
        <v>170</v>
      </c>
      <c r="K9" s="8">
        <v>170</v>
      </c>
      <c r="L9" s="8">
        <v>170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  <c r="J10" s="8">
        <v>134</v>
      </c>
      <c r="K10" s="8">
        <v>128</v>
      </c>
      <c r="L10" s="8">
        <v>34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  <c r="J11" s="8">
        <v>105</v>
      </c>
      <c r="K11" s="8">
        <v>213</v>
      </c>
      <c r="L11" s="8">
        <v>212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  <c r="J12" s="8">
        <v>105</v>
      </c>
      <c r="K12" s="8">
        <v>105</v>
      </c>
      <c r="L12" s="8">
        <v>105</v>
      </c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  <c r="J13" s="8">
        <v>128</v>
      </c>
      <c r="K13" s="8">
        <v>128</v>
      </c>
      <c r="L13" s="8">
        <v>128</v>
      </c>
    </row>
    <row r="14" spans="1:14" x14ac:dyDescent="0.25">
      <c r="A14" s="2" t="s">
        <v>47</v>
      </c>
      <c r="B14" s="3">
        <v>7.14</v>
      </c>
      <c r="C14" s="3">
        <v>2.5</v>
      </c>
      <c r="D14" s="3">
        <v>12</v>
      </c>
      <c r="E14" s="3">
        <v>11.6</v>
      </c>
      <c r="F14" s="3">
        <v>43</v>
      </c>
      <c r="G14" s="3">
        <v>108</v>
      </c>
      <c r="H14" s="3">
        <v>419</v>
      </c>
      <c r="I14" s="3">
        <v>907</v>
      </c>
      <c r="J14" s="8">
        <v>97</v>
      </c>
      <c r="K14" s="8">
        <v>208</v>
      </c>
      <c r="L14" s="8">
        <v>92</v>
      </c>
    </row>
    <row r="15" spans="1:14" x14ac:dyDescent="0.25">
      <c r="A15" s="2" t="s">
        <v>38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  <c r="J15" s="8">
        <v>87</v>
      </c>
      <c r="K15" s="8">
        <v>87</v>
      </c>
      <c r="L15" s="8">
        <v>87</v>
      </c>
    </row>
    <row r="16" spans="1:14" x14ac:dyDescent="0.25">
      <c r="A16" s="2" t="s">
        <v>45</v>
      </c>
      <c r="B16" s="9">
        <v>2.7</v>
      </c>
      <c r="C16" s="9">
        <v>2.75</v>
      </c>
      <c r="D16" s="9">
        <v>10</v>
      </c>
      <c r="E16" s="9">
        <v>2.37</v>
      </c>
      <c r="F16" s="9">
        <v>26</v>
      </c>
      <c r="G16" s="9">
        <v>70</v>
      </c>
      <c r="H16" s="9">
        <v>660</v>
      </c>
      <c r="I16" s="9">
        <v>2470</v>
      </c>
      <c r="J16" s="8">
        <v>150</v>
      </c>
      <c r="K16" s="8">
        <v>150</v>
      </c>
      <c r="L16" s="8">
        <v>150</v>
      </c>
    </row>
    <row r="17" spans="1:12" x14ac:dyDescent="0.25">
      <c r="A17" s="2" t="s">
        <v>46</v>
      </c>
      <c r="B17" s="9">
        <v>8.9090000000000007</v>
      </c>
      <c r="C17" s="9">
        <v>4</v>
      </c>
      <c r="D17" s="9">
        <v>31</v>
      </c>
      <c r="E17" s="9">
        <v>9.09</v>
      </c>
      <c r="F17" s="9">
        <v>76</v>
      </c>
      <c r="G17" s="9">
        <v>200</v>
      </c>
      <c r="H17" s="8">
        <v>1455</v>
      </c>
      <c r="I17" s="8">
        <v>2730</v>
      </c>
      <c r="J17" s="8">
        <v>92</v>
      </c>
      <c r="K17" s="8">
        <v>114</v>
      </c>
      <c r="L17" s="8">
        <v>208</v>
      </c>
    </row>
    <row r="18" spans="1:12" x14ac:dyDescent="0.25">
      <c r="A18" s="2" t="s">
        <v>11</v>
      </c>
      <c r="B18" s="9">
        <f t="shared" ref="B18:F18" si="1">B4+B7</f>
        <v>19.001000000000001</v>
      </c>
      <c r="C18" s="9">
        <f t="shared" si="1"/>
        <v>14.5</v>
      </c>
      <c r="D18" s="9">
        <f>D4+D7</f>
        <v>78.75</v>
      </c>
      <c r="E18" s="9">
        <f t="shared" si="1"/>
        <v>6.66</v>
      </c>
      <c r="F18" s="9">
        <f t="shared" si="1"/>
        <v>355</v>
      </c>
      <c r="G18" s="9">
        <f>G4+G7</f>
        <v>580</v>
      </c>
      <c r="H18" s="9">
        <f>AVERAGE(H4,H7)</f>
        <v>1642.5</v>
      </c>
      <c r="I18" s="9">
        <f>AVERAGE(I4,I7)</f>
        <v>2766</v>
      </c>
      <c r="J18" s="8">
        <f t="shared" ref="J18:L18" si="2">AVERAGE(J4,J7)</f>
        <v>196</v>
      </c>
      <c r="K18" s="8">
        <f t="shared" si="2"/>
        <v>124</v>
      </c>
      <c r="L18" s="8">
        <f t="shared" si="2"/>
        <v>126</v>
      </c>
    </row>
    <row r="19" spans="1:12" x14ac:dyDescent="0.25">
      <c r="A19" s="2" t="s">
        <v>28</v>
      </c>
      <c r="B19" s="9">
        <f>B3+B8</f>
        <v>16.22</v>
      </c>
      <c r="C19" s="9">
        <f t="shared" ref="C19:G19" si="3">C3+C8</f>
        <v>4.5</v>
      </c>
      <c r="D19" s="9">
        <f t="shared" si="3"/>
        <v>64</v>
      </c>
      <c r="E19" s="9">
        <f t="shared" si="3"/>
        <v>14.68</v>
      </c>
      <c r="F19" s="9">
        <f t="shared" si="3"/>
        <v>79</v>
      </c>
      <c r="G19" s="9">
        <f t="shared" si="3"/>
        <v>239</v>
      </c>
      <c r="H19" s="8">
        <f>AVERAGE(H3,H8)</f>
        <v>658</v>
      </c>
      <c r="I19" s="8">
        <f>AVERAGE(I3,I8)</f>
        <v>2581</v>
      </c>
      <c r="J19" s="8">
        <f t="shared" ref="J19:L19" si="4">AVERAGE(J3,J8)</f>
        <v>125.5</v>
      </c>
      <c r="K19" s="8">
        <f t="shared" si="4"/>
        <v>112</v>
      </c>
      <c r="L19" s="8">
        <f t="shared" si="4"/>
        <v>108.5</v>
      </c>
    </row>
    <row r="20" spans="1:12" x14ac:dyDescent="0.25">
      <c r="A20" s="11" t="s">
        <v>41</v>
      </c>
      <c r="B20" s="9">
        <f>B2+B7+B17</f>
        <v>23.972999999999999</v>
      </c>
      <c r="C20" s="9">
        <f t="shared" ref="C20:G20" si="5">C2+C7+C17</f>
        <v>16.5</v>
      </c>
      <c r="D20" s="9">
        <f t="shared" si="5"/>
        <v>95.5</v>
      </c>
      <c r="E20" s="9">
        <f t="shared" si="5"/>
        <v>15.23</v>
      </c>
      <c r="F20" s="9">
        <f t="shared" si="5"/>
        <v>366</v>
      </c>
      <c r="G20" s="9">
        <f t="shared" si="5"/>
        <v>680</v>
      </c>
      <c r="H20" s="8">
        <f>AVERAGE(H17,H7,H2)</f>
        <v>1617.6666666666667</v>
      </c>
      <c r="I20" s="8">
        <f>AVERAGE(I17,I7,I2)</f>
        <v>2754</v>
      </c>
      <c r="J20" s="8">
        <f t="shared" ref="J20:L20" si="6">AVERAGE(J17,J7,J2)</f>
        <v>124.66666666666667</v>
      </c>
      <c r="K20" s="8">
        <f t="shared" si="6"/>
        <v>114.66666666666667</v>
      </c>
      <c r="L20" s="8">
        <f t="shared" si="6"/>
        <v>160</v>
      </c>
    </row>
    <row r="21" spans="1:12" x14ac:dyDescent="0.25">
      <c r="A21" s="2" t="s">
        <v>42</v>
      </c>
      <c r="B21" s="3">
        <f>B3+B9</f>
        <v>19.43</v>
      </c>
      <c r="C21" s="3">
        <f t="shared" ref="C21:G21" si="7">C3+C9</f>
        <v>5.75</v>
      </c>
      <c r="D21" s="3">
        <f t="shared" si="7"/>
        <v>27.5</v>
      </c>
      <c r="E21" s="3">
        <f t="shared" si="7"/>
        <v>12.280000000000001</v>
      </c>
      <c r="F21" s="3">
        <f t="shared" si="7"/>
        <v>125</v>
      </c>
      <c r="G21" s="3">
        <f t="shared" si="7"/>
        <v>580</v>
      </c>
      <c r="H21" s="3">
        <f>AVERAGE(H3,H9)</f>
        <v>1022.5</v>
      </c>
      <c r="I21" s="3">
        <f>AVERAGE(I3,I9)</f>
        <v>2387</v>
      </c>
      <c r="J21" s="8">
        <f t="shared" ref="J21:L21" si="8">AVERAGE(J3,J9)</f>
        <v>191</v>
      </c>
      <c r="K21" s="8">
        <f t="shared" si="8"/>
        <v>144.5</v>
      </c>
      <c r="L21" s="8">
        <f t="shared" si="8"/>
        <v>126</v>
      </c>
    </row>
    <row r="22" spans="1:12" x14ac:dyDescent="0.25">
      <c r="A22" s="2" t="s">
        <v>39</v>
      </c>
      <c r="B22" s="9">
        <f>B15+B3</f>
        <v>28.189999999999998</v>
      </c>
      <c r="C22" s="9">
        <f t="shared" ref="C22:G22" si="9">C15+C3</f>
        <v>10.5</v>
      </c>
      <c r="D22" s="9">
        <f t="shared" si="9"/>
        <v>57.5</v>
      </c>
      <c r="E22" s="9">
        <f t="shared" si="9"/>
        <v>7.8000000000000007</v>
      </c>
      <c r="F22" s="9">
        <f t="shared" si="9"/>
        <v>570</v>
      </c>
      <c r="G22" s="9">
        <f t="shared" si="9"/>
        <v>1220</v>
      </c>
      <c r="H22" s="8">
        <f>AVERAGE(H15,H3)</f>
        <v>2253</v>
      </c>
      <c r="I22" s="8">
        <f>AVERAGE(I17,I5)</f>
        <v>2730</v>
      </c>
      <c r="J22" s="8">
        <f t="shared" ref="J22:L22" si="10">AVERAGE(J17,J5)</f>
        <v>137</v>
      </c>
      <c r="K22" s="8">
        <f t="shared" si="10"/>
        <v>134.5</v>
      </c>
      <c r="L22" s="8">
        <f t="shared" si="10"/>
        <v>142</v>
      </c>
    </row>
    <row r="23" spans="1:12" x14ac:dyDescent="0.25">
      <c r="A23" s="2" t="s">
        <v>40</v>
      </c>
      <c r="B23" s="3">
        <f>(B3*2)*0.75</f>
        <v>13.41</v>
      </c>
      <c r="C23" s="3">
        <f t="shared" ref="C23:L23" si="11">(C3*2)*0.75</f>
        <v>4.5</v>
      </c>
      <c r="D23" s="3">
        <f t="shared" si="11"/>
        <v>25.5</v>
      </c>
      <c r="E23" s="3">
        <f t="shared" si="11"/>
        <v>8.9700000000000006</v>
      </c>
      <c r="F23" s="3">
        <f t="shared" si="11"/>
        <v>105</v>
      </c>
      <c r="G23" s="3">
        <f t="shared" si="11"/>
        <v>330</v>
      </c>
      <c r="H23" s="3">
        <f t="shared" si="11"/>
        <v>1626</v>
      </c>
      <c r="I23" s="3">
        <f t="shared" si="11"/>
        <v>3843</v>
      </c>
      <c r="J23" s="8">
        <f>(J3*2)*0.5</f>
        <v>212</v>
      </c>
      <c r="K23" s="8">
        <f t="shared" si="11"/>
        <v>178.5</v>
      </c>
      <c r="L23" s="8">
        <f t="shared" si="11"/>
        <v>123</v>
      </c>
    </row>
    <row r="24" spans="1:12" x14ac:dyDescent="0.25">
      <c r="A24" s="2" t="s">
        <v>44</v>
      </c>
      <c r="B24" s="9">
        <f>B18+B20+B22</f>
        <v>71.164000000000001</v>
      </c>
      <c r="C24" s="9">
        <f t="shared" ref="C24:G24" si="12">C18+C20+C22</f>
        <v>41.5</v>
      </c>
      <c r="D24" s="9">
        <f t="shared" si="12"/>
        <v>231.75</v>
      </c>
      <c r="E24" s="9">
        <f t="shared" si="12"/>
        <v>29.69</v>
      </c>
      <c r="F24" s="9">
        <f t="shared" si="12"/>
        <v>1291</v>
      </c>
      <c r="G24" s="9">
        <f t="shared" si="12"/>
        <v>2480</v>
      </c>
      <c r="H24" s="8">
        <f>AVERAGE(H18,H20,H22)</f>
        <v>1837.7222222222224</v>
      </c>
      <c r="I24" s="8">
        <f>AVERAGE(I18,I20,I22)</f>
        <v>2750</v>
      </c>
      <c r="J24" s="8">
        <f t="shared" ref="J24:L24" si="13">AVERAGE(J18,J20,J22)</f>
        <v>152.55555555555557</v>
      </c>
      <c r="K24" s="8">
        <f t="shared" si="13"/>
        <v>124.3888888888889</v>
      </c>
      <c r="L24" s="8">
        <f t="shared" si="13"/>
        <v>142.66666666666666</v>
      </c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Normal="100" workbookViewId="0">
      <selection activeCell="E8" sqref="E8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4" si="0">L3*5</f>
        <v>74.599999999999994</v>
      </c>
      <c r="N3" s="5">
        <f t="shared" ref="N3:N24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40</v>
      </c>
      <c r="K5" s="5">
        <f>Materials!E5+Materials!C5</f>
        <v>3.25</v>
      </c>
      <c r="L5" s="5">
        <f>Materials!E5+Materials!B5</f>
        <v>8.5</v>
      </c>
      <c r="M5" s="5">
        <f t="shared" si="0"/>
        <v>42.5</v>
      </c>
      <c r="N5" s="5">
        <f t="shared" si="1"/>
        <v>400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Zinc</v>
      </c>
      <c r="B14" s="6">
        <f>((Materials!D14/2)+Materials!B14)</f>
        <v>13.14</v>
      </c>
      <c r="C14" s="5">
        <f>(Materials!G14/Materials!D14)+2</f>
        <v>11</v>
      </c>
      <c r="D14" s="5">
        <f>(Materials!B14*Materials!C14)+Materials!F14</f>
        <v>60.849999999999994</v>
      </c>
      <c r="E14" s="5">
        <f>(Materials!B14*Materials!C14)*Materials!D14</f>
        <v>214.2</v>
      </c>
      <c r="F14" s="5">
        <f>((Materials!B14*Materials!C14)/2)+5</f>
        <v>13.924999999999999</v>
      </c>
      <c r="G14" s="6">
        <f>Materials!D14/Materials!C14</f>
        <v>4.8</v>
      </c>
      <c r="H14" s="5">
        <f>60+Materials!D14</f>
        <v>72</v>
      </c>
      <c r="I14" s="6">
        <f>Materials!G14/Materials!D14</f>
        <v>9</v>
      </c>
      <c r="J14" s="5">
        <f>Materials!G14*Materials!E14</f>
        <v>1252.8</v>
      </c>
      <c r="K14" s="5">
        <f>Materials!E14+Materials!C14</f>
        <v>14.1</v>
      </c>
      <c r="L14" s="5">
        <f>Materials!E14+Materials!B14</f>
        <v>18.739999999999998</v>
      </c>
      <c r="M14" s="5">
        <f t="shared" si="0"/>
        <v>93.699999999999989</v>
      </c>
      <c r="N14" s="5">
        <f t="shared" si="1"/>
        <v>12528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Aluminium</v>
      </c>
      <c r="B16" s="6">
        <f>((Materials!D16/2)+Materials!B16)</f>
        <v>7.7</v>
      </c>
      <c r="C16" s="5">
        <f>(Materials!G16/Materials!D16)+2</f>
        <v>9</v>
      </c>
      <c r="D16" s="5">
        <f>(Materials!B16*Materials!C16)+Materials!F16</f>
        <v>33.424999999999997</v>
      </c>
      <c r="E16" s="5">
        <f>(Materials!B16*Materials!C16)*Materials!D16</f>
        <v>74.25</v>
      </c>
      <c r="F16" s="5">
        <f>((Materials!B16*Materials!C16)/2)+5</f>
        <v>8.7125000000000004</v>
      </c>
      <c r="G16" s="6">
        <f>Materials!D16/Materials!C16</f>
        <v>3.6363636363636362</v>
      </c>
      <c r="H16" s="5">
        <f>60+Materials!D16</f>
        <v>70</v>
      </c>
      <c r="I16" s="6">
        <f>Materials!G16/Materials!D16</f>
        <v>7</v>
      </c>
      <c r="J16" s="5">
        <f>Materials!G16*Materials!E16</f>
        <v>165.9</v>
      </c>
      <c r="K16" s="5">
        <f>Materials!E16+Materials!C16</f>
        <v>5.12</v>
      </c>
      <c r="L16" s="5">
        <f>Materials!E16+Materials!B16</f>
        <v>5.07</v>
      </c>
      <c r="M16" s="5">
        <f t="shared" si="0"/>
        <v>25.35</v>
      </c>
      <c r="N16" s="5">
        <f t="shared" si="1"/>
        <v>1659</v>
      </c>
    </row>
    <row r="17" spans="1:14" x14ac:dyDescent="0.25">
      <c r="A17" s="2" t="str">
        <f>Materials!A17</f>
        <v>Nickel</v>
      </c>
      <c r="B17" s="6">
        <f>((Materials!D17/2)+Materials!B17)</f>
        <v>24.408999999999999</v>
      </c>
      <c r="C17" s="5">
        <f>(Materials!G17/Materials!D17)+2</f>
        <v>8.4516129032258061</v>
      </c>
      <c r="D17" s="5">
        <f>(Materials!B17*Materials!C17)+Materials!F17</f>
        <v>111.636</v>
      </c>
      <c r="E17" s="5">
        <f>(Materials!B17*Materials!C17)*Materials!D17</f>
        <v>1104.7160000000001</v>
      </c>
      <c r="F17" s="5">
        <f>((Materials!B17*Materials!C17)/2)+5</f>
        <v>22.818000000000001</v>
      </c>
      <c r="G17" s="6">
        <f>Materials!D17/Materials!C17</f>
        <v>7.75</v>
      </c>
      <c r="H17" s="5">
        <f>60+Materials!D17</f>
        <v>91</v>
      </c>
      <c r="I17" s="6">
        <f>Materials!G17/Materials!D17</f>
        <v>6.4516129032258061</v>
      </c>
      <c r="J17" s="5">
        <f>Materials!G17*Materials!E17</f>
        <v>1818</v>
      </c>
      <c r="K17" s="5">
        <f>Materials!E17+Materials!C17</f>
        <v>13.09</v>
      </c>
      <c r="L17" s="5">
        <f>Materials!E17+Materials!B17</f>
        <v>17.999000000000002</v>
      </c>
      <c r="M17" s="5">
        <f t="shared" si="0"/>
        <v>89.995000000000005</v>
      </c>
      <c r="N17" s="5">
        <f t="shared" si="1"/>
        <v>18180</v>
      </c>
    </row>
    <row r="18" spans="1:14" x14ac:dyDescent="0.25">
      <c r="A18" s="2" t="str">
        <f>Materials!A18</f>
        <v>Stainless Steel</v>
      </c>
      <c r="B18" s="6">
        <f>((Materials!D18/2)+Materials!B18)</f>
        <v>58.376000000000005</v>
      </c>
      <c r="C18" s="5">
        <f>(Materials!G18/Materials!D18)+2</f>
        <v>9.3650793650793638</v>
      </c>
      <c r="D18" s="5">
        <f>(Materials!B18*Materials!C18)+Materials!F18</f>
        <v>630.5145</v>
      </c>
      <c r="E18" s="5">
        <f>(Materials!B18*Materials!C18)*Materials!D18</f>
        <v>21696.766875000001</v>
      </c>
      <c r="F18" s="5">
        <f>((Materials!B18*Materials!C18)/2)+5</f>
        <v>142.75725</v>
      </c>
      <c r="G18" s="6">
        <f>Materials!D18/Materials!C18</f>
        <v>5.431034482758621</v>
      </c>
      <c r="H18" s="5">
        <f>60+Materials!D18</f>
        <v>138.75</v>
      </c>
      <c r="I18" s="6">
        <f>Materials!G18/Materials!D18</f>
        <v>7.3650793650793647</v>
      </c>
      <c r="J18" s="5">
        <f>Materials!G18*Materials!E18</f>
        <v>3862.8</v>
      </c>
      <c r="K18" s="5">
        <f>Materials!E18+Materials!C18</f>
        <v>21.16</v>
      </c>
      <c r="L18" s="5">
        <f>Materials!E18+Materials!B18</f>
        <v>25.661000000000001</v>
      </c>
      <c r="M18" s="5">
        <f t="shared" si="0"/>
        <v>128.30500000000001</v>
      </c>
      <c r="N18" s="5">
        <f t="shared" si="1"/>
        <v>38628</v>
      </c>
    </row>
    <row r="19" spans="1:14" x14ac:dyDescent="0.25">
      <c r="A19" s="2" t="str">
        <f>Materials!A19</f>
        <v>Bronze</v>
      </c>
      <c r="B19" s="6">
        <f>((Materials!D19/2)+Materials!B19)</f>
        <v>48.22</v>
      </c>
      <c r="C19" s="5">
        <f>(Materials!G19/Materials!D19)+2</f>
        <v>5.734375</v>
      </c>
      <c r="D19" s="5">
        <f>(Materials!B19*Materials!C19)+Materials!F19</f>
        <v>151.99</v>
      </c>
      <c r="E19" s="5">
        <f>(Materials!B19*Materials!C19)*Materials!D19</f>
        <v>4671.3599999999997</v>
      </c>
      <c r="F19" s="5">
        <f>((Materials!B19*Materials!C19)/2)+5</f>
        <v>41.494999999999997</v>
      </c>
      <c r="G19" s="6">
        <f>Materials!D19/Materials!C19</f>
        <v>14.222222222222221</v>
      </c>
      <c r="H19" s="5">
        <f>60+Materials!D19</f>
        <v>124</v>
      </c>
      <c r="I19" s="6">
        <f>Materials!G19/Materials!D19</f>
        <v>3.734375</v>
      </c>
      <c r="J19" s="5">
        <f>Materials!G19*Materials!E19</f>
        <v>3508.52</v>
      </c>
      <c r="K19" s="5">
        <f>Materials!E19+Materials!C19</f>
        <v>19.18</v>
      </c>
      <c r="L19" s="5">
        <f>Materials!E19+Materials!B19</f>
        <v>30.9</v>
      </c>
      <c r="M19" s="5">
        <f t="shared" si="0"/>
        <v>154.5</v>
      </c>
      <c r="N19" s="5">
        <f t="shared" si="1"/>
        <v>35085.199999999997</v>
      </c>
    </row>
    <row r="20" spans="1:14" x14ac:dyDescent="0.25">
      <c r="A20" s="2" t="str">
        <f>Materials!A20</f>
        <v>Elinvar</v>
      </c>
      <c r="B20" s="6">
        <f>((Materials!D20/2)+Materials!B20)</f>
        <v>71.722999999999999</v>
      </c>
      <c r="C20" s="5">
        <f>(Materials!G20/Materials!D20)+2</f>
        <v>9.1204188481675388</v>
      </c>
      <c r="D20" s="5">
        <f>(Materials!B20*Materials!C20)+Materials!F20</f>
        <v>761.55449999999996</v>
      </c>
      <c r="E20" s="5">
        <f>(Materials!B20*Materials!C20)*Materials!D20</f>
        <v>37775.454749999997</v>
      </c>
      <c r="F20" s="5">
        <f>((Materials!B20*Materials!C20)/2)+5</f>
        <v>202.77724999999998</v>
      </c>
      <c r="G20" s="6">
        <f>Materials!D20/Materials!C20</f>
        <v>5.7878787878787881</v>
      </c>
      <c r="H20" s="5">
        <f>60+Materials!D20</f>
        <v>155.5</v>
      </c>
      <c r="I20" s="6">
        <f>Materials!G20/Materials!D20</f>
        <v>7.1204188481675397</v>
      </c>
      <c r="J20" s="5">
        <f>Materials!G20*Materials!E20</f>
        <v>10356.4</v>
      </c>
      <c r="K20" s="5">
        <f>Materials!E20+Materials!C20</f>
        <v>31.73</v>
      </c>
      <c r="L20" s="5">
        <f>Materials!E20+Materials!B20</f>
        <v>39.203000000000003</v>
      </c>
      <c r="M20" s="5">
        <f t="shared" si="0"/>
        <v>196.01500000000001</v>
      </c>
      <c r="N20" s="5">
        <f t="shared" si="1"/>
        <v>103564</v>
      </c>
    </row>
    <row r="21" spans="1:14" x14ac:dyDescent="0.25">
      <c r="A21" s="2" t="str">
        <f>Materials!A21</f>
        <v>Billon</v>
      </c>
      <c r="B21" s="6">
        <f>((Materials!D21/2)+Materials!B21)</f>
        <v>33.18</v>
      </c>
      <c r="C21" s="5">
        <f>(Materials!G21/Materials!D21)+2</f>
        <v>23.09090909090909</v>
      </c>
      <c r="D21" s="5">
        <f>(Materials!B21*Materials!C21)+Materials!F21</f>
        <v>236.7225</v>
      </c>
      <c r="E21" s="5">
        <f>(Materials!B21*Materials!C21)*Materials!D21</f>
        <v>3072.3687500000001</v>
      </c>
      <c r="F21" s="5">
        <f>((Materials!B21*Materials!C21)/2)+5</f>
        <v>60.861249999999998</v>
      </c>
      <c r="G21" s="6">
        <f>Materials!D21/Materials!C21</f>
        <v>4.7826086956521738</v>
      </c>
      <c r="H21" s="5">
        <f>60+Materials!D21</f>
        <v>87.5</v>
      </c>
      <c r="I21" s="6">
        <f>Materials!G21/Materials!D21</f>
        <v>21.09090909090909</v>
      </c>
      <c r="J21" s="5">
        <f>Materials!G21*Materials!E21</f>
        <v>7122.4000000000005</v>
      </c>
      <c r="K21" s="5">
        <f>Materials!E21+Materials!C21</f>
        <v>18.03</v>
      </c>
      <c r="L21" s="5">
        <f>Materials!E21+Materials!B21</f>
        <v>31.71</v>
      </c>
      <c r="M21" s="5">
        <f t="shared" si="0"/>
        <v>158.55000000000001</v>
      </c>
      <c r="N21" s="5">
        <f t="shared" si="1"/>
        <v>71224</v>
      </c>
    </row>
    <row r="22" spans="1:14" x14ac:dyDescent="0.25">
      <c r="A22" s="2" t="str">
        <f>Materials!A22</f>
        <v>Copper-Tungsten</v>
      </c>
      <c r="B22" s="6">
        <f>((Materials!D22/2)+Materials!B22)</f>
        <v>56.94</v>
      </c>
      <c r="C22" s="5">
        <f>(Materials!G22/Materials!D22)+2</f>
        <v>23.217391304347824</v>
      </c>
      <c r="D22" s="5">
        <f>(Materials!B22*Materials!C22)+Materials!F22</f>
        <v>865.995</v>
      </c>
      <c r="E22" s="5">
        <f>(Materials!B22*Materials!C22)*Materials!D22</f>
        <v>17019.712500000001</v>
      </c>
      <c r="F22" s="5">
        <f>((Materials!B22*Materials!C22)/2)+5</f>
        <v>152.9975</v>
      </c>
      <c r="G22" s="6">
        <f>Materials!D22/Materials!C22</f>
        <v>5.4761904761904763</v>
      </c>
      <c r="H22" s="5">
        <f>60+Materials!D22</f>
        <v>117.5</v>
      </c>
      <c r="I22" s="6">
        <f>Materials!G22/Materials!D22</f>
        <v>21.217391304347824</v>
      </c>
      <c r="J22" s="5">
        <f>Materials!G22*Materials!E22</f>
        <v>9516</v>
      </c>
      <c r="K22" s="5">
        <f>Materials!E22+Materials!C22</f>
        <v>18.3</v>
      </c>
      <c r="L22" s="5">
        <f>Materials!E22+Materials!B22</f>
        <v>35.989999999999995</v>
      </c>
      <c r="M22" s="5">
        <f t="shared" si="0"/>
        <v>179.95</v>
      </c>
      <c r="N22" s="5">
        <f t="shared" si="1"/>
        <v>95160</v>
      </c>
    </row>
    <row r="23" spans="1:14" x14ac:dyDescent="0.25">
      <c r="A23" s="2" t="str">
        <f>Materials!A23</f>
        <v>Copper-Hydride</v>
      </c>
      <c r="B23" s="6">
        <f>((Materials!D23/2)+Materials!B23)</f>
        <v>26.16</v>
      </c>
      <c r="C23" s="5">
        <f>(Materials!G23/Materials!D23)+2</f>
        <v>14.941176470588236</v>
      </c>
      <c r="D23" s="5">
        <f>(Materials!B23*Materials!C23)+Materials!F23</f>
        <v>165.345</v>
      </c>
      <c r="E23" s="5">
        <f>(Materials!B23*Materials!C23)*Materials!D23</f>
        <v>1538.7974999999999</v>
      </c>
      <c r="F23" s="5">
        <f>((Materials!B23*Materials!C23)/2)+5</f>
        <v>35.172499999999999</v>
      </c>
      <c r="G23" s="6">
        <f>Materials!D23/Materials!C23</f>
        <v>5.666666666666667</v>
      </c>
      <c r="H23" s="5">
        <f>60+Materials!D23</f>
        <v>85.5</v>
      </c>
      <c r="I23" s="6">
        <f>Materials!G23/Materials!D23</f>
        <v>12.941176470588236</v>
      </c>
      <c r="J23" s="5">
        <f>Materials!G23*Materials!E23</f>
        <v>2960.1000000000004</v>
      </c>
      <c r="K23" s="5">
        <f>Materials!E23+Materials!C23</f>
        <v>13.47</v>
      </c>
      <c r="L23" s="5">
        <f>Materials!E23+Materials!B23</f>
        <v>22.380000000000003</v>
      </c>
      <c r="M23" s="5">
        <f t="shared" si="0"/>
        <v>111.9</v>
      </c>
      <c r="N23" s="5">
        <f t="shared" si="1"/>
        <v>29601.000000000004</v>
      </c>
    </row>
    <row r="24" spans="1:14" x14ac:dyDescent="0.25">
      <c r="A24" s="2" t="str">
        <f>Materials!A24</f>
        <v>Stainless-Copilinvar-Tungstate</v>
      </c>
      <c r="B24" s="6">
        <f>((Materials!D24/2)+Materials!B24)</f>
        <v>187.03899999999999</v>
      </c>
      <c r="C24" s="5">
        <f>(Materials!G24/Materials!D24)+2</f>
        <v>12.701186623516721</v>
      </c>
      <c r="D24" s="5">
        <f>(Materials!B24*Materials!C24)+Materials!F24</f>
        <v>4244.3060000000005</v>
      </c>
      <c r="E24" s="5">
        <f>(Materials!B24*Materials!C24)*Materials!D24</f>
        <v>684428.6655</v>
      </c>
      <c r="F24" s="5">
        <f>((Materials!B24*Materials!C24)/2)+5</f>
        <v>1481.653</v>
      </c>
      <c r="G24" s="6">
        <f>Materials!D24/Materials!C24</f>
        <v>5.5843373493975905</v>
      </c>
      <c r="H24" s="5">
        <f>60+Materials!D24</f>
        <v>291.75</v>
      </c>
      <c r="I24" s="6">
        <f>Materials!G24/Materials!D24</f>
        <v>10.701186623516721</v>
      </c>
      <c r="J24" s="5">
        <f>Materials!G24*Materials!E24</f>
        <v>73631.199999999997</v>
      </c>
      <c r="K24" s="5">
        <f>Materials!E24+Materials!C24</f>
        <v>71.19</v>
      </c>
      <c r="L24" s="5">
        <f>Materials!E24+Materials!B24</f>
        <v>100.854</v>
      </c>
      <c r="M24" s="5">
        <f t="shared" si="0"/>
        <v>504.27</v>
      </c>
      <c r="N24" s="5">
        <f t="shared" si="1"/>
        <v>736312</v>
      </c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G2" sqref="G2:G24"/>
    </sheetView>
  </sheetViews>
  <sheetFormatPr defaultRowHeight="15" x14ac:dyDescent="0.25"/>
  <cols>
    <col min="1" max="1" width="28.5703125" style="4" bestFit="1" customWidth="1"/>
    <col min="2" max="2" width="17.85546875" style="4" bestFit="1" customWidth="1"/>
    <col min="3" max="3" width="17" style="4" bestFit="1" customWidth="1"/>
    <col min="4" max="4" width="24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43</v>
      </c>
      <c r="D1" s="7" t="s">
        <v>51</v>
      </c>
      <c r="E1" s="7" t="s">
        <v>52</v>
      </c>
      <c r="F1" s="7" t="s">
        <v>53</v>
      </c>
      <c r="G1" s="7" t="s">
        <v>54</v>
      </c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6">
        <f>(Materials!B2*Materials!C2)/250</f>
        <v>0.12598399999999998</v>
      </c>
      <c r="E2" s="6">
        <f>(Materials!D2*Materials!B2)/1000</f>
        <v>0.224409</v>
      </c>
      <c r="F2" s="6">
        <f>(Materials!E2*(Materials!B2*Materials!C2))/500</f>
        <v>6.5511680000000003E-2</v>
      </c>
      <c r="G2" s="6">
        <f>((Materials!B2*Materials!C2)*Materials!D2)/1000</f>
        <v>0.89763599999999999</v>
      </c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6">
        <f>(Materials!B3*Materials!C3)/250</f>
        <v>0.10728</v>
      </c>
      <c r="E3" s="6">
        <f>(Materials!D3*Materials!B3)/1000</f>
        <v>0.15197999999999998</v>
      </c>
      <c r="F3" s="6">
        <f>(Materials!E3*(Materials!B3*Materials!C3))/500</f>
        <v>0.32076720000000003</v>
      </c>
      <c r="G3" s="6">
        <f>((Materials!B3*Materials!C3)*Materials!D3)/1000</f>
        <v>0.45594000000000001</v>
      </c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6">
        <f>(Materials!B4*Materials!C4)/250</f>
        <v>0.28346399999999999</v>
      </c>
      <c r="E4" s="6">
        <f>(Materials!D4*Materials!B4)/1000</f>
        <v>0.50492024999999996</v>
      </c>
      <c r="F4" s="6">
        <f>(Materials!E4*(Materials!B4*Materials!C4))/500</f>
        <v>0.22110192000000001</v>
      </c>
      <c r="G4" s="6">
        <f>((Materials!B4*Materials!C4)*Materials!D4)/1000</f>
        <v>3.0295215</v>
      </c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61.75</v>
      </c>
      <c r="D5" s="6">
        <f>(Materials!B5*Materials!C5)/250</f>
        <v>6.7500000000000004E-2</v>
      </c>
      <c r="E5" s="6">
        <f>(Materials!D5*Materials!B5)/1000</f>
        <v>8.2500000000000004E-2</v>
      </c>
      <c r="F5" s="6">
        <f>(Materials!E5*(Materials!B5*Materials!C5))/500</f>
        <v>3.3750000000000002E-2</v>
      </c>
      <c r="G5" s="6">
        <f>((Materials!B5*Materials!C5)*Materials!D5)/1000</f>
        <v>0.18562500000000001</v>
      </c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6">
        <f>(Materials!B6*Materials!C6)/250</f>
        <v>0.251</v>
      </c>
      <c r="E6" s="6">
        <f>(Materials!D6*Materials!B6)/1000</f>
        <v>1.255E-2</v>
      </c>
      <c r="F6" s="6">
        <f>(Materials!E6*(Materials!B6*Materials!C6))/500</f>
        <v>0</v>
      </c>
      <c r="G6" s="6">
        <f>((Materials!B6*Materials!C6)*Materials!D6)/1000</f>
        <v>6.275E-2</v>
      </c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6">
        <f>(Materials!B7*Materials!C7)/250</f>
        <v>0.24446000000000001</v>
      </c>
      <c r="E7" s="6">
        <f>(Materials!D7*Materials!B7)/1000</f>
        <v>0.25884000000000001</v>
      </c>
      <c r="F7" s="6">
        <f>(Materials!E7*(Materials!B7*Materials!C7))/500</f>
        <v>0.62337299999999995</v>
      </c>
      <c r="G7" s="6">
        <f>((Materials!B7*Materials!C7)*Materials!D7)/1000</f>
        <v>2.2001399999999998</v>
      </c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6">
        <f>(Materials!B8*Materials!C8)/250</f>
        <v>4.3679999999999997E-2</v>
      </c>
      <c r="E8" s="6">
        <f>(Materials!D8*Materials!B8)/1000</f>
        <v>0.34216000000000002</v>
      </c>
      <c r="F8" s="6">
        <f>(Materials!E8*(Materials!B8*Materials!C8))/500</f>
        <v>0.19000799999999998</v>
      </c>
      <c r="G8" s="6">
        <f>((Materials!B8*Materials!C8)*Materials!D8)/1000</f>
        <v>0.51324000000000003</v>
      </c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6">
        <f>(Materials!B9*Materials!C9)/250</f>
        <v>0.11539000000000001</v>
      </c>
      <c r="E9" s="6">
        <f>(Materials!D9*Materials!B9)/1000</f>
        <v>0.11014499999999999</v>
      </c>
      <c r="F9" s="6">
        <f>(Materials!E9*(Materials!B9*Materials!C9))/500</f>
        <v>0.36347849999999998</v>
      </c>
      <c r="G9" s="6">
        <f>((Materials!B9*Materials!C9)*Materials!D9)/1000</f>
        <v>0.30289874999999999</v>
      </c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6">
        <f>(Materials!B10*Materials!C10)/250</f>
        <v>0.21252000000000001</v>
      </c>
      <c r="E10" s="6">
        <f>(Materials!D10*Materials!B10)/1000</f>
        <v>0.20865600000000001</v>
      </c>
      <c r="F10" s="6">
        <f>(Materials!E10*(Materials!B10*Materials!C10))/500</f>
        <v>0.48029519999999998</v>
      </c>
      <c r="G10" s="6">
        <f>((Materials!B10*Materials!C10)*Materials!D10)/1000</f>
        <v>0.57380400000000009</v>
      </c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6">
        <f>(Materials!B11*Materials!C11)/250</f>
        <v>6.8039999999999989E-2</v>
      </c>
      <c r="E11" s="6">
        <f>(Materials!D11*Materials!B11)/1000</f>
        <v>2.2679999999999999E-2</v>
      </c>
      <c r="F11" s="6">
        <f>(Materials!E11*(Materials!B11*Materials!C11))/500</f>
        <v>0.16567739999999997</v>
      </c>
      <c r="G11" s="6">
        <f>((Materials!B11*Materials!C11)*Materials!D11)/1000</f>
        <v>3.4019999999999995E-2</v>
      </c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6">
        <f>(Materials!B12*Materials!C12)/250</f>
        <v>8.6400000000000005E-2</v>
      </c>
      <c r="E12" s="6">
        <f>(Materials!D12*Materials!B12)/1000</f>
        <v>4.8600000000000004E-2</v>
      </c>
      <c r="F12" s="6">
        <f>(Materials!E12*(Materials!B12*Materials!C12))/500</f>
        <v>1.0800000000000001E-2</v>
      </c>
      <c r="G12" s="6">
        <f>((Materials!B12*Materials!C12)*Materials!D12)/1000</f>
        <v>0.29160000000000003</v>
      </c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6">
        <f>(Materials!B13*Materials!C13)/250</f>
        <v>2.4E-2</v>
      </c>
      <c r="E13" s="6">
        <f>(Materials!D13*Materials!B13)/1000</f>
        <v>0.12</v>
      </c>
      <c r="F13" s="6">
        <f>(Materials!E13*(Materials!B13*Materials!C13))/500</f>
        <v>0</v>
      </c>
      <c r="G13" s="6">
        <f>((Materials!B13*Materials!C13)*Materials!D13)/1000</f>
        <v>0.6</v>
      </c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Zinc</v>
      </c>
      <c r="B14" s="6">
        <f>Materials!D14/2</f>
        <v>6</v>
      </c>
      <c r="C14" s="5">
        <f>Materials!G14+Materials!B14+Materials!C14+Materials!D14+Materials!E14</f>
        <v>141.23999999999998</v>
      </c>
      <c r="D14" s="6">
        <f>(Materials!B14*Materials!C14)/250</f>
        <v>7.1399999999999991E-2</v>
      </c>
      <c r="E14" s="6">
        <f>(Materials!D14*Materials!B14)/1000</f>
        <v>8.5679999999999992E-2</v>
      </c>
      <c r="F14" s="6">
        <f>(Materials!E14*(Materials!B14*Materials!C14))/500</f>
        <v>0.41411999999999993</v>
      </c>
      <c r="G14" s="6">
        <f>((Materials!B14*Materials!C14)*Materials!D14)/1000</f>
        <v>0.2142</v>
      </c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6">
        <f>(Materials!B15*Materials!C15)/250</f>
        <v>0.57750000000000001</v>
      </c>
      <c r="E15" s="6">
        <f>(Materials!D15*Materials!B15)/1000</f>
        <v>0.77962500000000001</v>
      </c>
      <c r="F15" s="6">
        <f>(Materials!E15*(Materials!B15*Materials!C15))/500</f>
        <v>0.52552500000000002</v>
      </c>
      <c r="G15" s="6">
        <f>((Materials!B15*Materials!C15)*Materials!D15)/1000</f>
        <v>5.8471875000000004</v>
      </c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Aluminium</v>
      </c>
      <c r="B16" s="6">
        <f>Materials!D16/2</f>
        <v>5</v>
      </c>
      <c r="C16" s="5">
        <f>Materials!G16+Materials!B16+Materials!C16+Materials!D16+Materials!E16</f>
        <v>87.820000000000007</v>
      </c>
      <c r="D16" s="6">
        <f>(Materials!B16*Materials!C16)/250</f>
        <v>2.9700000000000004E-2</v>
      </c>
      <c r="E16" s="6">
        <f>(Materials!D16*Materials!B16)/1000</f>
        <v>2.7E-2</v>
      </c>
      <c r="F16" s="6">
        <f>(Materials!E16*(Materials!B16*Materials!C16))/500</f>
        <v>3.5194500000000004E-2</v>
      </c>
      <c r="G16" s="6">
        <f>((Materials!B16*Materials!C16)*Materials!D16)/1000</f>
        <v>7.4249999999999997E-2</v>
      </c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Nickel</v>
      </c>
      <c r="B17" s="6">
        <f>Materials!D17/2</f>
        <v>15.5</v>
      </c>
      <c r="C17" s="5">
        <f>Materials!G17+Materials!B17+Materials!C17+Materials!D17+Materials!E17</f>
        <v>252.999</v>
      </c>
      <c r="D17" s="6">
        <f>(Materials!B17*Materials!C17)/250</f>
        <v>0.142544</v>
      </c>
      <c r="E17" s="6">
        <f>(Materials!D17*Materials!B17)/1000</f>
        <v>0.27617900000000001</v>
      </c>
      <c r="F17" s="6">
        <f>(Materials!E17*(Materials!B17*Materials!C17))/500</f>
        <v>0.64786248000000002</v>
      </c>
      <c r="G17" s="6">
        <f>((Materials!B17*Materials!C17)*Materials!D17)/1000</f>
        <v>1.104716</v>
      </c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Stainless Steel</v>
      </c>
      <c r="B18" s="6">
        <f>Materials!D18/2</f>
        <v>39.375</v>
      </c>
      <c r="C18" s="5">
        <f>Materials!G18+Materials!B18+Materials!C18+Materials!D18+Materials!E18</f>
        <v>698.91099999999994</v>
      </c>
      <c r="D18" s="6">
        <f>(Materials!B18*Materials!C18)/250</f>
        <v>1.102058</v>
      </c>
      <c r="E18" s="6">
        <f>(Materials!D18*Materials!B18)/1000</f>
        <v>1.4963287500000002</v>
      </c>
      <c r="F18" s="6">
        <f>(Materials!E18*(Materials!B18*Materials!C18))/500</f>
        <v>3.6698531400000003</v>
      </c>
      <c r="G18" s="6">
        <f>((Materials!B18*Materials!C18)*Materials!D18)/1000</f>
        <v>21.696766875000002</v>
      </c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Bronze</v>
      </c>
      <c r="B19" s="6">
        <f>Materials!D19/2</f>
        <v>32</v>
      </c>
      <c r="C19" s="5">
        <f>Materials!G19+Materials!B19+Materials!C19+Materials!D19+Materials!E19</f>
        <v>338.40000000000003</v>
      </c>
      <c r="D19" s="6">
        <f>(Materials!B19*Materials!C19)/250</f>
        <v>0.29196</v>
      </c>
      <c r="E19" s="6">
        <f>(Materials!D19*Materials!B19)/1000</f>
        <v>1.0380799999999999</v>
      </c>
      <c r="F19" s="6">
        <f>(Materials!E19*(Materials!B19*Materials!C19))/500</f>
        <v>2.1429863999999998</v>
      </c>
      <c r="G19" s="6">
        <f>((Materials!B19*Materials!C19)*Materials!D19)/1000</f>
        <v>4.67136</v>
      </c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Elinvar</v>
      </c>
      <c r="B20" s="6">
        <f>Materials!D20/2</f>
        <v>47.75</v>
      </c>
      <c r="C20" s="5">
        <f>Materials!G20+Materials!B20+Materials!C20+Materials!D20+Materials!E20</f>
        <v>831.20299999999997</v>
      </c>
      <c r="D20" s="6">
        <f>(Materials!B20*Materials!C20)/250</f>
        <v>1.5822179999999999</v>
      </c>
      <c r="E20" s="6">
        <f>(Materials!D20*Materials!B20)/1000</f>
        <v>2.2894215</v>
      </c>
      <c r="F20" s="6">
        <f>(Materials!E20*(Materials!B20*Materials!C20))/500</f>
        <v>12.048590069999998</v>
      </c>
      <c r="G20" s="6">
        <f>((Materials!B20*Materials!C20)*Materials!D20)/1000</f>
        <v>37.775454749999994</v>
      </c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Billon</v>
      </c>
      <c r="B21" s="6">
        <f>Materials!D21/2</f>
        <v>13.75</v>
      </c>
      <c r="C21" s="5">
        <f>Materials!G21+Materials!B21+Materials!C21+Materials!D21+Materials!E21</f>
        <v>644.95999999999992</v>
      </c>
      <c r="D21" s="6">
        <f>(Materials!B21*Materials!C21)/250</f>
        <v>0.44689000000000001</v>
      </c>
      <c r="E21" s="6">
        <f>(Materials!D21*Materials!B21)/1000</f>
        <v>0.53432500000000005</v>
      </c>
      <c r="F21" s="6">
        <f>(Materials!E21*(Materials!B21*Materials!C21))/500</f>
        <v>2.7439046000000005</v>
      </c>
      <c r="G21" s="6">
        <f>((Materials!B21*Materials!C21)*Materials!D21)/1000</f>
        <v>3.0723687499999999</v>
      </c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Copper-Tungsten</v>
      </c>
      <c r="B22" s="6">
        <f>Materials!D22/2</f>
        <v>28.75</v>
      </c>
      <c r="C22" s="5">
        <f>Materials!G22+Materials!B22+Materials!C22+Materials!D22+Materials!E22</f>
        <v>1323.99</v>
      </c>
      <c r="D22" s="6">
        <f>(Materials!B22*Materials!C22)/250</f>
        <v>1.18398</v>
      </c>
      <c r="E22" s="6">
        <f>(Materials!D22*Materials!B22)/1000</f>
        <v>1.6209249999999999</v>
      </c>
      <c r="F22" s="6">
        <f>(Materials!E22*(Materials!B22*Materials!C22))/500</f>
        <v>4.617522000000001</v>
      </c>
      <c r="G22" s="6">
        <f>((Materials!B22*Materials!C22)*Materials!D22)/1000</f>
        <v>17.019712500000001</v>
      </c>
      <c r="H22" s="5"/>
      <c r="I22" s="6"/>
      <c r="J22" s="5"/>
      <c r="K22" s="5"/>
      <c r="L22" s="5"/>
      <c r="M22" s="5"/>
      <c r="N22" s="5"/>
    </row>
    <row r="23" spans="1:14" x14ac:dyDescent="0.25">
      <c r="A23" s="2" t="str">
        <f>Materials!A23</f>
        <v>Copper-Hydride</v>
      </c>
      <c r="B23" s="6">
        <f>Materials!D23/2</f>
        <v>12.75</v>
      </c>
      <c r="C23" s="5">
        <f>Materials!G23+Materials!B23+Materials!C23+Materials!D23+Materials!E23</f>
        <v>382.38000000000005</v>
      </c>
      <c r="D23" s="6">
        <f>(Materials!B23*Materials!C23)/250</f>
        <v>0.24137999999999998</v>
      </c>
      <c r="E23" s="6">
        <f>(Materials!D23*Materials!B23)/1000</f>
        <v>0.34195500000000001</v>
      </c>
      <c r="F23" s="6">
        <f>(Materials!E23*(Materials!B23*Materials!C23))/500</f>
        <v>1.0825893000000002</v>
      </c>
      <c r="G23" s="6">
        <f>((Materials!B23*Materials!C23)*Materials!D23)/1000</f>
        <v>1.5387974999999998</v>
      </c>
      <c r="H23" s="5"/>
      <c r="I23" s="6"/>
      <c r="J23" s="5"/>
      <c r="K23" s="5"/>
      <c r="L23" s="5"/>
      <c r="M23" s="5"/>
      <c r="N23" s="5"/>
    </row>
    <row r="24" spans="1:14" x14ac:dyDescent="0.25">
      <c r="A24" s="2" t="str">
        <f>Materials!A24</f>
        <v>Stainless-Copilinvar-Tungstate</v>
      </c>
      <c r="B24" s="6">
        <f>Materials!D24/2</f>
        <v>115.875</v>
      </c>
      <c r="C24" s="5">
        <f>Materials!G24+Materials!B24+Materials!C24+Materials!D24+Materials!E24</f>
        <v>2854.1040000000003</v>
      </c>
      <c r="D24" s="6">
        <f>(Materials!B24*Materials!C24)/250</f>
        <v>11.813224</v>
      </c>
      <c r="E24" s="6">
        <f>(Materials!D24*Materials!B24)/1000</f>
        <v>16.492257000000002</v>
      </c>
      <c r="F24" s="6">
        <f>(Materials!E24*(Materials!B24*Materials!C24))/500</f>
        <v>175.36731028</v>
      </c>
      <c r="G24" s="6">
        <f>((Materials!B24*Materials!C24)*Materials!D24)/1000</f>
        <v>684.42866549999997</v>
      </c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6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2018-04-21T22:55:19Z</dcterms:modified>
</cp:coreProperties>
</file>