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ПО ЦЭ\24. мониторинг отдельных проектов\9. Мониторинг кассы\5. Запрос по итогам совещания 21.06.2021\3. Обработка 2019-2021\для ДБ\"/>
    </mc:Choice>
  </mc:AlternateContent>
  <bookViews>
    <workbookView xWindow="-120" yWindow="-120" windowWidth="24240" windowHeight="13140" tabRatio="942" firstSheet="2" activeTab="3"/>
  </bookViews>
  <sheets>
    <sheet name="Ростуризм Диаграмма" sheetId="35" r:id="rId1"/>
    <sheet name="РТ_Динамика" sheetId="45" r:id="rId2"/>
    <sheet name="Минцифры НП диаграмма 1" sheetId="25" r:id="rId3"/>
    <sheet name="Минцифры НП диаграмма 2" sheetId="26" r:id="rId4"/>
    <sheet name="НП_Динамика" sheetId="46" r:id="rId5"/>
    <sheet name="Минспорт ФОИВ диаграмма" sheetId="15" r:id="rId6"/>
    <sheet name="МС_Динамика" sheetId="43" r:id="rId7"/>
    <sheet name="ФАДН ФОИВ диаграмма" sheetId="21" r:id="rId8"/>
    <sheet name="ФАДН_Динамика" sheetId="47" r:id="rId9"/>
    <sheet name="Минцифры ФОИВ диаграмма" sheetId="14" r:id="rId10"/>
    <sheet name="МЦ_Динамика" sheetId="44" r:id="rId11"/>
    <sheet name="Минобр ФОИВ диаграмма" sheetId="13" r:id="rId12"/>
    <sheet name="Минобр_Динамика" sheetId="48" r:id="rId13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5" l="1"/>
  <c r="N5" i="15"/>
  <c r="D5" i="25"/>
  <c r="K5" i="35"/>
  <c r="J5" i="35"/>
  <c r="I5" i="35"/>
  <c r="D5" i="35"/>
  <c r="L5" i="35"/>
  <c r="M5" i="35"/>
  <c r="M5" i="14"/>
  <c r="K5" i="14"/>
  <c r="I5" i="14"/>
  <c r="G5" i="14"/>
  <c r="C5" i="14"/>
  <c r="N5" i="14"/>
  <c r="O5" i="14"/>
  <c r="O5" i="15"/>
  <c r="M5" i="15"/>
  <c r="H5" i="15"/>
  <c r="F5" i="15"/>
  <c r="D5" i="15"/>
  <c r="H5" i="35"/>
  <c r="D5" i="14"/>
  <c r="M5" i="21"/>
  <c r="J5" i="21"/>
  <c r="C5" i="21"/>
  <c r="I5" i="21"/>
  <c r="G5" i="21"/>
  <c r="O4" i="21"/>
  <c r="M4" i="21"/>
  <c r="K4" i="21"/>
  <c r="I4" i="21"/>
  <c r="G4" i="21"/>
  <c r="D4" i="21"/>
  <c r="O3" i="21"/>
  <c r="M3" i="21"/>
  <c r="K3" i="21"/>
  <c r="I3" i="21"/>
  <c r="D3" i="21"/>
  <c r="O2" i="21"/>
  <c r="M2" i="21"/>
  <c r="K2" i="21"/>
  <c r="I2" i="21"/>
  <c r="D2" i="21"/>
  <c r="D5" i="21"/>
  <c r="N5" i="21"/>
  <c r="O5" i="21"/>
  <c r="K5" i="21"/>
  <c r="X9" i="45"/>
  <c r="X10" i="45"/>
  <c r="X11" i="45"/>
  <c r="X12" i="45"/>
  <c r="X13" i="45"/>
  <c r="X14" i="45"/>
  <c r="X8" i="45"/>
  <c r="T9" i="45"/>
  <c r="T10" i="45"/>
  <c r="T11" i="45"/>
  <c r="T12" i="45"/>
  <c r="T13" i="45"/>
  <c r="T14" i="45"/>
  <c r="T8" i="45"/>
  <c r="X10" i="46"/>
  <c r="X11" i="46"/>
  <c r="X12" i="46"/>
  <c r="X13" i="46"/>
  <c r="X14" i="46"/>
  <c r="X9" i="46"/>
  <c r="T10" i="46"/>
  <c r="T11" i="46"/>
  <c r="T12" i="46"/>
  <c r="T13" i="46"/>
  <c r="T14" i="46"/>
  <c r="T9" i="46"/>
  <c r="X8" i="46"/>
  <c r="T8" i="46"/>
  <c r="X10" i="43"/>
  <c r="X11" i="43"/>
  <c r="X12" i="43"/>
  <c r="X13" i="43"/>
  <c r="X14" i="43"/>
  <c r="X9" i="43"/>
  <c r="T10" i="43"/>
  <c r="T11" i="43"/>
  <c r="T12" i="43"/>
  <c r="T13" i="43"/>
  <c r="T14" i="43"/>
  <c r="T9" i="43"/>
  <c r="X8" i="43"/>
  <c r="T8" i="43"/>
  <c r="X10" i="47"/>
  <c r="X11" i="47"/>
  <c r="X12" i="47"/>
  <c r="X13" i="47"/>
  <c r="X14" i="47"/>
  <c r="X9" i="47"/>
  <c r="T10" i="47"/>
  <c r="T11" i="47"/>
  <c r="T12" i="47"/>
  <c r="T13" i="47"/>
  <c r="T14" i="47"/>
  <c r="T9" i="47"/>
  <c r="X8" i="47"/>
  <c r="T8" i="47"/>
  <c r="X10" i="48"/>
  <c r="X11" i="48"/>
  <c r="X12" i="48"/>
  <c r="X13" i="48"/>
  <c r="X14" i="48"/>
  <c r="X8" i="48"/>
  <c r="X9" i="48"/>
  <c r="T10" i="48"/>
  <c r="T11" i="48"/>
  <c r="T12" i="48"/>
  <c r="T13" i="48"/>
  <c r="T14" i="48"/>
  <c r="T9" i="48"/>
  <c r="T8" i="48"/>
  <c r="AA10" i="44"/>
  <c r="AA11" i="44"/>
  <c r="AA12" i="44"/>
  <c r="AA13" i="44"/>
  <c r="AA14" i="44"/>
  <c r="AA9" i="44"/>
  <c r="AA8" i="44"/>
  <c r="W10" i="44"/>
  <c r="W11" i="44"/>
  <c r="W12" i="44"/>
  <c r="W13" i="44"/>
  <c r="W14" i="44"/>
  <c r="W9" i="44"/>
  <c r="W8" i="44"/>
  <c r="S8" i="45"/>
  <c r="S2" i="45"/>
  <c r="N8" i="26"/>
  <c r="K8" i="26"/>
  <c r="I8" i="26"/>
  <c r="G8" i="26"/>
  <c r="E8" i="26"/>
  <c r="C8" i="26"/>
  <c r="N7" i="26"/>
  <c r="K7" i="26"/>
  <c r="I7" i="26"/>
  <c r="G7" i="26"/>
  <c r="E7" i="26"/>
  <c r="C7" i="26"/>
  <c r="N6" i="26"/>
  <c r="K6" i="26"/>
  <c r="I6" i="26"/>
  <c r="G6" i="26"/>
  <c r="E6" i="26"/>
  <c r="C6" i="26"/>
  <c r="N5" i="26"/>
  <c r="K5" i="26"/>
  <c r="I5" i="26"/>
  <c r="G5" i="26"/>
  <c r="E5" i="26"/>
  <c r="C5" i="26"/>
  <c r="N4" i="26"/>
  <c r="K4" i="26"/>
  <c r="I4" i="26"/>
  <c r="G4" i="26"/>
  <c r="E4" i="26"/>
  <c r="C4" i="26"/>
  <c r="N3" i="26"/>
  <c r="K3" i="26"/>
  <c r="I3" i="26"/>
  <c r="G3" i="26"/>
  <c r="E3" i="26"/>
  <c r="C3" i="26"/>
  <c r="N2" i="26"/>
  <c r="K2" i="26"/>
  <c r="I2" i="26"/>
  <c r="G2" i="26"/>
  <c r="E2" i="26"/>
  <c r="C2" i="26"/>
  <c r="N5" i="25"/>
  <c r="K5" i="25"/>
  <c r="I5" i="25"/>
  <c r="G5" i="25"/>
  <c r="E5" i="25"/>
  <c r="C5" i="25"/>
  <c r="N4" i="25"/>
  <c r="K4" i="25"/>
  <c r="I4" i="25"/>
  <c r="G4" i="25"/>
  <c r="D4" i="25"/>
  <c r="E4" i="25"/>
  <c r="C4" i="25"/>
  <c r="N3" i="25"/>
  <c r="K3" i="25"/>
  <c r="I3" i="25"/>
  <c r="G3" i="25"/>
  <c r="E3" i="25"/>
  <c r="C3" i="25"/>
  <c r="N2" i="25"/>
  <c r="K2" i="25"/>
  <c r="I2" i="25"/>
  <c r="G2" i="25"/>
  <c r="E2" i="25"/>
  <c r="C2" i="25"/>
  <c r="N5" i="13"/>
  <c r="L5" i="13"/>
  <c r="I5" i="13"/>
  <c r="G5" i="13"/>
  <c r="E5" i="13"/>
  <c r="C5" i="13"/>
  <c r="N4" i="13"/>
  <c r="L4" i="13"/>
  <c r="I4" i="13"/>
  <c r="G4" i="13"/>
  <c r="E4" i="13"/>
  <c r="C4" i="13"/>
  <c r="N3" i="13"/>
  <c r="L3" i="13"/>
  <c r="I3" i="13"/>
  <c r="G3" i="13"/>
  <c r="E3" i="13"/>
  <c r="C3" i="13"/>
  <c r="N2" i="13"/>
  <c r="L2" i="13"/>
  <c r="I2" i="13"/>
  <c r="G2" i="13"/>
  <c r="E2" i="13"/>
  <c r="C2" i="13"/>
  <c r="N4" i="14"/>
  <c r="O4" i="14"/>
  <c r="M4" i="14"/>
  <c r="K4" i="14"/>
  <c r="I4" i="14"/>
  <c r="G4" i="14"/>
  <c r="D4" i="14"/>
  <c r="N3" i="14"/>
  <c r="O3" i="14"/>
  <c r="M3" i="14"/>
  <c r="K3" i="14"/>
  <c r="I3" i="14"/>
  <c r="G3" i="14"/>
  <c r="D3" i="14"/>
  <c r="N2" i="14"/>
  <c r="O2" i="14"/>
  <c r="M2" i="14"/>
  <c r="K2" i="14"/>
  <c r="I2" i="14"/>
  <c r="G2" i="14"/>
  <c r="D2" i="14"/>
  <c r="O4" i="15"/>
  <c r="M4" i="15"/>
  <c r="J4" i="15"/>
  <c r="H4" i="15"/>
  <c r="F4" i="15"/>
  <c r="D4" i="15"/>
  <c r="O3" i="15"/>
  <c r="M3" i="15"/>
  <c r="H3" i="15"/>
  <c r="F3" i="15"/>
  <c r="D3" i="15"/>
  <c r="O2" i="15"/>
  <c r="M2" i="15"/>
  <c r="H2" i="15"/>
  <c r="F2" i="15"/>
  <c r="D2" i="15"/>
  <c r="L4" i="35"/>
  <c r="L3" i="35"/>
  <c r="L2" i="35"/>
  <c r="S8" i="46"/>
  <c r="Z8" i="44"/>
  <c r="V8" i="44"/>
  <c r="S9" i="44"/>
  <c r="S10" i="44"/>
  <c r="S11" i="44"/>
  <c r="S12" i="44"/>
  <c r="S13" i="44"/>
  <c r="S14" i="44"/>
  <c r="S8" i="44"/>
  <c r="M14" i="48"/>
  <c r="K14" i="48"/>
  <c r="G14" i="48"/>
  <c r="E14" i="48"/>
  <c r="M13" i="48"/>
  <c r="K13" i="48"/>
  <c r="G13" i="48"/>
  <c r="E13" i="48"/>
  <c r="M12" i="48"/>
  <c r="K12" i="48"/>
  <c r="G12" i="48"/>
  <c r="E12" i="48"/>
  <c r="M11" i="48"/>
  <c r="K11" i="48"/>
  <c r="G11" i="48"/>
  <c r="E11" i="48"/>
  <c r="M10" i="48"/>
  <c r="K10" i="48"/>
  <c r="G10" i="48"/>
  <c r="E10" i="48"/>
  <c r="M9" i="48"/>
  <c r="K9" i="48"/>
  <c r="G9" i="48"/>
  <c r="E9" i="48"/>
  <c r="M8" i="48"/>
  <c r="K8" i="48"/>
  <c r="G8" i="48"/>
  <c r="E8" i="48"/>
  <c r="M7" i="48"/>
  <c r="K7" i="48"/>
  <c r="G7" i="48"/>
  <c r="E7" i="48"/>
  <c r="M6" i="48"/>
  <c r="K6" i="48"/>
  <c r="G6" i="48"/>
  <c r="E6" i="48"/>
  <c r="M5" i="48"/>
  <c r="K5" i="48"/>
  <c r="G5" i="48"/>
  <c r="E5" i="48"/>
  <c r="M4" i="48"/>
  <c r="K4" i="48"/>
  <c r="G4" i="48"/>
  <c r="E4" i="48"/>
  <c r="M3" i="48"/>
  <c r="K3" i="48"/>
  <c r="G3" i="48"/>
  <c r="E3" i="48"/>
  <c r="M2" i="48"/>
  <c r="K2" i="48"/>
  <c r="G2" i="48"/>
  <c r="E2" i="48"/>
  <c r="W8" i="48"/>
  <c r="S8" i="48"/>
  <c r="W7" i="48"/>
  <c r="S7" i="48"/>
  <c r="W6" i="48"/>
  <c r="S6" i="48"/>
  <c r="W5" i="48"/>
  <c r="S5" i="48"/>
  <c r="W4" i="48"/>
  <c r="S4" i="48"/>
  <c r="W3" i="48"/>
  <c r="S3" i="48"/>
  <c r="W2" i="48"/>
  <c r="S2" i="48"/>
  <c r="M14" i="47"/>
  <c r="K14" i="47"/>
  <c r="G14" i="47"/>
  <c r="E14" i="47"/>
  <c r="M13" i="47"/>
  <c r="K13" i="47"/>
  <c r="G13" i="47"/>
  <c r="E13" i="47"/>
  <c r="M12" i="47"/>
  <c r="K12" i="47"/>
  <c r="G12" i="47"/>
  <c r="E12" i="47"/>
  <c r="M11" i="47"/>
  <c r="K11" i="47"/>
  <c r="G11" i="47"/>
  <c r="E11" i="47"/>
  <c r="M10" i="47"/>
  <c r="K10" i="47"/>
  <c r="G10" i="47"/>
  <c r="E10" i="47"/>
  <c r="M9" i="47"/>
  <c r="K9" i="47"/>
  <c r="G9" i="47"/>
  <c r="E9" i="47"/>
  <c r="M8" i="47"/>
  <c r="K8" i="47"/>
  <c r="G8" i="47"/>
  <c r="E8" i="47"/>
  <c r="M7" i="47"/>
  <c r="K7" i="47"/>
  <c r="G7" i="47"/>
  <c r="E7" i="47"/>
  <c r="M6" i="47"/>
  <c r="K6" i="47"/>
  <c r="G6" i="47"/>
  <c r="E6" i="47"/>
  <c r="M5" i="47"/>
  <c r="K5" i="47"/>
  <c r="G5" i="47"/>
  <c r="E5" i="47"/>
  <c r="M4" i="47"/>
  <c r="K4" i="47"/>
  <c r="G4" i="47"/>
  <c r="E4" i="47"/>
  <c r="M3" i="47"/>
  <c r="K3" i="47"/>
  <c r="G3" i="47"/>
  <c r="E3" i="47"/>
  <c r="K2" i="47"/>
  <c r="E2" i="47"/>
  <c r="W8" i="47"/>
  <c r="S8" i="47"/>
  <c r="W7" i="47"/>
  <c r="S7" i="47"/>
  <c r="W6" i="47"/>
  <c r="S6" i="47"/>
  <c r="W5" i="47"/>
  <c r="S5" i="47"/>
  <c r="W4" i="47"/>
  <c r="S4" i="47"/>
  <c r="W3" i="47"/>
  <c r="S3" i="47"/>
  <c r="W2" i="47"/>
  <c r="S2" i="47"/>
  <c r="M14" i="46"/>
  <c r="K14" i="46"/>
  <c r="G14" i="46"/>
  <c r="E14" i="46"/>
  <c r="M13" i="46"/>
  <c r="K13" i="46"/>
  <c r="G13" i="46"/>
  <c r="E13" i="46"/>
  <c r="M12" i="46"/>
  <c r="K12" i="46"/>
  <c r="G12" i="46"/>
  <c r="E12" i="46"/>
  <c r="M11" i="46"/>
  <c r="K11" i="46"/>
  <c r="G11" i="46"/>
  <c r="E11" i="46"/>
  <c r="M10" i="46"/>
  <c r="K10" i="46"/>
  <c r="G10" i="46"/>
  <c r="E10" i="46"/>
  <c r="M9" i="46"/>
  <c r="K9" i="46"/>
  <c r="G9" i="46"/>
  <c r="E9" i="46"/>
  <c r="M8" i="46"/>
  <c r="K8" i="46"/>
  <c r="G8" i="46"/>
  <c r="E8" i="46"/>
  <c r="M7" i="46"/>
  <c r="K7" i="46"/>
  <c r="G7" i="46"/>
  <c r="E7" i="46"/>
  <c r="M6" i="46"/>
  <c r="K6" i="46"/>
  <c r="G6" i="46"/>
  <c r="E6" i="46"/>
  <c r="M5" i="46"/>
  <c r="K5" i="46"/>
  <c r="G5" i="46"/>
  <c r="E5" i="46"/>
  <c r="M4" i="46"/>
  <c r="K4" i="46"/>
  <c r="G4" i="46"/>
  <c r="E4" i="46"/>
  <c r="M3" i="46"/>
  <c r="K3" i="46"/>
  <c r="G3" i="46"/>
  <c r="E3" i="46"/>
  <c r="M2" i="46"/>
  <c r="K2" i="46"/>
  <c r="G2" i="46"/>
  <c r="E2" i="46"/>
  <c r="W8" i="46"/>
  <c r="W7" i="46"/>
  <c r="S7" i="46"/>
  <c r="W6" i="46"/>
  <c r="S6" i="46"/>
  <c r="W5" i="46"/>
  <c r="S5" i="46"/>
  <c r="W4" i="46"/>
  <c r="S4" i="46"/>
  <c r="W3" i="46"/>
  <c r="S3" i="46"/>
  <c r="W2" i="46"/>
  <c r="S2" i="46"/>
  <c r="M14" i="45"/>
  <c r="K14" i="45"/>
  <c r="G14" i="45"/>
  <c r="E14" i="45"/>
  <c r="M13" i="45"/>
  <c r="K13" i="45"/>
  <c r="G13" i="45"/>
  <c r="E13" i="45"/>
  <c r="M12" i="45"/>
  <c r="K12" i="45"/>
  <c r="G12" i="45"/>
  <c r="E12" i="45"/>
  <c r="M11" i="45"/>
  <c r="K11" i="45"/>
  <c r="G11" i="45"/>
  <c r="E11" i="45"/>
  <c r="M10" i="45"/>
  <c r="K10" i="45"/>
  <c r="G10" i="45"/>
  <c r="E10" i="45"/>
  <c r="M9" i="45"/>
  <c r="K9" i="45"/>
  <c r="G9" i="45"/>
  <c r="E9" i="45"/>
  <c r="W8" i="45"/>
  <c r="M8" i="45"/>
  <c r="K8" i="45"/>
  <c r="G8" i="45"/>
  <c r="E8" i="45"/>
  <c r="W7" i="45"/>
  <c r="S7" i="45"/>
  <c r="M7" i="45"/>
  <c r="K7" i="45"/>
  <c r="G7" i="45"/>
  <c r="E7" i="45"/>
  <c r="W6" i="45"/>
  <c r="S6" i="45"/>
  <c r="M6" i="45"/>
  <c r="K6" i="45"/>
  <c r="G6" i="45"/>
  <c r="E6" i="45"/>
  <c r="W5" i="45"/>
  <c r="S5" i="45"/>
  <c r="M5" i="45"/>
  <c r="K5" i="45"/>
  <c r="G5" i="45"/>
  <c r="E5" i="45"/>
  <c r="W4" i="45"/>
  <c r="S4" i="45"/>
  <c r="M4" i="45"/>
  <c r="K4" i="45"/>
  <c r="G4" i="45"/>
  <c r="E4" i="45"/>
  <c r="W3" i="45"/>
  <c r="S3" i="45"/>
  <c r="M3" i="45"/>
  <c r="K3" i="45"/>
  <c r="G3" i="45"/>
  <c r="E3" i="45"/>
  <c r="W2" i="45"/>
  <c r="M2" i="45"/>
  <c r="K2" i="45"/>
  <c r="G2" i="45"/>
  <c r="E2" i="45"/>
  <c r="O14" i="44"/>
  <c r="M14" i="44"/>
  <c r="K14" i="44"/>
  <c r="H14" i="44"/>
  <c r="F14" i="44"/>
  <c r="D14" i="44"/>
  <c r="O13" i="44"/>
  <c r="M13" i="44"/>
  <c r="K13" i="44"/>
  <c r="H13" i="44"/>
  <c r="F13" i="44"/>
  <c r="D13" i="44"/>
  <c r="O12" i="44"/>
  <c r="M12" i="44"/>
  <c r="K12" i="44"/>
  <c r="H12" i="44"/>
  <c r="F12" i="44"/>
  <c r="D12" i="44"/>
  <c r="O11" i="44"/>
  <c r="M11" i="44"/>
  <c r="K11" i="44"/>
  <c r="H11" i="44"/>
  <c r="F11" i="44"/>
  <c r="D11" i="44"/>
  <c r="O10" i="44"/>
  <c r="M10" i="44"/>
  <c r="K10" i="44"/>
  <c r="H10" i="44"/>
  <c r="F10" i="44"/>
  <c r="D10" i="44"/>
  <c r="O9" i="44"/>
  <c r="M9" i="44"/>
  <c r="K9" i="44"/>
  <c r="H9" i="44"/>
  <c r="F9" i="44"/>
  <c r="D9" i="44"/>
  <c r="O8" i="44"/>
  <c r="M8" i="44"/>
  <c r="K8" i="44"/>
  <c r="H8" i="44"/>
  <c r="F8" i="44"/>
  <c r="D8" i="44"/>
  <c r="Z7" i="44"/>
  <c r="V7" i="44"/>
  <c r="S7" i="44"/>
  <c r="O7" i="44"/>
  <c r="M7" i="44"/>
  <c r="K7" i="44"/>
  <c r="H7" i="44"/>
  <c r="F7" i="44"/>
  <c r="D7" i="44"/>
  <c r="Z6" i="44"/>
  <c r="V6" i="44"/>
  <c r="S6" i="44"/>
  <c r="O6" i="44"/>
  <c r="M6" i="44"/>
  <c r="K6" i="44"/>
  <c r="H6" i="44"/>
  <c r="F6" i="44"/>
  <c r="D6" i="44"/>
  <c r="Z5" i="44"/>
  <c r="V5" i="44"/>
  <c r="S5" i="44"/>
  <c r="O5" i="44"/>
  <c r="M5" i="44"/>
  <c r="K5" i="44"/>
  <c r="H5" i="44"/>
  <c r="F5" i="44"/>
  <c r="D5" i="44"/>
  <c r="Z4" i="44"/>
  <c r="V4" i="44"/>
  <c r="S4" i="44"/>
  <c r="O4" i="44"/>
  <c r="M4" i="44"/>
  <c r="K4" i="44"/>
  <c r="H4" i="44"/>
  <c r="F4" i="44"/>
  <c r="D4" i="44"/>
  <c r="Z3" i="44"/>
  <c r="V3" i="44"/>
  <c r="S3" i="44"/>
  <c r="O3" i="44"/>
  <c r="M3" i="44"/>
  <c r="K3" i="44"/>
  <c r="H3" i="44"/>
  <c r="F3" i="44"/>
  <c r="D3" i="44"/>
  <c r="Z2" i="44"/>
  <c r="V2" i="44"/>
  <c r="S2" i="44"/>
  <c r="O2" i="44"/>
  <c r="M2" i="44"/>
  <c r="K2" i="44"/>
  <c r="H2" i="44"/>
  <c r="F2" i="44"/>
  <c r="D2" i="44"/>
  <c r="M3" i="35"/>
  <c r="M4" i="35"/>
  <c r="M2" i="35"/>
  <c r="M14" i="43"/>
  <c r="K14" i="43"/>
  <c r="G14" i="43"/>
  <c r="E14" i="43"/>
  <c r="M13" i="43"/>
  <c r="K13" i="43"/>
  <c r="G13" i="43"/>
  <c r="E13" i="43"/>
  <c r="M12" i="43"/>
  <c r="K12" i="43"/>
  <c r="G12" i="43"/>
  <c r="E12" i="43"/>
  <c r="M11" i="43"/>
  <c r="K11" i="43"/>
  <c r="G11" i="43"/>
  <c r="E11" i="43"/>
  <c r="M10" i="43"/>
  <c r="K10" i="43"/>
  <c r="G10" i="43"/>
  <c r="E10" i="43"/>
  <c r="M9" i="43"/>
  <c r="K9" i="43"/>
  <c r="G9" i="43"/>
  <c r="E9" i="43"/>
  <c r="W8" i="43"/>
  <c r="S8" i="43"/>
  <c r="M8" i="43"/>
  <c r="K8" i="43"/>
  <c r="G8" i="43"/>
  <c r="E8" i="43"/>
  <c r="W7" i="43"/>
  <c r="S7" i="43"/>
  <c r="M7" i="43"/>
  <c r="K7" i="43"/>
  <c r="G7" i="43"/>
  <c r="E7" i="43"/>
  <c r="W6" i="43"/>
  <c r="S6" i="43"/>
  <c r="M6" i="43"/>
  <c r="K6" i="43"/>
  <c r="G6" i="43"/>
  <c r="E6" i="43"/>
  <c r="W5" i="43"/>
  <c r="S5" i="43"/>
  <c r="M5" i="43"/>
  <c r="K5" i="43"/>
  <c r="G5" i="43"/>
  <c r="E5" i="43"/>
  <c r="W4" i="43"/>
  <c r="S4" i="43"/>
  <c r="M4" i="43"/>
  <c r="K4" i="43"/>
  <c r="G4" i="43"/>
  <c r="E4" i="43"/>
  <c r="W3" i="43"/>
  <c r="S3" i="43"/>
  <c r="M3" i="43"/>
  <c r="K3" i="43"/>
  <c r="G3" i="43"/>
  <c r="E3" i="43"/>
  <c r="W2" i="43"/>
  <c r="S2" i="43"/>
  <c r="M2" i="43"/>
  <c r="K2" i="43"/>
  <c r="G2" i="43"/>
  <c r="E2" i="43"/>
  <c r="K2" i="35"/>
  <c r="K3" i="35"/>
  <c r="K4" i="35"/>
  <c r="J2" i="35"/>
  <c r="J3" i="35"/>
  <c r="J4" i="35"/>
  <c r="I2" i="35"/>
  <c r="I3" i="35"/>
  <c r="I4" i="35"/>
  <c r="H2" i="35"/>
  <c r="H3" i="35"/>
  <c r="H4" i="35"/>
</calcChain>
</file>

<file path=xl/sharedStrings.xml><?xml version="1.0" encoding="utf-8"?>
<sst xmlns="http://schemas.openxmlformats.org/spreadsheetml/2006/main" count="333" uniqueCount="121">
  <si>
    <t>СБР</t>
  </si>
  <si>
    <t>Принятые</t>
  </si>
  <si>
    <t>Дата</t>
  </si>
  <si>
    <t>Остаток к принятию</t>
  </si>
  <si>
    <t>Период</t>
  </si>
  <si>
    <t>Касса</t>
  </si>
  <si>
    <t>Касса, %</t>
  </si>
  <si>
    <t>Принятые (искл. касса)</t>
  </si>
  <si>
    <t>Принятые (искл. касса), %</t>
  </si>
  <si>
    <t>Принятие во 2 кв.</t>
  </si>
  <si>
    <t>Принятие во 2 кв., %</t>
  </si>
  <si>
    <t>Принятие в 3-4 кв.</t>
  </si>
  <si>
    <t>Принятие в 3-4 кв., %</t>
  </si>
  <si>
    <t>СБР/ЛБО</t>
  </si>
  <si>
    <t xml:space="preserve">   01.04.2021</t>
  </si>
  <si>
    <t xml:space="preserve">  01.05.2021</t>
  </si>
  <si>
    <t>Название</t>
  </si>
  <si>
    <t>Принятые (искл. Касса)</t>
  </si>
  <si>
    <t>Принятые (искл. Касса), %</t>
  </si>
  <si>
    <t>Заблокированные</t>
  </si>
  <si>
    <t>Риск возврата в РФ по ПП №667</t>
  </si>
  <si>
    <t>Риск возврата в РФ по ПП №667, %</t>
  </si>
  <si>
    <t>Принятие в 3-4 кв.,%</t>
  </si>
  <si>
    <t xml:space="preserve"> Принятые (искл. Касса), % </t>
  </si>
  <si>
    <t xml:space="preserve"> Принятие во 2 кв., % </t>
  </si>
  <si>
    <t xml:space="preserve"> Принятие в 3-4 кв.,% </t>
  </si>
  <si>
    <t xml:space="preserve"> Риск возврата в РФ по ПП №667 </t>
  </si>
  <si>
    <t xml:space="preserve"> Риск возврата в РФ по ПП №667, % </t>
  </si>
  <si>
    <t>Касса % от сбр</t>
  </si>
  <si>
    <t>Касса, % от сбр</t>
  </si>
  <si>
    <t>Принятие во 2-м квартеле</t>
  </si>
  <si>
    <t>принятие в 3-4 квартале 
или не определено</t>
  </si>
  <si>
    <t>Риски**</t>
  </si>
  <si>
    <t>D1</t>
  </si>
  <si>
    <t>D2</t>
  </si>
  <si>
    <t>D3</t>
  </si>
  <si>
    <t>D4</t>
  </si>
  <si>
    <t>D5</t>
  </si>
  <si>
    <t>D6</t>
  </si>
  <si>
    <t>D7</t>
  </si>
  <si>
    <t>принятие во 2 квартале</t>
  </si>
  <si>
    <t>принятие в 3-4 квартале</t>
  </si>
  <si>
    <t>Принятые, %</t>
  </si>
  <si>
    <t>принятие во 2 квартале,%</t>
  </si>
  <si>
    <t>принятие в 3-4 квартале,%</t>
  </si>
  <si>
    <t>Касса,%</t>
  </si>
  <si>
    <t>Риски**,%</t>
  </si>
  <si>
    <t>Принятые,%</t>
  </si>
  <si>
    <t>Принятие во 2-м квартеле,%</t>
  </si>
  <si>
    <t>принятие в 3-4 квартале,%
или не определено</t>
  </si>
  <si>
    <t>1 сен</t>
  </si>
  <si>
    <t>1 окт</t>
  </si>
  <si>
    <t xml:space="preserve">   01.05.2021</t>
  </si>
  <si>
    <t xml:space="preserve">    01.04.2021</t>
  </si>
  <si>
    <t>Риски</t>
  </si>
  <si>
    <t>1 авг</t>
  </si>
  <si>
    <t>1 дек</t>
  </si>
  <si>
    <t>1 июн</t>
  </si>
  <si>
    <t>1 июл</t>
  </si>
  <si>
    <t>Риски, %</t>
  </si>
  <si>
    <t xml:space="preserve">  01.06.2021</t>
  </si>
  <si>
    <t>Показатель</t>
  </si>
  <si>
    <t>Принятые обязательства 2019,%</t>
  </si>
  <si>
    <t>Кассовое исполнения 2019,%</t>
  </si>
  <si>
    <t>Принятые обязательства 2020,%</t>
  </si>
  <si>
    <t>Кассовое исполнения 2020,%</t>
  </si>
  <si>
    <t>СБР 2019</t>
  </si>
  <si>
    <t>СБР 2020</t>
  </si>
  <si>
    <t>Доведено 2021</t>
  </si>
  <si>
    <t>Кассовое исполнение 2020</t>
  </si>
  <si>
    <t>Доведено 2020</t>
  </si>
  <si>
    <t>Принятые обязательтва 2020</t>
  </si>
  <si>
    <t>Доведено 2019</t>
  </si>
  <si>
    <t>Принятые обязательтва 2019</t>
  </si>
  <si>
    <t>Кассовое исполнение 2019</t>
  </si>
  <si>
    <t>Отстаток к принятию</t>
  </si>
  <si>
    <t>Отстаток к принятию,%</t>
  </si>
  <si>
    <t>Отстаток к принятию, %</t>
  </si>
  <si>
    <t xml:space="preserve"> 01.06.2021</t>
  </si>
  <si>
    <t>Остаток к принятию, %</t>
  </si>
  <si>
    <t xml:space="preserve"> 1 янв</t>
  </si>
  <si>
    <t>1 фев</t>
  </si>
  <si>
    <t>1 янв</t>
  </si>
  <si>
    <t>1 мар</t>
  </si>
  <si>
    <t>1 апр</t>
  </si>
  <si>
    <t>1 май</t>
  </si>
  <si>
    <t>1 ноя</t>
  </si>
  <si>
    <t>31 дек</t>
  </si>
  <si>
    <t xml:space="preserve"> 1 фев</t>
  </si>
  <si>
    <t xml:space="preserve"> 1 мар</t>
  </si>
  <si>
    <t xml:space="preserve"> 1 апр</t>
  </si>
  <si>
    <t xml:space="preserve"> 1 май</t>
  </si>
  <si>
    <t xml:space="preserve"> 1 июн</t>
  </si>
  <si>
    <t xml:space="preserve"> 1 июл</t>
  </si>
  <si>
    <t xml:space="preserve"> 1 авг</t>
  </si>
  <si>
    <t xml:space="preserve"> 1 окт</t>
  </si>
  <si>
    <t xml:space="preserve"> 1 ноя</t>
  </si>
  <si>
    <t xml:space="preserve"> 1 дек</t>
  </si>
  <si>
    <t xml:space="preserve"> 31 дек</t>
  </si>
  <si>
    <t xml:space="preserve"> 1 сен</t>
  </si>
  <si>
    <t>Сортировка</t>
  </si>
  <si>
    <t>СБР 2021 факт</t>
  </si>
  <si>
    <t>СБР 2021 план</t>
  </si>
  <si>
    <t>Принятые обязательтва 2021 план</t>
  </si>
  <si>
    <t>Принятые обязательтва 2021 факт</t>
  </si>
  <si>
    <t>Кассовое исполнение 2021 факт</t>
  </si>
  <si>
    <t>Кассовое исполнение 2021 план</t>
  </si>
  <si>
    <t xml:space="preserve"> планПринятые обязательтва 2021</t>
  </si>
  <si>
    <t>Принятые обязательства  2021 план, %</t>
  </si>
  <si>
    <t>Принятые обязательства  2021 факт, %</t>
  </si>
  <si>
    <t>Кассовое исполнения 2021 факт,%</t>
  </si>
  <si>
    <t>Кассовое исполнения 2021 план,%</t>
  </si>
  <si>
    <t>Принятые обязательтва 2021 факт,%</t>
  </si>
  <si>
    <t>Принятые обязательтва 2021 план,%</t>
  </si>
  <si>
    <t>Кассовое исполнение 2021 факт, %</t>
  </si>
  <si>
    <t>Кассовое исполнение 2021 план, %</t>
  </si>
  <si>
    <t>Принятые обязательтва 2021 план, %</t>
  </si>
  <si>
    <t>Принятые обязательтва 2021 факт, %</t>
  </si>
  <si>
    <t xml:space="preserve"> планПринятые обязательтва 2021, %</t>
  </si>
  <si>
    <t xml:space="preserve"> 25.06.2021</t>
  </si>
  <si>
    <t>Принятые (искл. Кассу)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</si>
</sst>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rgb="FFFFFFFF"/>
      <name val="Century Gothic"/>
      <family val="2"/>
      <charset val="204"/>
    </font>
    <font>
      <sz val="8"/>
      <color rgb="FF000000"/>
      <name val="Century Gothic"/>
      <family val="2"/>
      <charset val="204"/>
    </font>
    <font>
      <sz val="10"/>
      <color rgb="FF000000"/>
      <name val="Century Gothic"/>
      <family val="2"/>
      <charset val="204"/>
    </font>
    <font>
      <sz val="11"/>
      <color theme="1"/>
      <name val="Calibri"/>
      <family val="2"/>
    </font>
    <font>
      <sz val="8"/>
      <color theme="0"/>
      <name val="Century Gothic"/>
      <family val="2"/>
      <charset val="204"/>
    </font>
    <font>
      <sz val="8"/>
      <color theme="1"/>
      <name val="Century Gothic"/>
      <family val="2"/>
      <charset val="204"/>
    </font>
    <font>
      <sz val="8"/>
      <color rgb="FFFF0000"/>
      <name val="Century Gothic"/>
      <family val="2"/>
      <charset val="204"/>
    </font>
    <font>
      <sz val="11"/>
      <color theme="1"/>
      <name val="Calibri"/>
      <family val="2"/>
      <scheme val="minor"/>
    </font>
    <font>
      <sz val="10"/>
      <color theme="0"/>
      <name val="Century Gothic"/>
      <family val="2"/>
      <charset val="204"/>
    </font>
    <font>
      <sz val="11"/>
      <color indexed="8"/>
      <name val="Calibri"/>
      <family val="2"/>
      <charset val="204"/>
    </font>
    <font>
      <sz val="11"/>
      <color theme="1"/>
      <name val="Century Gothic"/>
      <family val="2"/>
      <charset val="204"/>
    </font>
    <font>
      <b/>
      <sz val="11"/>
      <color theme="1"/>
      <name val="Century Gothic"/>
      <family val="2"/>
      <charset val="204"/>
    </font>
    <font>
      <sz val="10"/>
      <color theme="0"/>
      <name val="Calibri"/>
      <family val="2"/>
      <charset val="204"/>
      <scheme val="minor"/>
    </font>
    <font>
      <sz val="10"/>
      <color theme="1"/>
      <name val="Century Gothic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rgb="FF000000"/>
      <name val="Century Gothic"/>
      <family val="2"/>
      <charset val="204"/>
    </font>
    <font>
      <sz val="11"/>
      <color rgb="FFFF0000"/>
      <name val="Century Gothic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  <xf numFmtId="0" fontId="11" fillId="0" borderId="0"/>
  </cellStyleXfs>
  <cellXfs count="168">
    <xf numFmtId="0" fontId="0" fillId="0" borderId="0" xfId="0"/>
    <xf numFmtId="0" fontId="2" fillId="2" borderId="0" xfId="0" applyFont="1" applyFill="1" applyAlignment="1">
      <alignment horizontal="center" vertical="center" wrapText="1" readingOrder="1"/>
    </xf>
    <xf numFmtId="164" fontId="6" fillId="2" borderId="1" xfId="1" applyNumberFormat="1" applyFont="1" applyFill="1" applyBorder="1" applyAlignment="1">
      <alignment horizontal="center" vertical="center" wrapText="1"/>
    </xf>
    <xf numFmtId="164" fontId="10" fillId="2" borderId="0" xfId="1" applyNumberFormat="1" applyFont="1" applyFill="1" applyBorder="1" applyAlignment="1">
      <alignment vertical="center" wrapText="1"/>
    </xf>
    <xf numFmtId="164" fontId="10" fillId="2" borderId="2" xfId="1" applyNumberFormat="1" applyFont="1" applyFill="1" applyBorder="1" applyAlignment="1">
      <alignment vertical="center" wrapText="1"/>
    </xf>
    <xf numFmtId="164" fontId="10" fillId="2" borderId="3" xfId="1" applyNumberFormat="1" applyFont="1" applyFill="1" applyBorder="1" applyAlignment="1">
      <alignment vertical="center" wrapText="1"/>
    </xf>
    <xf numFmtId="164" fontId="10" fillId="2" borderId="4" xfId="1" applyNumberFormat="1" applyFont="1" applyFill="1" applyBorder="1" applyAlignment="1">
      <alignment vertical="center" wrapText="1"/>
    </xf>
    <xf numFmtId="164" fontId="6" fillId="2" borderId="5" xfId="1" applyNumberFormat="1" applyFont="1" applyFill="1" applyBorder="1" applyAlignment="1">
      <alignment horizontal="center" vertical="center" wrapText="1"/>
    </xf>
    <xf numFmtId="164" fontId="6" fillId="2" borderId="6" xfId="1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164" fontId="10" fillId="2" borderId="0" xfId="1" applyNumberFormat="1" applyFont="1" applyFill="1" applyBorder="1" applyAlignment="1">
      <alignment horizontal="center" vertical="center" wrapText="1"/>
    </xf>
    <xf numFmtId="164" fontId="10" fillId="2" borderId="2" xfId="1" applyNumberFormat="1" applyFont="1" applyFill="1" applyBorder="1" applyAlignment="1">
      <alignment horizontal="center" vertical="center" wrapText="1"/>
    </xf>
    <xf numFmtId="164" fontId="10" fillId="2" borderId="3" xfId="1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12" fillId="0" borderId="0" xfId="0" applyNumberFormat="1" applyFont="1" applyFill="1" applyBorder="1" applyAlignment="1">
      <alignment vertical="center" wrapText="1"/>
    </xf>
    <xf numFmtId="164" fontId="14" fillId="2" borderId="2" xfId="1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/>
    </xf>
    <xf numFmtId="0" fontId="0" fillId="0" borderId="5" xfId="0" applyFill="1" applyBorder="1"/>
    <xf numFmtId="164" fontId="10" fillId="2" borderId="5" xfId="4" applyNumberFormat="1" applyFont="1" applyFill="1" applyBorder="1" applyAlignment="1">
      <alignment horizontal="center" vertical="center" wrapText="1"/>
    </xf>
    <xf numFmtId="14" fontId="7" fillId="0" borderId="5" xfId="0" applyNumberFormat="1" applyFont="1" applyFill="1" applyBorder="1" applyAlignment="1">
      <alignment horizontal="center" vertical="center" wrapText="1"/>
    </xf>
    <xf numFmtId="14" fontId="7" fillId="3" borderId="5" xfId="0" applyNumberFormat="1" applyFont="1" applyFill="1" applyBorder="1" applyAlignment="1">
      <alignment horizontal="center" vertical="center" wrapText="1"/>
    </xf>
    <xf numFmtId="0" fontId="0" fillId="6" borderId="0" xfId="0" applyFill="1"/>
    <xf numFmtId="164" fontId="14" fillId="2" borderId="3" xfId="1" applyNumberFormat="1" applyFont="1" applyFill="1" applyBorder="1" applyAlignment="1">
      <alignment horizontal="center" vertical="center" wrapText="1"/>
    </xf>
    <xf numFmtId="164" fontId="16" fillId="0" borderId="9" xfId="4" applyNumberFormat="1" applyFont="1" applyFill="1" applyBorder="1" applyAlignment="1">
      <alignment horizontal="center"/>
    </xf>
    <xf numFmtId="164" fontId="16" fillId="0" borderId="5" xfId="4" applyNumberFormat="1" applyFont="1" applyFill="1" applyBorder="1" applyAlignment="1">
      <alignment horizontal="center"/>
    </xf>
    <xf numFmtId="164" fontId="16" fillId="0" borderId="10" xfId="4" applyNumberFormat="1" applyFont="1" applyFill="1" applyBorder="1" applyAlignment="1">
      <alignment horizontal="center"/>
    </xf>
    <xf numFmtId="9" fontId="12" fillId="8" borderId="5" xfId="5" applyFont="1" applyFill="1" applyBorder="1"/>
    <xf numFmtId="9" fontId="12" fillId="8" borderId="10" xfId="5" applyFont="1" applyFill="1" applyBorder="1"/>
    <xf numFmtId="9" fontId="12" fillId="8" borderId="12" xfId="5" applyFont="1" applyFill="1" applyBorder="1"/>
    <xf numFmtId="9" fontId="12" fillId="8" borderId="13" xfId="5" applyFont="1" applyFill="1" applyBorder="1"/>
    <xf numFmtId="164" fontId="16" fillId="0" borderId="7" xfId="4" applyNumberFormat="1" applyFont="1" applyFill="1" applyBorder="1" applyAlignment="1">
      <alignment horizontal="center"/>
    </xf>
    <xf numFmtId="164" fontId="16" fillId="0" borderId="8" xfId="4" applyNumberFormat="1" applyFont="1" applyFill="1" applyBorder="1" applyAlignment="1">
      <alignment horizontal="center"/>
    </xf>
    <xf numFmtId="164" fontId="16" fillId="0" borderId="14" xfId="4" applyNumberFormat="1" applyFont="1" applyFill="1" applyBorder="1" applyAlignment="1">
      <alignment horizontal="center"/>
    </xf>
    <xf numFmtId="164" fontId="17" fillId="0" borderId="9" xfId="4" applyNumberFormat="1" applyFont="1" applyFill="1" applyBorder="1" applyAlignment="1">
      <alignment horizontal="center"/>
    </xf>
    <xf numFmtId="164" fontId="17" fillId="0" borderId="5" xfId="4" applyNumberFormat="1" applyFont="1" applyFill="1" applyBorder="1" applyAlignment="1">
      <alignment horizontal="center"/>
    </xf>
    <xf numFmtId="164" fontId="16" fillId="0" borderId="12" xfId="4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wrapText="1"/>
    </xf>
    <xf numFmtId="0" fontId="12" fillId="8" borderId="9" xfId="0" applyFont="1" applyFill="1" applyBorder="1" applyAlignment="1">
      <alignment wrapText="1"/>
    </xf>
    <xf numFmtId="0" fontId="12" fillId="8" borderId="11" xfId="0" applyFont="1" applyFill="1" applyBorder="1" applyAlignment="1">
      <alignment wrapText="1"/>
    </xf>
    <xf numFmtId="0" fontId="12" fillId="9" borderId="9" xfId="0" applyFont="1" applyFill="1" applyBorder="1" applyAlignment="1">
      <alignment wrapText="1"/>
    </xf>
    <xf numFmtId="0" fontId="12" fillId="9" borderId="11" xfId="0" applyFont="1" applyFill="1" applyBorder="1" applyAlignment="1">
      <alignment wrapText="1"/>
    </xf>
    <xf numFmtId="0" fontId="12" fillId="10" borderId="9" xfId="0" applyFont="1" applyFill="1" applyBorder="1" applyAlignment="1">
      <alignment wrapText="1"/>
    </xf>
    <xf numFmtId="0" fontId="0" fillId="0" borderId="0" xfId="0" applyAlignment="1">
      <alignment wrapText="1"/>
    </xf>
    <xf numFmtId="14" fontId="13" fillId="3" borderId="5" xfId="0" applyNumberFormat="1" applyFont="1" applyFill="1" applyBorder="1" applyAlignment="1">
      <alignment horizontal="center" vertical="center" wrapText="1"/>
    </xf>
    <xf numFmtId="14" fontId="13" fillId="0" borderId="5" xfId="0" applyNumberFormat="1" applyFont="1" applyBorder="1" applyAlignment="1">
      <alignment horizontal="center" vertical="center" wrapText="1"/>
    </xf>
    <xf numFmtId="164" fontId="10" fillId="11" borderId="5" xfId="4" applyNumberFormat="1" applyFont="1" applyFill="1" applyBorder="1" applyAlignment="1">
      <alignment horizontal="center" vertical="center" wrapText="1"/>
    </xf>
    <xf numFmtId="9" fontId="12" fillId="8" borderId="5" xfId="5" applyFont="1" applyFill="1" applyBorder="1"/>
    <xf numFmtId="9" fontId="12" fillId="8" borderId="10" xfId="5" applyFont="1" applyFill="1" applyBorder="1"/>
    <xf numFmtId="9" fontId="12" fillId="8" borderId="12" xfId="5" applyFont="1" applyFill="1" applyBorder="1"/>
    <xf numFmtId="9" fontId="12" fillId="8" borderId="13" xfId="5" applyFont="1" applyFill="1" applyBorder="1"/>
    <xf numFmtId="164" fontId="10" fillId="11" borderId="5" xfId="4" applyNumberFormat="1" applyFont="1" applyFill="1" applyBorder="1" applyAlignment="1">
      <alignment horizontal="center" vertical="center" wrapText="1"/>
    </xf>
    <xf numFmtId="164" fontId="16" fillId="0" borderId="5" xfId="4" applyNumberFormat="1" applyFont="1" applyFill="1" applyBorder="1" applyAlignment="1">
      <alignment horizontal="center"/>
    </xf>
    <xf numFmtId="164" fontId="16" fillId="0" borderId="10" xfId="4" applyNumberFormat="1" applyFont="1" applyFill="1" applyBorder="1" applyAlignment="1">
      <alignment horizontal="center"/>
    </xf>
    <xf numFmtId="164" fontId="16" fillId="0" borderId="7" xfId="4" applyNumberFormat="1" applyFont="1" applyFill="1" applyBorder="1" applyAlignment="1">
      <alignment horizontal="center"/>
    </xf>
    <xf numFmtId="164" fontId="16" fillId="0" borderId="8" xfId="4" applyNumberFormat="1" applyFont="1" applyFill="1" applyBorder="1" applyAlignment="1">
      <alignment horizontal="center"/>
    </xf>
    <xf numFmtId="164" fontId="16" fillId="0" borderId="11" xfId="4" applyNumberFormat="1" applyFont="1" applyFill="1" applyBorder="1" applyAlignment="1">
      <alignment horizontal="center"/>
    </xf>
    <xf numFmtId="164" fontId="16" fillId="0" borderId="12" xfId="4" applyNumberFormat="1" applyFont="1" applyFill="1" applyBorder="1" applyAlignment="1">
      <alignment horizont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18" fillId="12" borderId="5" xfId="0" applyNumberFormat="1" applyFont="1" applyFill="1" applyBorder="1" applyAlignment="1">
      <alignment horizontal="center" vertical="center" wrapText="1"/>
    </xf>
    <xf numFmtId="3" fontId="12" fillId="6" borderId="5" xfId="0" applyNumberFormat="1" applyFont="1" applyFill="1" applyBorder="1"/>
    <xf numFmtId="4" fontId="12" fillId="6" borderId="5" xfId="0" applyNumberFormat="1" applyFont="1" applyFill="1" applyBorder="1"/>
    <xf numFmtId="3" fontId="12" fillId="6" borderId="5" xfId="0" applyNumberFormat="1" applyFont="1" applyFill="1" applyBorder="1" applyAlignment="1">
      <alignment vertical="center"/>
    </xf>
    <xf numFmtId="3" fontId="13" fillId="6" borderId="5" xfId="0" applyNumberFormat="1" applyFont="1" applyFill="1" applyBorder="1"/>
    <xf numFmtId="164" fontId="12" fillId="0" borderId="5" xfId="4" applyNumberFormat="1" applyFont="1" applyFill="1" applyBorder="1" applyAlignment="1">
      <alignment horizontal="center"/>
    </xf>
    <xf numFmtId="9" fontId="12" fillId="8" borderId="5" xfId="5" applyFont="1" applyFill="1" applyBorder="1" applyAlignment="1">
      <alignment horizontal="right"/>
    </xf>
    <xf numFmtId="164" fontId="12" fillId="4" borderId="5" xfId="4" applyNumberFormat="1" applyFont="1" applyFill="1" applyBorder="1" applyAlignment="1">
      <alignment horizontal="center"/>
    </xf>
    <xf numFmtId="164" fontId="12" fillId="10" borderId="5" xfId="4" applyNumberFormat="1" applyFont="1" applyFill="1" applyBorder="1"/>
    <xf numFmtId="0" fontId="12" fillId="8" borderId="5" xfId="0" applyFont="1" applyFill="1" applyBorder="1" applyAlignment="1">
      <alignment wrapText="1"/>
    </xf>
    <xf numFmtId="0" fontId="12" fillId="9" borderId="5" xfId="0" applyFont="1" applyFill="1" applyBorder="1" applyAlignment="1">
      <alignment wrapText="1"/>
    </xf>
    <xf numFmtId="0" fontId="12" fillId="10" borderId="5" xfId="0" applyFont="1" applyFill="1" applyBorder="1" applyAlignment="1">
      <alignment wrapText="1"/>
    </xf>
    <xf numFmtId="49" fontId="13" fillId="7" borderId="1" xfId="0" applyNumberFormat="1" applyFont="1" applyFill="1" applyBorder="1"/>
    <xf numFmtId="164" fontId="12" fillId="0" borderId="8" xfId="4" applyNumberFormat="1" applyFont="1" applyFill="1" applyBorder="1" applyAlignment="1">
      <alignment horizontal="center"/>
    </xf>
    <xf numFmtId="164" fontId="12" fillId="0" borderId="15" xfId="4" applyNumberFormat="1" applyFont="1" applyFill="1" applyBorder="1" applyAlignment="1">
      <alignment horizontal="center"/>
    </xf>
    <xf numFmtId="164" fontId="12" fillId="0" borderId="16" xfId="4" applyNumberFormat="1" applyFont="1" applyFill="1" applyBorder="1" applyAlignment="1">
      <alignment horizontal="center"/>
    </xf>
    <xf numFmtId="164" fontId="12" fillId="0" borderId="2" xfId="4" applyNumberFormat="1" applyFont="1" applyFill="1" applyBorder="1" applyAlignment="1">
      <alignment horizontal="center"/>
    </xf>
    <xf numFmtId="9" fontId="12" fillId="8" borderId="17" xfId="5" applyFont="1" applyFill="1" applyBorder="1"/>
    <xf numFmtId="164" fontId="12" fillId="4" borderId="15" xfId="4" applyNumberFormat="1" applyFont="1" applyFill="1" applyBorder="1" applyAlignment="1">
      <alignment horizontal="center"/>
    </xf>
    <xf numFmtId="164" fontId="12" fillId="0" borderId="18" xfId="4" applyNumberFormat="1" applyFont="1" applyFill="1" applyBorder="1" applyAlignment="1">
      <alignment horizontal="center"/>
    </xf>
    <xf numFmtId="164" fontId="12" fillId="0" borderId="1" xfId="4" applyNumberFormat="1" applyFont="1" applyFill="1" applyBorder="1" applyAlignment="1">
      <alignment horizontal="center"/>
    </xf>
    <xf numFmtId="9" fontId="12" fillId="8" borderId="19" xfId="5" applyFont="1" applyFill="1" applyBorder="1"/>
    <xf numFmtId="164" fontId="12" fillId="10" borderId="8" xfId="4" applyNumberFormat="1" applyFont="1" applyFill="1" applyBorder="1"/>
    <xf numFmtId="164" fontId="16" fillId="0" borderId="5" xfId="4" applyNumberFormat="1" applyFont="1" applyFill="1" applyBorder="1" applyAlignment="1">
      <alignment horizontal="center" wrapText="1"/>
    </xf>
    <xf numFmtId="164" fontId="12" fillId="0" borderId="14" xfId="4" applyNumberFormat="1" applyFont="1" applyFill="1" applyBorder="1" applyAlignment="1">
      <alignment horizontal="center"/>
    </xf>
    <xf numFmtId="164" fontId="12" fillId="0" borderId="20" xfId="4" applyNumberFormat="1" applyFont="1" applyFill="1" applyBorder="1" applyAlignment="1">
      <alignment horizontal="center"/>
    </xf>
    <xf numFmtId="164" fontId="12" fillId="0" borderId="10" xfId="4" applyNumberFormat="1" applyFont="1" applyFill="1" applyBorder="1" applyAlignment="1">
      <alignment horizontal="center"/>
    </xf>
    <xf numFmtId="164" fontId="12" fillId="10" borderId="14" xfId="4" applyNumberFormat="1" applyFont="1" applyFill="1" applyBorder="1"/>
    <xf numFmtId="164" fontId="12" fillId="10" borderId="10" xfId="4" applyNumberFormat="1" applyFont="1" applyFill="1" applyBorder="1"/>
    <xf numFmtId="164" fontId="16" fillId="0" borderId="10" xfId="4" applyNumberFormat="1" applyFont="1" applyFill="1" applyBorder="1" applyAlignment="1">
      <alignment horizontal="center" wrapText="1"/>
    </xf>
    <xf numFmtId="0" fontId="12" fillId="8" borderId="12" xfId="0" applyFont="1" applyFill="1" applyBorder="1" applyAlignment="1">
      <alignment wrapText="1"/>
    </xf>
    <xf numFmtId="0" fontId="12" fillId="9" borderId="12" xfId="0" applyFont="1" applyFill="1" applyBorder="1" applyAlignment="1">
      <alignment wrapText="1"/>
    </xf>
    <xf numFmtId="2" fontId="12" fillId="13" borderId="5" xfId="5" applyNumberFormat="1" applyFont="1" applyFill="1" applyBorder="1" applyAlignment="1">
      <alignment wrapText="1"/>
    </xf>
    <xf numFmtId="1" fontId="12" fillId="13" borderId="5" xfId="5" applyNumberFormat="1" applyFont="1" applyFill="1" applyBorder="1"/>
    <xf numFmtId="9" fontId="12" fillId="8" borderId="5" xfId="2" applyFont="1" applyFill="1" applyBorder="1"/>
    <xf numFmtId="164" fontId="19" fillId="0" borderId="8" xfId="4" applyNumberFormat="1" applyFont="1" applyFill="1" applyBorder="1" applyAlignment="1">
      <alignment horizontal="center" vertical="center"/>
    </xf>
    <xf numFmtId="164" fontId="19" fillId="0" borderId="15" xfId="4" applyNumberFormat="1" applyFont="1" applyFill="1" applyBorder="1" applyAlignment="1">
      <alignment horizontal="center" vertical="center"/>
    </xf>
    <xf numFmtId="164" fontId="19" fillId="0" borderId="5" xfId="4" applyNumberFormat="1" applyFont="1" applyFill="1" applyBorder="1" applyAlignment="1">
      <alignment horizontal="center" vertical="center"/>
    </xf>
    <xf numFmtId="9" fontId="19" fillId="8" borderId="5" xfId="5" applyFont="1" applyFill="1" applyBorder="1"/>
    <xf numFmtId="9" fontId="19" fillId="8" borderId="12" xfId="5" applyFont="1" applyFill="1" applyBorder="1"/>
    <xf numFmtId="164" fontId="12" fillId="0" borderId="8" xfId="4" applyNumberFormat="1" applyFont="1" applyFill="1" applyBorder="1" applyAlignment="1">
      <alignment horizontal="center" vertical="center"/>
    </xf>
    <xf numFmtId="164" fontId="12" fillId="0" borderId="15" xfId="4" applyNumberFormat="1" applyFont="1" applyFill="1" applyBorder="1" applyAlignment="1">
      <alignment horizontal="center" vertical="center"/>
    </xf>
    <xf numFmtId="164" fontId="12" fillId="0" borderId="5" xfId="4" applyNumberFormat="1" applyFont="1" applyFill="1" applyBorder="1" applyAlignment="1">
      <alignment horizontal="center" vertical="center"/>
    </xf>
    <xf numFmtId="164" fontId="12" fillId="0" borderId="8" xfId="4" applyNumberFormat="1" applyFont="1" applyFill="1" applyBorder="1" applyAlignment="1">
      <alignment horizontal="center" vertical="center" wrapText="1"/>
    </xf>
    <xf numFmtId="164" fontId="12" fillId="0" borderId="5" xfId="4" applyNumberFormat="1" applyFont="1" applyFill="1" applyBorder="1" applyAlignment="1">
      <alignment horizontal="center" vertical="center" wrapText="1"/>
    </xf>
    <xf numFmtId="164" fontId="12" fillId="0" borderId="14" xfId="4" applyNumberFormat="1" applyFont="1" applyFill="1" applyBorder="1" applyAlignment="1">
      <alignment horizontal="center" vertical="center"/>
    </xf>
    <xf numFmtId="164" fontId="12" fillId="0" borderId="20" xfId="4" applyNumberFormat="1" applyFont="1" applyFill="1" applyBorder="1" applyAlignment="1">
      <alignment horizontal="center" vertical="center"/>
    </xf>
    <xf numFmtId="164" fontId="12" fillId="0" borderId="10" xfId="4" applyNumberFormat="1" applyFont="1" applyFill="1" applyBorder="1" applyAlignment="1">
      <alignment horizontal="center" vertical="center"/>
    </xf>
    <xf numFmtId="164" fontId="19" fillId="0" borderId="10" xfId="4" applyNumberFormat="1" applyFont="1" applyFill="1" applyBorder="1" applyAlignment="1">
      <alignment horizontal="center" vertical="center"/>
    </xf>
    <xf numFmtId="164" fontId="12" fillId="0" borderId="10" xfId="4" applyNumberFormat="1" applyFont="1" applyFill="1" applyBorder="1" applyAlignment="1">
      <alignment horizontal="center" vertical="center" wrapText="1"/>
    </xf>
    <xf numFmtId="164" fontId="15" fillId="6" borderId="5" xfId="4" applyNumberFormat="1" applyFont="1" applyFill="1" applyBorder="1" applyAlignment="1">
      <alignment vertical="center" wrapText="1"/>
    </xf>
    <xf numFmtId="2" fontId="15" fillId="0" borderId="5" xfId="4" applyNumberFormat="1" applyFont="1" applyFill="1" applyBorder="1" applyAlignment="1">
      <alignment vertical="center" wrapText="1"/>
    </xf>
    <xf numFmtId="164" fontId="15" fillId="0" borderId="5" xfId="4" applyNumberFormat="1" applyFont="1" applyFill="1" applyBorder="1" applyAlignment="1">
      <alignment vertical="center" wrapText="1"/>
    </xf>
    <xf numFmtId="4" fontId="12" fillId="0" borderId="5" xfId="0" applyNumberFormat="1" applyFont="1" applyFill="1" applyBorder="1"/>
    <xf numFmtId="3" fontId="12" fillId="0" borderId="5" xfId="0" applyNumberFormat="1" applyFont="1" applyFill="1" applyBorder="1"/>
    <xf numFmtId="3" fontId="12" fillId="0" borderId="5" xfId="0" applyNumberFormat="1" applyFont="1" applyFill="1" applyBorder="1" applyAlignment="1">
      <alignment vertical="center"/>
    </xf>
    <xf numFmtId="0" fontId="0" fillId="6" borderId="5" xfId="0" applyFill="1" applyBorder="1"/>
    <xf numFmtId="9" fontId="0" fillId="10" borderId="5" xfId="2" applyFont="1" applyFill="1" applyBorder="1"/>
    <xf numFmtId="9" fontId="0" fillId="14" borderId="5" xfId="2" applyFont="1" applyFill="1" applyBorder="1"/>
    <xf numFmtId="0" fontId="0" fillId="10" borderId="0" xfId="0" applyFill="1"/>
    <xf numFmtId="3" fontId="0" fillId="0" borderId="5" xfId="0" applyNumberFormat="1" applyFill="1" applyBorder="1" applyAlignment="1">
      <alignment horizontal="right" vertical="center"/>
    </xf>
    <xf numFmtId="3" fontId="0" fillId="6" borderId="5" xfId="0" applyNumberFormat="1" applyFill="1" applyBorder="1" applyAlignment="1">
      <alignment horizontal="right" vertical="center"/>
    </xf>
    <xf numFmtId="164" fontId="8" fillId="0" borderId="5" xfId="1" applyNumberFormat="1" applyFont="1" applyFill="1" applyBorder="1" applyAlignment="1">
      <alignment vertical="center" wrapText="1"/>
    </xf>
    <xf numFmtId="2" fontId="7" fillId="0" borderId="5" xfId="1" applyNumberFormat="1" applyFont="1" applyFill="1" applyBorder="1" applyAlignment="1">
      <alignment vertical="center" wrapText="1"/>
    </xf>
    <xf numFmtId="164" fontId="7" fillId="6" borderId="5" xfId="1" applyNumberFormat="1" applyFont="1" applyFill="1" applyBorder="1" applyAlignment="1">
      <alignment vertical="center" wrapText="1"/>
    </xf>
    <xf numFmtId="2" fontId="7" fillId="6" borderId="5" xfId="1" applyNumberFormat="1" applyFont="1" applyFill="1" applyBorder="1" applyAlignment="1">
      <alignment vertical="center" wrapText="1"/>
    </xf>
    <xf numFmtId="2" fontId="7" fillId="6" borderId="5" xfId="1" applyNumberFormat="1" applyFont="1" applyFill="1" applyBorder="1" applyAlignment="1">
      <alignment wrapText="1"/>
    </xf>
    <xf numFmtId="164" fontId="4" fillId="6" borderId="5" xfId="4" applyNumberFormat="1" applyFont="1" applyFill="1" applyBorder="1" applyAlignment="1">
      <alignment vertical="center" wrapText="1"/>
    </xf>
    <xf numFmtId="164" fontId="5" fillId="6" borderId="5" xfId="1" applyNumberFormat="1" applyFont="1" applyFill="1" applyBorder="1"/>
    <xf numFmtId="2" fontId="5" fillId="0" borderId="5" xfId="1" applyNumberFormat="1" applyFont="1" applyFill="1" applyBorder="1"/>
    <xf numFmtId="164" fontId="5" fillId="0" borderId="5" xfId="1" applyNumberFormat="1" applyFont="1" applyFill="1" applyBorder="1"/>
    <xf numFmtId="2" fontId="5" fillId="0" borderId="0" xfId="1" applyNumberFormat="1" applyFont="1" applyFill="1" applyBorder="1"/>
    <xf numFmtId="9" fontId="5" fillId="14" borderId="5" xfId="2" applyFont="1" applyFill="1" applyBorder="1"/>
    <xf numFmtId="9" fontId="12" fillId="14" borderId="5" xfId="2" applyFont="1" applyFill="1" applyBorder="1"/>
    <xf numFmtId="9" fontId="1" fillId="14" borderId="5" xfId="2" applyFont="1" applyFill="1" applyBorder="1"/>
    <xf numFmtId="9" fontId="0" fillId="14" borderId="5" xfId="2" applyFont="1" applyFill="1" applyBorder="1" applyAlignment="1">
      <alignment horizontal="right" vertical="center"/>
    </xf>
    <xf numFmtId="4" fontId="7" fillId="14" borderId="5" xfId="1" applyNumberFormat="1" applyFont="1" applyFill="1" applyBorder="1" applyAlignment="1">
      <alignment vertical="center" wrapText="1"/>
    </xf>
    <xf numFmtId="2" fontId="7" fillId="14" borderId="5" xfId="1" applyNumberFormat="1" applyFont="1" applyFill="1" applyBorder="1" applyAlignment="1">
      <alignment vertical="center" wrapText="1"/>
    </xf>
    <xf numFmtId="0" fontId="0" fillId="14" borderId="0" xfId="0" applyFill="1"/>
    <xf numFmtId="2" fontId="7" fillId="14" borderId="5" xfId="1" applyNumberFormat="1" applyFont="1" applyFill="1" applyBorder="1" applyAlignment="1">
      <alignment wrapText="1"/>
    </xf>
    <xf numFmtId="2" fontId="0" fillId="14" borderId="5" xfId="1" applyNumberFormat="1" applyFont="1" applyFill="1" applyBorder="1"/>
    <xf numFmtId="0" fontId="12" fillId="6" borderId="5" xfId="0" applyFont="1" applyFill="1" applyBorder="1" applyAlignment="1">
      <alignment wrapText="1"/>
    </xf>
    <xf numFmtId="0" fontId="12" fillId="15" borderId="5" xfId="0" applyFont="1" applyFill="1" applyBorder="1" applyAlignment="1">
      <alignment wrapText="1"/>
    </xf>
    <xf numFmtId="0" fontId="12" fillId="5" borderId="5" xfId="0" applyFont="1" applyFill="1" applyBorder="1" applyAlignment="1">
      <alignment wrapText="1"/>
    </xf>
    <xf numFmtId="164" fontId="12" fillId="0" borderId="1" xfId="4" applyNumberFormat="1" applyFont="1" applyFill="1" applyBorder="1" applyAlignment="1">
      <alignment horizontal="center" vertical="center"/>
    </xf>
    <xf numFmtId="164" fontId="16" fillId="0" borderId="18" xfId="4" applyNumberFormat="1" applyFont="1" applyFill="1" applyBorder="1" applyAlignment="1">
      <alignment horizontal="center"/>
    </xf>
    <xf numFmtId="164" fontId="16" fillId="0" borderId="19" xfId="4" applyNumberFormat="1" applyFont="1" applyFill="1" applyBorder="1" applyAlignment="1">
      <alignment horizontal="center"/>
    </xf>
    <xf numFmtId="0" fontId="12" fillId="6" borderId="8" xfId="0" applyFont="1" applyFill="1" applyBorder="1" applyAlignment="1">
      <alignment wrapText="1"/>
    </xf>
    <xf numFmtId="0" fontId="12" fillId="6" borderId="7" xfId="0" applyFont="1" applyFill="1" applyBorder="1" applyAlignment="1">
      <alignment wrapText="1"/>
    </xf>
    <xf numFmtId="0" fontId="12" fillId="15" borderId="9" xfId="0" applyFont="1" applyFill="1" applyBorder="1" applyAlignment="1">
      <alignment wrapText="1"/>
    </xf>
    <xf numFmtId="0" fontId="12" fillId="5" borderId="9" xfId="0" applyFont="1" applyFill="1" applyBorder="1" applyAlignment="1">
      <alignment wrapText="1"/>
    </xf>
    <xf numFmtId="2" fontId="12" fillId="0" borderId="5" xfId="1" applyNumberFormat="1" applyFont="1" applyFill="1" applyBorder="1" applyAlignment="1">
      <alignment horizontal="center"/>
    </xf>
    <xf numFmtId="1" fontId="3" fillId="6" borderId="5" xfId="1" applyNumberFormat="1" applyFont="1" applyFill="1" applyBorder="1" applyAlignment="1">
      <alignment vertical="center" wrapText="1"/>
    </xf>
    <xf numFmtId="9" fontId="3" fillId="14" borderId="5" xfId="2" applyFont="1" applyFill="1" applyBorder="1" applyAlignment="1">
      <alignment vertical="center" wrapText="1"/>
    </xf>
    <xf numFmtId="1" fontId="3" fillId="0" borderId="5" xfId="1" applyNumberFormat="1" applyFont="1" applyFill="1" applyBorder="1" applyAlignment="1">
      <alignment vertical="center" wrapText="1"/>
    </xf>
    <xf numFmtId="2" fontId="12" fillId="0" borderId="2" xfId="4" applyNumberFormat="1" applyFont="1" applyFill="1" applyBorder="1" applyAlignment="1">
      <alignment horizontal="center"/>
    </xf>
    <xf numFmtId="9" fontId="12" fillId="8" borderId="0" xfId="5" applyFont="1" applyFill="1" applyBorder="1"/>
    <xf numFmtId="0" fontId="12" fillId="7" borderId="5" xfId="0" applyFont="1" applyFill="1" applyBorder="1" applyAlignment="1">
      <alignment wrapText="1"/>
    </xf>
    <xf numFmtId="0" fontId="12" fillId="16" borderId="5" xfId="0" applyFont="1" applyFill="1" applyBorder="1" applyAlignment="1">
      <alignment wrapText="1"/>
    </xf>
    <xf numFmtId="9" fontId="12" fillId="8" borderId="1" xfId="5" applyFont="1" applyFill="1" applyBorder="1"/>
    <xf numFmtId="0" fontId="12" fillId="17" borderId="5" xfId="0" applyFont="1" applyFill="1" applyBorder="1" applyAlignment="1">
      <alignment wrapText="1"/>
    </xf>
    <xf numFmtId="9" fontId="12" fillId="8" borderId="6" xfId="5" applyFont="1" applyFill="1" applyBorder="1"/>
    <xf numFmtId="9" fontId="12" fillId="8" borderId="21" xfId="5" applyFont="1" applyFill="1" applyBorder="1"/>
    <xf numFmtId="0" fontId="12" fillId="17" borderId="9" xfId="0" applyFont="1" applyFill="1" applyBorder="1" applyAlignment="1">
      <alignment wrapText="1"/>
    </xf>
    <xf numFmtId="0" fontId="12" fillId="16" borderId="9" xfId="0" applyFont="1" applyFill="1" applyBorder="1" applyAlignment="1">
      <alignment wrapText="1"/>
    </xf>
    <xf numFmtId="10" fontId="0" fillId="14" borderId="5" xfId="2" applyNumberFormat="1" applyFont="1" applyFill="1" applyBorder="1"/>
    <xf numFmtId="1" fontId="3" fillId="18" borderId="5" xfId="1" applyNumberFormat="1" applyFont="1" applyFill="1" applyBorder="1" applyAlignment="1">
      <alignment vertical="center" wrapText="1"/>
    </xf>
    <xf numFmtId="164" fontId="15" fillId="18" borderId="5" xfId="4" applyNumberFormat="1" applyFont="1" applyFill="1" applyBorder="1" applyAlignment="1">
      <alignment vertical="center" wrapText="1"/>
    </xf>
    <xf numFmtId="164" fontId="0" fillId="6" borderId="5" xfId="1" applyNumberFormat="1" applyFont="1" applyFill="1" applyBorder="1"/>
  </cellXfs>
  <cellStyles count="8">
    <cellStyle name="Обычный" xfId="0" builtinId="0"/>
    <cellStyle name="Обычный 2" xfId="7"/>
    <cellStyle name="Обычный 3" xfId="3"/>
    <cellStyle name="Обычный 4 2" xfId="6"/>
    <cellStyle name="Процентный" xfId="2" builtinId="5"/>
    <cellStyle name="Процентный 2" xfId="5"/>
    <cellStyle name="Финансовый" xfId="1" builtinId="3"/>
    <cellStyle name="Финансовый 2" xfId="4"/>
  </cellStyles>
  <dxfs count="2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N5"/>
  <sheetViews>
    <sheetView zoomScale="102" zoomScaleNormal="102" workbookViewId="0">
      <selection activeCell="N17" sqref="N17"/>
    </sheetView>
  </sheetViews>
  <sheetFormatPr defaultRowHeight="15" x14ac:dyDescent="0.25"/>
  <cols>
    <col min="2" max="11" width="15.7109375" customWidth="1"/>
  </cols>
  <sheetData>
    <row r="1" spans="2:14" ht="67.5" x14ac:dyDescent="0.25">
      <c r="B1" s="19" t="s">
        <v>16</v>
      </c>
      <c r="C1" s="19" t="s">
        <v>13</v>
      </c>
      <c r="D1" s="19" t="s">
        <v>17</v>
      </c>
      <c r="E1" s="19" t="s">
        <v>11</v>
      </c>
      <c r="F1" s="19" t="s">
        <v>5</v>
      </c>
      <c r="G1" s="19" t="s">
        <v>9</v>
      </c>
      <c r="H1" s="19" t="s">
        <v>18</v>
      </c>
      <c r="I1" s="19" t="s">
        <v>12</v>
      </c>
      <c r="J1" s="19" t="s">
        <v>6</v>
      </c>
      <c r="K1" s="19" t="s">
        <v>10</v>
      </c>
      <c r="L1" s="19" t="s">
        <v>75</v>
      </c>
      <c r="M1" s="19" t="s">
        <v>76</v>
      </c>
      <c r="N1" s="19" t="s">
        <v>1</v>
      </c>
    </row>
    <row r="2" spans="2:14" x14ac:dyDescent="0.25">
      <c r="B2" s="45">
        <v>44287</v>
      </c>
      <c r="C2" s="109">
        <v>13888.7503</v>
      </c>
      <c r="D2" s="109">
        <v>9520.9501088300003</v>
      </c>
      <c r="E2" s="110">
        <v>0</v>
      </c>
      <c r="F2" s="109">
        <v>1809.76573648</v>
      </c>
      <c r="G2" s="111">
        <v>2558.0344546900001</v>
      </c>
      <c r="H2" s="117">
        <f t="shared" ref="H2:H5" si="0">D2/C2</f>
        <v>0.68551524818111254</v>
      </c>
      <c r="I2" s="117">
        <f t="shared" ref="I2:I5" si="1">E2/C2</f>
        <v>0</v>
      </c>
      <c r="J2" s="117">
        <f t="shared" ref="J2:J5" si="2">F2/C2</f>
        <v>0.1303044332563168</v>
      </c>
      <c r="K2" s="117">
        <f t="shared" ref="K2:K5" si="3">G2/C2</f>
        <v>0.18418031856257075</v>
      </c>
      <c r="L2" s="109">
        <f>C2-D2-F2</f>
        <v>2558.0344546899996</v>
      </c>
      <c r="M2" s="117">
        <f>L2/C2</f>
        <v>0.18418031856257072</v>
      </c>
      <c r="N2" s="166"/>
    </row>
    <row r="3" spans="2:14" x14ac:dyDescent="0.25">
      <c r="B3" s="45">
        <v>44317</v>
      </c>
      <c r="C3" s="109">
        <v>19899.416399999998</v>
      </c>
      <c r="D3" s="109">
        <v>13193.926224569997</v>
      </c>
      <c r="E3" s="110">
        <v>0</v>
      </c>
      <c r="F3" s="109">
        <v>4212.3216493299997</v>
      </c>
      <c r="G3" s="111">
        <v>2493.1685261000011</v>
      </c>
      <c r="H3" s="117">
        <f t="shared" si="0"/>
        <v>0.66303081253026086</v>
      </c>
      <c r="I3" s="117">
        <f t="shared" si="1"/>
        <v>0</v>
      </c>
      <c r="J3" s="117">
        <f t="shared" si="2"/>
        <v>0.211680662621342</v>
      </c>
      <c r="K3" s="117">
        <f t="shared" si="3"/>
        <v>0.12528852484839714</v>
      </c>
      <c r="L3" s="109">
        <f t="shared" ref="L3:L4" si="4">C3-D3-F3</f>
        <v>2493.1685261000011</v>
      </c>
      <c r="M3" s="117">
        <f t="shared" ref="M3:M4" si="5">L3/C3</f>
        <v>0.12528852484839714</v>
      </c>
      <c r="N3" s="166"/>
    </row>
    <row r="4" spans="2:14" x14ac:dyDescent="0.25">
      <c r="B4" s="45">
        <v>44348</v>
      </c>
      <c r="C4" s="109">
        <v>24899</v>
      </c>
      <c r="D4" s="109">
        <v>16800</v>
      </c>
      <c r="E4" s="111"/>
      <c r="F4" s="109">
        <v>5705</v>
      </c>
      <c r="G4" s="111">
        <v>173.19923661999999</v>
      </c>
      <c r="H4" s="117">
        <f t="shared" si="0"/>
        <v>0.67472589260612881</v>
      </c>
      <c r="I4" s="117">
        <f t="shared" si="1"/>
        <v>0</v>
      </c>
      <c r="J4" s="117">
        <f t="shared" si="2"/>
        <v>0.2291256676974979</v>
      </c>
      <c r="K4" s="117">
        <f t="shared" si="3"/>
        <v>6.9560719956624764E-3</v>
      </c>
      <c r="L4" s="109">
        <f t="shared" si="4"/>
        <v>2394</v>
      </c>
      <c r="M4" s="117">
        <f t="shared" si="5"/>
        <v>9.614843969637335E-2</v>
      </c>
      <c r="N4" s="166"/>
    </row>
    <row r="5" spans="2:14" x14ac:dyDescent="0.25">
      <c r="B5" s="44">
        <v>44372</v>
      </c>
      <c r="C5" s="109">
        <v>26599.416000000001</v>
      </c>
      <c r="D5" s="109">
        <f>N5-F5</f>
        <v>13954.391</v>
      </c>
      <c r="E5" s="111"/>
      <c r="F5" s="109">
        <v>8832.2160000000003</v>
      </c>
      <c r="G5" s="111"/>
      <c r="H5" s="164">
        <f t="shared" si="0"/>
        <v>0.52461268322582721</v>
      </c>
      <c r="I5" s="117">
        <f t="shared" si="1"/>
        <v>0</v>
      </c>
      <c r="J5" s="164">
        <f t="shared" si="2"/>
        <v>0.33204548550990742</v>
      </c>
      <c r="K5" s="117">
        <f t="shared" si="3"/>
        <v>0</v>
      </c>
      <c r="L5" s="109">
        <f>C5-D5-F5</f>
        <v>3812.8090000000011</v>
      </c>
      <c r="M5" s="164">
        <f t="shared" ref="M5" si="6">L5/C5</f>
        <v>0.14334183126426539</v>
      </c>
      <c r="N5" s="166">
        <v>22786.607</v>
      </c>
    </row>
  </sheetData>
  <conditionalFormatting sqref="B3:B4">
    <cfRule type="containsText" dxfId="23" priority="7" operator="containsText" text="не требуется">
      <formula>NOT(ISERROR(SEARCH("не требуется",B3)))</formula>
    </cfRule>
    <cfRule type="cellIs" dxfId="22" priority="8" operator="equal">
      <formula>0</formula>
    </cfRule>
    <cfRule type="containsText" dxfId="21" priority="9" operator="containsText" text="Нет">
      <formula>NOT(ISERROR(SEARCH("Нет",B3)))</formula>
    </cfRule>
  </conditionalFormatting>
  <conditionalFormatting sqref="B5">
    <cfRule type="containsText" dxfId="20" priority="1" operator="containsText" text="не требуется">
      <formula>NOT(ISERROR(SEARCH("не требуется",B5)))</formula>
    </cfRule>
    <cfRule type="cellIs" dxfId="19" priority="2" operator="equal">
      <formula>0</formula>
    </cfRule>
    <cfRule type="containsText" dxfId="18" priority="3" operator="containsText" text="Нет">
      <formula>NOT(ISERROR(SEARCH("Нет",B5)))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0"/>
  <sheetViews>
    <sheetView zoomScale="130" zoomScaleNormal="130" workbookViewId="0">
      <selection activeCell="N5" activeCellId="2" sqref="C5 J5 N5"/>
    </sheetView>
  </sheetViews>
  <sheetFormatPr defaultRowHeight="15" x14ac:dyDescent="0.25"/>
  <cols>
    <col min="1" max="1" width="13.42578125" bestFit="1" customWidth="1"/>
  </cols>
  <sheetData>
    <row r="1" spans="1:16" ht="67.5" x14ac:dyDescent="0.25">
      <c r="A1" s="2" t="s">
        <v>16</v>
      </c>
      <c r="B1" s="2" t="s">
        <v>13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11</v>
      </c>
      <c r="I1" s="2" t="s">
        <v>22</v>
      </c>
      <c r="J1" s="2" t="s">
        <v>5</v>
      </c>
      <c r="K1" s="2" t="s">
        <v>6</v>
      </c>
      <c r="L1" s="2" t="s">
        <v>9</v>
      </c>
      <c r="M1" s="2" t="s">
        <v>10</v>
      </c>
      <c r="N1" s="2" t="s">
        <v>75</v>
      </c>
      <c r="O1" s="2" t="s">
        <v>77</v>
      </c>
      <c r="P1" s="2" t="s">
        <v>1</v>
      </c>
    </row>
    <row r="2" spans="1:16" ht="23.45" customHeight="1" x14ac:dyDescent="0.25">
      <c r="A2" s="45">
        <v>44287</v>
      </c>
      <c r="B2" s="151">
        <v>211766.6</v>
      </c>
      <c r="C2" s="151">
        <v>105222.59999999999</v>
      </c>
      <c r="D2" s="152">
        <f>C2/B2</f>
        <v>0.49688005568394633</v>
      </c>
      <c r="E2" s="153"/>
      <c r="F2" s="153"/>
      <c r="G2" s="152">
        <f>F2/B2</f>
        <v>0</v>
      </c>
      <c r="H2" s="153"/>
      <c r="I2" s="152">
        <f>H2/B2</f>
        <v>0</v>
      </c>
      <c r="J2" s="151">
        <v>12721.3</v>
      </c>
      <c r="K2" s="152">
        <f>J2/B2</f>
        <v>6.0072268242489603E-2</v>
      </c>
      <c r="L2" s="153"/>
      <c r="M2" s="152">
        <f>L2/B2</f>
        <v>0</v>
      </c>
      <c r="N2" s="151">
        <f>B2-C2-J2</f>
        <v>93822.700000000012</v>
      </c>
      <c r="O2" s="152">
        <f>N2/B2</f>
        <v>0.44304767607356405</v>
      </c>
      <c r="P2" s="165"/>
    </row>
    <row r="3" spans="1:16" x14ac:dyDescent="0.25">
      <c r="A3" s="45">
        <v>44317</v>
      </c>
      <c r="B3" s="151">
        <v>213610.6</v>
      </c>
      <c r="C3" s="151">
        <v>123950.59999999999</v>
      </c>
      <c r="D3" s="152">
        <f>C3/B3</f>
        <v>0.58026427527472879</v>
      </c>
      <c r="E3" s="153"/>
      <c r="F3" s="153"/>
      <c r="G3" s="152">
        <f>F3/B3</f>
        <v>0</v>
      </c>
      <c r="H3" s="153"/>
      <c r="I3" s="152">
        <f>H3/B3</f>
        <v>0</v>
      </c>
      <c r="J3" s="151">
        <v>23799.200000000001</v>
      </c>
      <c r="K3" s="152">
        <f>J3/B3</f>
        <v>0.11141394668616632</v>
      </c>
      <c r="L3" s="153"/>
      <c r="M3" s="152">
        <f>L3/B3</f>
        <v>0</v>
      </c>
      <c r="N3" s="151">
        <f t="shared" ref="N3:N4" si="0">B3-C3-J3</f>
        <v>65860.800000000017</v>
      </c>
      <c r="O3" s="152">
        <f t="shared" ref="O3:O4" si="1">N3/B3</f>
        <v>0.30832177803910488</v>
      </c>
      <c r="P3" s="165"/>
    </row>
    <row r="4" spans="1:16" x14ac:dyDescent="0.25">
      <c r="A4" s="45">
        <v>44348</v>
      </c>
      <c r="B4" s="151">
        <v>214416.3</v>
      </c>
      <c r="C4" s="151">
        <v>139098.70000000001</v>
      </c>
      <c r="D4" s="152">
        <f>C4/B4</f>
        <v>0.64873192942887281</v>
      </c>
      <c r="E4" s="153"/>
      <c r="F4" s="153"/>
      <c r="G4" s="152">
        <f>F4/B4</f>
        <v>0</v>
      </c>
      <c r="H4" s="153"/>
      <c r="I4" s="152">
        <f>H4/B4</f>
        <v>0</v>
      </c>
      <c r="J4" s="151">
        <v>38380</v>
      </c>
      <c r="K4" s="152">
        <f>J4/B4</f>
        <v>0.17899758553803979</v>
      </c>
      <c r="L4" s="153"/>
      <c r="M4" s="152">
        <f>L4/B4</f>
        <v>0</v>
      </c>
      <c r="N4" s="151">
        <f t="shared" si="0"/>
        <v>36937.599999999977</v>
      </c>
      <c r="O4" s="152">
        <f t="shared" si="1"/>
        <v>0.17227048503308739</v>
      </c>
      <c r="P4" s="165"/>
    </row>
    <row r="5" spans="1:16" x14ac:dyDescent="0.25">
      <c r="A5" s="44">
        <v>44372</v>
      </c>
      <c r="B5" s="151">
        <v>224090</v>
      </c>
      <c r="C5" s="151">
        <f>P5-J5</f>
        <v>126437.21900000001</v>
      </c>
      <c r="D5" s="152">
        <f>C5/B5</f>
        <v>0.56422517292159402</v>
      </c>
      <c r="E5" s="153">
        <v>86.3446</v>
      </c>
      <c r="F5" s="153"/>
      <c r="G5" s="152">
        <f>F5/B5</f>
        <v>0</v>
      </c>
      <c r="H5" s="153"/>
      <c r="I5" s="152">
        <f>H5/B5</f>
        <v>0</v>
      </c>
      <c r="J5" s="151">
        <v>57738</v>
      </c>
      <c r="K5" s="152">
        <f>J5/B5</f>
        <v>0.25765540630996475</v>
      </c>
      <c r="L5" s="153"/>
      <c r="M5" s="152">
        <f>L5/B5</f>
        <v>0</v>
      </c>
      <c r="N5" s="151">
        <f>B5-C5-J5</f>
        <v>39914.780999999988</v>
      </c>
      <c r="O5" s="152">
        <f t="shared" ref="O5" si="2">N5/B5</f>
        <v>0.1781194207684412</v>
      </c>
      <c r="P5" s="165">
        <v>184175.21900000001</v>
      </c>
    </row>
    <row r="6" spans="1:16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6" x14ac:dyDescent="0.2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6" x14ac:dyDescent="0.2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6" x14ac:dyDescent="0.2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6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</sheetData>
  <conditionalFormatting sqref="A3:A4">
    <cfRule type="containsText" dxfId="8" priority="10" operator="containsText" text="не требуется">
      <formula>NOT(ISERROR(SEARCH("не требуется",A3)))</formula>
    </cfRule>
    <cfRule type="cellIs" dxfId="7" priority="11" operator="equal">
      <formula>0</formula>
    </cfRule>
    <cfRule type="containsText" dxfId="6" priority="12" operator="containsText" text="Нет">
      <formula>NOT(ISERROR(SEARCH("Нет",A3)))</formula>
    </cfRule>
  </conditionalFormatting>
  <conditionalFormatting sqref="A5">
    <cfRule type="containsText" dxfId="5" priority="1" operator="containsText" text="не требуется">
      <formula>NOT(ISERROR(SEARCH("не требуется",A5)))</formula>
    </cfRule>
    <cfRule type="cellIs" dxfId="4" priority="2" operator="equal">
      <formula>0</formula>
    </cfRule>
    <cfRule type="containsText" dxfId="3" priority="3" operator="containsText" text="Нет">
      <formula>NOT(ISERROR(SEARCH("Нет",A5)))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opLeftCell="D1" zoomScale="90" zoomScaleNormal="90" workbookViewId="0">
      <selection activeCell="U34" sqref="U34"/>
    </sheetView>
  </sheetViews>
  <sheetFormatPr defaultColWidth="10.28515625" defaultRowHeight="15" x14ac:dyDescent="0.25"/>
  <cols>
    <col min="1" max="1" width="17.42578125" bestFit="1" customWidth="1"/>
  </cols>
  <sheetData>
    <row r="1" spans="1:28" s="43" customFormat="1" ht="99" x14ac:dyDescent="0.3">
      <c r="A1" s="37" t="s">
        <v>61</v>
      </c>
      <c r="B1" s="140" t="s">
        <v>66</v>
      </c>
      <c r="C1" s="68" t="s">
        <v>72</v>
      </c>
      <c r="D1" s="68"/>
      <c r="E1" s="141" t="s">
        <v>73</v>
      </c>
      <c r="F1" s="68" t="s">
        <v>62</v>
      </c>
      <c r="G1" s="142" t="s">
        <v>74</v>
      </c>
      <c r="H1" s="68" t="s">
        <v>63</v>
      </c>
      <c r="I1" s="140" t="s">
        <v>67</v>
      </c>
      <c r="J1" s="69" t="s">
        <v>70</v>
      </c>
      <c r="K1" s="69"/>
      <c r="L1" s="141" t="s">
        <v>71</v>
      </c>
      <c r="M1" s="69" t="s">
        <v>64</v>
      </c>
      <c r="N1" s="142" t="s">
        <v>69</v>
      </c>
      <c r="O1" s="69" t="s">
        <v>65</v>
      </c>
      <c r="P1" s="140" t="s">
        <v>101</v>
      </c>
      <c r="Q1" s="140" t="s">
        <v>102</v>
      </c>
      <c r="R1" s="70" t="s">
        <v>68</v>
      </c>
      <c r="S1" s="70"/>
      <c r="T1" s="141" t="s">
        <v>104</v>
      </c>
      <c r="U1" s="141" t="s">
        <v>103</v>
      </c>
      <c r="V1" s="156" t="s">
        <v>109</v>
      </c>
      <c r="W1" s="156" t="s">
        <v>108</v>
      </c>
      <c r="X1" s="142" t="s">
        <v>105</v>
      </c>
      <c r="Y1" s="142" t="s">
        <v>106</v>
      </c>
      <c r="Z1" s="157" t="s">
        <v>110</v>
      </c>
      <c r="AA1" s="157" t="s">
        <v>111</v>
      </c>
      <c r="AB1" s="43" t="s">
        <v>100</v>
      </c>
    </row>
    <row r="2" spans="1:28" ht="16.5" x14ac:dyDescent="0.3">
      <c r="A2" s="71" t="s">
        <v>80</v>
      </c>
      <c r="B2" s="64">
        <v>85357.2</v>
      </c>
      <c r="C2" s="64">
        <v>17291.900000000001</v>
      </c>
      <c r="D2" s="65">
        <f t="shared" ref="D2:D14" si="0">C2/B2</f>
        <v>0.20258279325001291</v>
      </c>
      <c r="E2" s="64">
        <v>0</v>
      </c>
      <c r="F2" s="47">
        <f t="shared" ref="F2:F14" si="1">E2/B2</f>
        <v>0</v>
      </c>
      <c r="G2" s="64">
        <v>0</v>
      </c>
      <c r="H2" s="47">
        <f t="shared" ref="H2:H14" si="2">G2/B2</f>
        <v>0</v>
      </c>
      <c r="I2" s="64">
        <v>89049</v>
      </c>
      <c r="J2" s="64">
        <v>8684.1</v>
      </c>
      <c r="K2" s="65">
        <f t="shared" ref="K2:K14" si="3">J2/I2</f>
        <v>9.7520466260148916E-2</v>
      </c>
      <c r="L2" s="64">
        <v>0.2</v>
      </c>
      <c r="M2" s="47">
        <f t="shared" ref="M2:M14" si="4">L2/I2</f>
        <v>2.2459544745028021E-6</v>
      </c>
      <c r="N2" s="64">
        <v>0</v>
      </c>
      <c r="O2" s="47">
        <f t="shared" ref="O2:O14" si="5">N2/I2</f>
        <v>0</v>
      </c>
      <c r="P2" s="64">
        <v>103529.3</v>
      </c>
      <c r="Q2" s="64"/>
      <c r="R2" s="64">
        <v>70261.3</v>
      </c>
      <c r="S2" s="65">
        <f t="shared" ref="S2:S7" si="6">R2/P2</f>
        <v>0.67866101673632484</v>
      </c>
      <c r="T2" s="64">
        <v>43887.1</v>
      </c>
      <c r="U2" s="64"/>
      <c r="V2" s="47">
        <f t="shared" ref="V2:V7" si="7">T2/P2</f>
        <v>0.42390994626641926</v>
      </c>
      <c r="W2" s="47"/>
      <c r="X2" s="64">
        <v>0</v>
      </c>
      <c r="Y2" s="64"/>
      <c r="Z2" s="47">
        <f t="shared" ref="Z2:Z7" si="8">X2/P2</f>
        <v>0</v>
      </c>
      <c r="AA2" s="155"/>
      <c r="AB2">
        <v>1</v>
      </c>
    </row>
    <row r="3" spans="1:28" ht="16.5" x14ac:dyDescent="0.3">
      <c r="A3" s="71" t="s">
        <v>88</v>
      </c>
      <c r="B3" s="64">
        <v>85357.2</v>
      </c>
      <c r="C3" s="66">
        <v>17291.900000000001</v>
      </c>
      <c r="D3" s="65">
        <f t="shared" si="0"/>
        <v>0.20258279325001291</v>
      </c>
      <c r="E3" s="64">
        <v>0</v>
      </c>
      <c r="F3" s="47">
        <f t="shared" si="1"/>
        <v>0</v>
      </c>
      <c r="G3" s="64">
        <v>234</v>
      </c>
      <c r="H3" s="47">
        <f t="shared" si="2"/>
        <v>2.7414207588815002E-3</v>
      </c>
      <c r="I3" s="64">
        <v>89049</v>
      </c>
      <c r="J3" s="64">
        <v>85552.6</v>
      </c>
      <c r="K3" s="65">
        <f t="shared" si="3"/>
        <v>0.96073622387674207</v>
      </c>
      <c r="L3" s="64">
        <v>64693.2</v>
      </c>
      <c r="M3" s="47">
        <f t="shared" si="4"/>
        <v>0.72648991004952324</v>
      </c>
      <c r="N3" s="64">
        <v>2456</v>
      </c>
      <c r="O3" s="47">
        <f t="shared" si="5"/>
        <v>2.7580320946894405E-2</v>
      </c>
      <c r="P3" s="64">
        <v>103555.4</v>
      </c>
      <c r="Q3" s="64"/>
      <c r="R3" s="64">
        <v>101169.4</v>
      </c>
      <c r="S3" s="65">
        <f t="shared" si="6"/>
        <v>0.9769591928571566</v>
      </c>
      <c r="T3" s="64">
        <v>54157.4</v>
      </c>
      <c r="U3" s="64"/>
      <c r="V3" s="47">
        <f t="shared" si="7"/>
        <v>0.52297997014158615</v>
      </c>
      <c r="W3" s="47"/>
      <c r="X3" s="64">
        <v>88.3</v>
      </c>
      <c r="Y3" s="64"/>
      <c r="Z3" s="47">
        <f t="shared" si="8"/>
        <v>8.5268368428879611E-4</v>
      </c>
      <c r="AA3" s="155"/>
      <c r="AB3">
        <v>2</v>
      </c>
    </row>
    <row r="4" spans="1:28" ht="16.5" x14ac:dyDescent="0.3">
      <c r="A4" s="71" t="s">
        <v>89</v>
      </c>
      <c r="B4" s="64">
        <v>85386.6</v>
      </c>
      <c r="C4" s="64">
        <v>18108.2</v>
      </c>
      <c r="D4" s="65">
        <f t="shared" si="0"/>
        <v>0.21207308875163081</v>
      </c>
      <c r="E4" s="64">
        <v>0</v>
      </c>
      <c r="F4" s="47">
        <f t="shared" si="1"/>
        <v>0</v>
      </c>
      <c r="G4" s="64">
        <v>932.1</v>
      </c>
      <c r="H4" s="47">
        <f t="shared" si="2"/>
        <v>1.0916232757833195E-2</v>
      </c>
      <c r="I4" s="64">
        <v>89049</v>
      </c>
      <c r="J4" s="64">
        <v>85556.6</v>
      </c>
      <c r="K4" s="65">
        <f t="shared" si="3"/>
        <v>0.96078114296623218</v>
      </c>
      <c r="L4" s="64">
        <v>65624.399999999994</v>
      </c>
      <c r="M4" s="47">
        <f t="shared" si="4"/>
        <v>0.73694707408280824</v>
      </c>
      <c r="N4" s="64">
        <v>3768.9</v>
      </c>
      <c r="O4" s="47">
        <f t="shared" si="5"/>
        <v>4.2323889094768051E-2</v>
      </c>
      <c r="P4" s="64">
        <v>195500.79999999999</v>
      </c>
      <c r="Q4" s="64"/>
      <c r="R4" s="64">
        <v>192364.7</v>
      </c>
      <c r="S4" s="65">
        <f t="shared" si="6"/>
        <v>0.98395863341735701</v>
      </c>
      <c r="T4" s="64">
        <v>62265.4</v>
      </c>
      <c r="U4" s="64"/>
      <c r="V4" s="47">
        <f t="shared" si="7"/>
        <v>0.31849179133793831</v>
      </c>
      <c r="W4" s="47"/>
      <c r="X4" s="64">
        <v>3116.8</v>
      </c>
      <c r="Y4" s="64"/>
      <c r="Z4" s="47">
        <f t="shared" si="8"/>
        <v>1.5942645758994338E-2</v>
      </c>
      <c r="AA4" s="155"/>
      <c r="AB4">
        <v>3</v>
      </c>
    </row>
    <row r="5" spans="1:28" ht="16.5" x14ac:dyDescent="0.3">
      <c r="A5" s="71" t="s">
        <v>90</v>
      </c>
      <c r="B5" s="64">
        <v>85548</v>
      </c>
      <c r="C5" s="64">
        <v>45085.7</v>
      </c>
      <c r="D5" s="65">
        <f t="shared" si="0"/>
        <v>0.52702225651096457</v>
      </c>
      <c r="E5" s="64">
        <v>6203.9</v>
      </c>
      <c r="F5" s="47">
        <f t="shared" si="1"/>
        <v>7.251952120447E-2</v>
      </c>
      <c r="G5" s="64">
        <v>1418.8</v>
      </c>
      <c r="H5" s="47">
        <f t="shared" si="2"/>
        <v>1.6584841258708561E-2</v>
      </c>
      <c r="I5" s="64">
        <v>106104.2</v>
      </c>
      <c r="J5" s="64">
        <v>104573.5</v>
      </c>
      <c r="K5" s="65">
        <f t="shared" si="3"/>
        <v>0.98557361537055088</v>
      </c>
      <c r="L5" s="64">
        <v>12489.5</v>
      </c>
      <c r="M5" s="47">
        <f t="shared" si="4"/>
        <v>0.1177097607823253</v>
      </c>
      <c r="N5" s="64">
        <v>3896.4</v>
      </c>
      <c r="O5" s="47">
        <f t="shared" si="5"/>
        <v>3.6722391762060318E-2</v>
      </c>
      <c r="P5" s="64">
        <v>211766.6</v>
      </c>
      <c r="Q5" s="64"/>
      <c r="R5" s="64">
        <v>209380.6</v>
      </c>
      <c r="S5" s="65">
        <f t="shared" si="6"/>
        <v>0.98873287855591963</v>
      </c>
      <c r="T5" s="64">
        <v>117943.9</v>
      </c>
      <c r="U5" s="64"/>
      <c r="V5" s="47">
        <f t="shared" si="7"/>
        <v>0.5569523239264359</v>
      </c>
      <c r="W5" s="47"/>
      <c r="X5" s="64">
        <v>12721.3</v>
      </c>
      <c r="Y5" s="64"/>
      <c r="Z5" s="47">
        <f t="shared" si="8"/>
        <v>6.0072268242489603E-2</v>
      </c>
      <c r="AA5" s="155"/>
      <c r="AB5">
        <v>4</v>
      </c>
    </row>
    <row r="6" spans="1:28" ht="16.5" x14ac:dyDescent="0.3">
      <c r="A6" s="71" t="s">
        <v>91</v>
      </c>
      <c r="B6" s="64">
        <v>85772.6</v>
      </c>
      <c r="C6" s="64">
        <v>46884.3</v>
      </c>
      <c r="D6" s="65">
        <f t="shared" si="0"/>
        <v>0.54661162189323864</v>
      </c>
      <c r="E6" s="64">
        <v>14596.8</v>
      </c>
      <c r="F6" s="47">
        <f t="shared" si="1"/>
        <v>0.17018022072316799</v>
      </c>
      <c r="G6" s="64">
        <v>2375.8000000000002</v>
      </c>
      <c r="H6" s="47">
        <f t="shared" si="2"/>
        <v>2.7698822234606391E-2</v>
      </c>
      <c r="I6" s="64">
        <v>105992.5</v>
      </c>
      <c r="J6" s="64">
        <v>104535.9</v>
      </c>
      <c r="K6" s="65">
        <f t="shared" si="3"/>
        <v>0.98625751822062879</v>
      </c>
      <c r="L6" s="64">
        <v>61952</v>
      </c>
      <c r="M6" s="47">
        <f t="shared" si="4"/>
        <v>0.5844941859093804</v>
      </c>
      <c r="N6" s="64">
        <v>5029.3</v>
      </c>
      <c r="O6" s="47">
        <f t="shared" si="5"/>
        <v>4.7449583696959695E-2</v>
      </c>
      <c r="P6" s="64">
        <v>213610.6</v>
      </c>
      <c r="Q6" s="64"/>
      <c r="R6" s="64">
        <v>211224.6</v>
      </c>
      <c r="S6" s="65">
        <f t="shared" si="6"/>
        <v>0.98883014232439781</v>
      </c>
      <c r="T6" s="64">
        <v>147749.79999999999</v>
      </c>
      <c r="U6" s="64"/>
      <c r="V6" s="47">
        <f t="shared" si="7"/>
        <v>0.69167822196089512</v>
      </c>
      <c r="W6" s="47"/>
      <c r="X6" s="64">
        <v>23799.200000000001</v>
      </c>
      <c r="Y6" s="64"/>
      <c r="Z6" s="47">
        <f t="shared" si="8"/>
        <v>0.11141394668616632</v>
      </c>
      <c r="AA6" s="155"/>
      <c r="AB6">
        <v>5</v>
      </c>
    </row>
    <row r="7" spans="1:28" ht="16.5" x14ac:dyDescent="0.3">
      <c r="A7" s="71" t="s">
        <v>92</v>
      </c>
      <c r="B7" s="64">
        <v>85772.6</v>
      </c>
      <c r="C7" s="64">
        <v>52083.3</v>
      </c>
      <c r="D7" s="65">
        <f t="shared" si="0"/>
        <v>0.60722538433019402</v>
      </c>
      <c r="E7" s="64">
        <v>16819.099999999999</v>
      </c>
      <c r="F7" s="47">
        <f t="shared" si="1"/>
        <v>0.1960894271597223</v>
      </c>
      <c r="G7" s="64">
        <v>9009.2999999999993</v>
      </c>
      <c r="H7" s="47">
        <f t="shared" si="2"/>
        <v>0.10503703980058898</v>
      </c>
      <c r="I7" s="64">
        <v>91657.4</v>
      </c>
      <c r="J7" s="64">
        <v>90717</v>
      </c>
      <c r="K7" s="65">
        <f t="shared" si="3"/>
        <v>0.98974005372179452</v>
      </c>
      <c r="L7" s="64">
        <v>61709.7</v>
      </c>
      <c r="M7" s="47">
        <f t="shared" si="4"/>
        <v>0.67326478822222757</v>
      </c>
      <c r="N7" s="64">
        <v>7973.7</v>
      </c>
      <c r="O7" s="47">
        <f t="shared" si="5"/>
        <v>8.6994612546286501E-2</v>
      </c>
      <c r="P7" s="64">
        <v>214416.3</v>
      </c>
      <c r="Q7" s="64"/>
      <c r="R7" s="64">
        <v>211944</v>
      </c>
      <c r="S7" s="65">
        <f t="shared" si="6"/>
        <v>0.98846962660954418</v>
      </c>
      <c r="T7" s="64">
        <v>177478.7</v>
      </c>
      <c r="U7" s="64"/>
      <c r="V7" s="47">
        <f t="shared" si="7"/>
        <v>0.82772951496691261</v>
      </c>
      <c r="W7" s="47"/>
      <c r="X7" s="64">
        <v>38380</v>
      </c>
      <c r="Y7" s="64"/>
      <c r="Z7" s="47">
        <f t="shared" si="8"/>
        <v>0.17899758553803979</v>
      </c>
      <c r="AA7" s="155"/>
      <c r="AB7">
        <v>6</v>
      </c>
    </row>
    <row r="8" spans="1:28" ht="16.5" x14ac:dyDescent="0.3">
      <c r="A8" s="71" t="s">
        <v>93</v>
      </c>
      <c r="B8" s="64">
        <v>85772.6</v>
      </c>
      <c r="C8" s="64">
        <v>52837.8</v>
      </c>
      <c r="D8" s="65">
        <f t="shared" si="0"/>
        <v>0.61602189976752486</v>
      </c>
      <c r="E8" s="64">
        <v>17268.099999999999</v>
      </c>
      <c r="F8" s="47">
        <f t="shared" si="1"/>
        <v>0.20132419910321009</v>
      </c>
      <c r="G8" s="64">
        <v>9640.2000000000007</v>
      </c>
      <c r="H8" s="47">
        <f t="shared" si="2"/>
        <v>0.11239253561160557</v>
      </c>
      <c r="I8" s="64">
        <v>91657.4</v>
      </c>
      <c r="J8" s="64">
        <v>90717</v>
      </c>
      <c r="K8" s="65">
        <f t="shared" si="3"/>
        <v>0.98974005372179452</v>
      </c>
      <c r="L8" s="64">
        <v>64563.7</v>
      </c>
      <c r="M8" s="47">
        <f t="shared" si="4"/>
        <v>0.7044024814144848</v>
      </c>
      <c r="N8" s="64">
        <v>9513.2999999999993</v>
      </c>
      <c r="O8" s="47">
        <f t="shared" si="5"/>
        <v>0.10379194696772982</v>
      </c>
      <c r="P8" s="67">
        <v>223325</v>
      </c>
      <c r="Q8" s="67">
        <v>223325.10089996998</v>
      </c>
      <c r="R8" s="67">
        <v>223325.10089996998</v>
      </c>
      <c r="S8" s="65">
        <f>R8/Q8</f>
        <v>1</v>
      </c>
      <c r="T8" s="67">
        <v>184747.08995403</v>
      </c>
      <c r="U8" s="67">
        <v>184747.08995403</v>
      </c>
      <c r="V8" s="93">
        <f>T8/Q8</f>
        <v>0.82725626993797019</v>
      </c>
      <c r="W8" s="93">
        <f>U8/R8</f>
        <v>0.82725626993797019</v>
      </c>
      <c r="X8" s="67">
        <v>49565.427850449996</v>
      </c>
      <c r="Y8" s="67">
        <v>49565.427850449996</v>
      </c>
      <c r="Z8" s="47">
        <f>X8/Q8</f>
        <v>0.221942932750094</v>
      </c>
      <c r="AA8" s="47">
        <f>Y8/R8</f>
        <v>0.221942932750094</v>
      </c>
      <c r="AB8">
        <v>7</v>
      </c>
    </row>
    <row r="9" spans="1:28" ht="16.5" x14ac:dyDescent="0.3">
      <c r="A9" s="71" t="s">
        <v>94</v>
      </c>
      <c r="B9" s="64">
        <v>85917.2</v>
      </c>
      <c r="C9" s="64">
        <v>53316.7</v>
      </c>
      <c r="D9" s="65">
        <f t="shared" si="0"/>
        <v>0.62055909643237905</v>
      </c>
      <c r="E9" s="64">
        <v>17965.7</v>
      </c>
      <c r="F9" s="47">
        <f t="shared" si="1"/>
        <v>0.20910481254044594</v>
      </c>
      <c r="G9" s="64">
        <v>10515.2</v>
      </c>
      <c r="H9" s="47">
        <f t="shared" si="2"/>
        <v>0.12238760108569648</v>
      </c>
      <c r="I9" s="64">
        <v>86619.7</v>
      </c>
      <c r="J9" s="64">
        <v>85796.1</v>
      </c>
      <c r="K9" s="65">
        <f t="shared" si="3"/>
        <v>0.99049177034785396</v>
      </c>
      <c r="L9" s="64">
        <v>64486.6</v>
      </c>
      <c r="M9" s="47">
        <f t="shared" si="4"/>
        <v>0.74447960452414408</v>
      </c>
      <c r="N9" s="64">
        <v>10635.4</v>
      </c>
      <c r="O9" s="47">
        <f t="shared" si="5"/>
        <v>0.12278269262073177</v>
      </c>
      <c r="P9" s="67"/>
      <c r="Q9" s="67">
        <v>223325.10089996998</v>
      </c>
      <c r="R9" s="67">
        <v>223325.10089996998</v>
      </c>
      <c r="S9" s="65">
        <f t="shared" ref="S9:S14" si="9">R9/Q9</f>
        <v>1</v>
      </c>
      <c r="T9" s="67"/>
      <c r="U9" s="67">
        <v>185564.58178815001</v>
      </c>
      <c r="V9" s="93"/>
      <c r="W9" s="93">
        <f>U9/Q9</f>
        <v>0.83091681606926326</v>
      </c>
      <c r="X9" s="67"/>
      <c r="Y9" s="67">
        <v>56889.632922270001</v>
      </c>
      <c r="Z9" s="47"/>
      <c r="AA9" s="47">
        <f>Y9/Q9</f>
        <v>0.25473908975306614</v>
      </c>
      <c r="AB9">
        <v>8</v>
      </c>
    </row>
    <row r="10" spans="1:28" ht="16.5" x14ac:dyDescent="0.3">
      <c r="A10" s="71" t="s">
        <v>99</v>
      </c>
      <c r="B10" s="64">
        <v>84321.4</v>
      </c>
      <c r="C10" s="64">
        <v>63807.199999999997</v>
      </c>
      <c r="D10" s="65">
        <f t="shared" si="0"/>
        <v>0.75671419117804029</v>
      </c>
      <c r="E10" s="64">
        <v>31371.599999999999</v>
      </c>
      <c r="F10" s="47">
        <f t="shared" si="1"/>
        <v>0.37204790243046248</v>
      </c>
      <c r="G10" s="64">
        <v>13346.1</v>
      </c>
      <c r="H10" s="47">
        <f t="shared" si="2"/>
        <v>0.15827654664177779</v>
      </c>
      <c r="I10" s="64">
        <v>74707.5</v>
      </c>
      <c r="J10" s="64">
        <v>74634.5</v>
      </c>
      <c r="K10" s="65">
        <f t="shared" si="3"/>
        <v>0.9990228558043035</v>
      </c>
      <c r="L10" s="64">
        <v>55539.3</v>
      </c>
      <c r="M10" s="47">
        <f t="shared" si="4"/>
        <v>0.74342335106916979</v>
      </c>
      <c r="N10" s="64">
        <v>12345</v>
      </c>
      <c r="O10" s="47">
        <f t="shared" si="5"/>
        <v>0.16524445336813573</v>
      </c>
      <c r="P10" s="67"/>
      <c r="Q10" s="67">
        <v>223325.10089996998</v>
      </c>
      <c r="R10" s="67">
        <v>223325.10089996998</v>
      </c>
      <c r="S10" s="65">
        <f t="shared" si="9"/>
        <v>1</v>
      </c>
      <c r="T10" s="67"/>
      <c r="U10" s="67">
        <v>206712.19533934002</v>
      </c>
      <c r="V10" s="93"/>
      <c r="W10" s="93">
        <f t="shared" ref="W10:W14" si="10">U10/Q10</f>
        <v>0.92561111360217818</v>
      </c>
      <c r="X10" s="67"/>
      <c r="Y10" s="67">
        <v>71809.689765910007</v>
      </c>
      <c r="Z10" s="47"/>
      <c r="AA10" s="47">
        <f t="shared" ref="AA10:AA14" si="11">Y10/Q10</f>
        <v>0.32154777710399168</v>
      </c>
      <c r="AB10">
        <v>9</v>
      </c>
    </row>
    <row r="11" spans="1:28" ht="16.5" x14ac:dyDescent="0.3">
      <c r="A11" s="71" t="s">
        <v>95</v>
      </c>
      <c r="B11" s="64">
        <v>84454.1</v>
      </c>
      <c r="C11" s="64">
        <v>70538.2</v>
      </c>
      <c r="D11" s="65">
        <f t="shared" si="0"/>
        <v>0.83522528805587881</v>
      </c>
      <c r="E11" s="64">
        <v>37439.300000000003</v>
      </c>
      <c r="F11" s="47">
        <f t="shared" si="1"/>
        <v>0.44330944264399241</v>
      </c>
      <c r="G11" s="64">
        <v>13604.1</v>
      </c>
      <c r="H11" s="47">
        <f t="shared" si="2"/>
        <v>0.16108276566797822</v>
      </c>
      <c r="I11" s="64">
        <v>73598.7</v>
      </c>
      <c r="J11" s="64">
        <v>73576.3</v>
      </c>
      <c r="K11" s="65">
        <f t="shared" si="3"/>
        <v>0.99969564679810929</v>
      </c>
      <c r="L11" s="64">
        <v>57156.3</v>
      </c>
      <c r="M11" s="47">
        <f t="shared" si="4"/>
        <v>0.77659388005494667</v>
      </c>
      <c r="N11" s="64">
        <v>15201</v>
      </c>
      <c r="O11" s="47">
        <f t="shared" si="5"/>
        <v>0.20653897419383768</v>
      </c>
      <c r="P11" s="67"/>
      <c r="Q11" s="67">
        <v>223325.10089996998</v>
      </c>
      <c r="R11" s="67">
        <v>223325.10089996998</v>
      </c>
      <c r="S11" s="65">
        <f t="shared" si="9"/>
        <v>1</v>
      </c>
      <c r="T11" s="67"/>
      <c r="U11" s="67">
        <v>216899.21299543002</v>
      </c>
      <c r="V11" s="93"/>
      <c r="W11" s="93">
        <f t="shared" si="10"/>
        <v>0.97122630694604184</v>
      </c>
      <c r="X11" s="67"/>
      <c r="Y11" s="67">
        <v>85143.064548160008</v>
      </c>
      <c r="Z11" s="47"/>
      <c r="AA11" s="47">
        <f t="shared" si="11"/>
        <v>0.38125165601647537</v>
      </c>
      <c r="AB11">
        <v>10</v>
      </c>
    </row>
    <row r="12" spans="1:28" ht="16.5" x14ac:dyDescent="0.3">
      <c r="A12" s="71" t="s">
        <v>96</v>
      </c>
      <c r="B12" s="64">
        <v>84439.3</v>
      </c>
      <c r="C12" s="64">
        <v>73544.899999999994</v>
      </c>
      <c r="D12" s="65">
        <f t="shared" si="0"/>
        <v>0.87097950835689064</v>
      </c>
      <c r="E12" s="64">
        <v>43329.9</v>
      </c>
      <c r="F12" s="47">
        <f t="shared" si="1"/>
        <v>0.5131484983887834</v>
      </c>
      <c r="G12" s="64">
        <v>14566.7</v>
      </c>
      <c r="H12" s="47">
        <f t="shared" si="2"/>
        <v>0.17251090428272145</v>
      </c>
      <c r="I12" s="64">
        <v>69554.5</v>
      </c>
      <c r="J12" s="64">
        <v>69554.5</v>
      </c>
      <c r="K12" s="65">
        <f t="shared" si="3"/>
        <v>1</v>
      </c>
      <c r="L12" s="64">
        <v>57696</v>
      </c>
      <c r="M12" s="47">
        <f t="shared" si="4"/>
        <v>0.82950779604482816</v>
      </c>
      <c r="N12" s="64">
        <v>28092</v>
      </c>
      <c r="O12" s="47">
        <f t="shared" si="5"/>
        <v>0.4038847234902127</v>
      </c>
      <c r="P12" s="67"/>
      <c r="Q12" s="67">
        <v>223325.10089996998</v>
      </c>
      <c r="R12" s="67">
        <v>223325.10089996998</v>
      </c>
      <c r="S12" s="65">
        <f t="shared" si="9"/>
        <v>1</v>
      </c>
      <c r="T12" s="67"/>
      <c r="U12" s="67">
        <v>218270.90890958719</v>
      </c>
      <c r="V12" s="93"/>
      <c r="W12" s="93">
        <f t="shared" si="10"/>
        <v>0.9773684553594062</v>
      </c>
      <c r="X12" s="67"/>
      <c r="Y12" s="67">
        <v>126869.8204709143</v>
      </c>
      <c r="Z12" s="47"/>
      <c r="AA12" s="47">
        <f t="shared" si="11"/>
        <v>0.56809476390986091</v>
      </c>
      <c r="AB12">
        <v>11</v>
      </c>
    </row>
    <row r="13" spans="1:28" ht="16.5" x14ac:dyDescent="0.3">
      <c r="A13" s="71" t="s">
        <v>97</v>
      </c>
      <c r="B13" s="64">
        <v>80474.899999999994</v>
      </c>
      <c r="C13" s="64">
        <v>73428.5</v>
      </c>
      <c r="D13" s="65">
        <f t="shared" si="0"/>
        <v>0.9124397793597756</v>
      </c>
      <c r="E13" s="64">
        <v>50841.3</v>
      </c>
      <c r="F13" s="47">
        <f t="shared" si="1"/>
        <v>0.63176592950099975</v>
      </c>
      <c r="G13" s="64">
        <v>20696.5</v>
      </c>
      <c r="H13" s="47">
        <f t="shared" si="2"/>
        <v>0.25717956779070245</v>
      </c>
      <c r="I13" s="64">
        <v>68956.800000000003</v>
      </c>
      <c r="J13" s="64">
        <v>68956.800000000003</v>
      </c>
      <c r="K13" s="65">
        <f t="shared" si="3"/>
        <v>1</v>
      </c>
      <c r="L13" s="64">
        <v>56623.9</v>
      </c>
      <c r="M13" s="47">
        <f t="shared" si="4"/>
        <v>0.8211503434034062</v>
      </c>
      <c r="N13" s="64">
        <v>32298.2</v>
      </c>
      <c r="O13" s="47">
        <f t="shared" si="5"/>
        <v>0.46838310362429808</v>
      </c>
      <c r="P13" s="67"/>
      <c r="Q13" s="67">
        <v>223325.10089996998</v>
      </c>
      <c r="R13" s="67">
        <v>223325.10089996998</v>
      </c>
      <c r="S13" s="65">
        <f t="shared" si="9"/>
        <v>1</v>
      </c>
      <c r="T13" s="67"/>
      <c r="U13" s="67">
        <v>222619.16741308718</v>
      </c>
      <c r="V13" s="93"/>
      <c r="W13" s="93">
        <f t="shared" si="10"/>
        <v>0.99683898726995768</v>
      </c>
      <c r="X13" s="67"/>
      <c r="Y13" s="67">
        <v>179755.8021604488</v>
      </c>
      <c r="Z13" s="47"/>
      <c r="AA13" s="47">
        <f t="shared" si="11"/>
        <v>0.80490639626292437</v>
      </c>
      <c r="AB13">
        <v>12</v>
      </c>
    </row>
    <row r="14" spans="1:28" ht="16.5" x14ac:dyDescent="0.3">
      <c r="A14" s="71" t="s">
        <v>98</v>
      </c>
      <c r="B14" s="64">
        <v>74761.3</v>
      </c>
      <c r="C14" s="64">
        <v>73333.8</v>
      </c>
      <c r="D14" s="65">
        <f t="shared" si="0"/>
        <v>0.9809058964999271</v>
      </c>
      <c r="E14" s="64">
        <v>70033.899999999994</v>
      </c>
      <c r="F14" s="47">
        <f t="shared" si="1"/>
        <v>0.93676674964186002</v>
      </c>
      <c r="G14" s="64">
        <v>51557</v>
      </c>
      <c r="H14" s="47">
        <f t="shared" si="2"/>
        <v>0.68962150203380623</v>
      </c>
      <c r="I14" s="64">
        <v>68074.5</v>
      </c>
      <c r="J14" s="64">
        <v>68074.5</v>
      </c>
      <c r="K14" s="65">
        <f t="shared" si="3"/>
        <v>1</v>
      </c>
      <c r="L14" s="64">
        <v>67932.100000000006</v>
      </c>
      <c r="M14" s="47">
        <f t="shared" si="4"/>
        <v>0.99790817413275168</v>
      </c>
      <c r="N14" s="64">
        <v>57432.7</v>
      </c>
      <c r="O14" s="47">
        <f t="shared" si="5"/>
        <v>0.84367420987300679</v>
      </c>
      <c r="P14" s="67"/>
      <c r="Q14" s="67">
        <v>223325.10089996998</v>
      </c>
      <c r="R14" s="67">
        <v>223325.10089996998</v>
      </c>
      <c r="S14" s="65">
        <f t="shared" si="9"/>
        <v>1</v>
      </c>
      <c r="T14" s="67"/>
      <c r="U14" s="67">
        <v>223324.31638084716</v>
      </c>
      <c r="V14" s="93"/>
      <c r="W14" s="93">
        <f t="shared" si="10"/>
        <v>0.9999964870983169</v>
      </c>
      <c r="X14" s="67"/>
      <c r="Y14" s="67">
        <v>223324.3</v>
      </c>
      <c r="Z14" s="47"/>
      <c r="AA14" s="47">
        <f t="shared" si="11"/>
        <v>0.99999641374853621</v>
      </c>
      <c r="AB14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N9"/>
  <sheetViews>
    <sheetView workbookViewId="0">
      <selection activeCell="S21" sqref="S21"/>
    </sheetView>
  </sheetViews>
  <sheetFormatPr defaultRowHeight="15" x14ac:dyDescent="0.25"/>
  <cols>
    <col min="1" max="1" width="14.140625" customWidth="1"/>
    <col min="10" max="10" width="9.5703125" bestFit="1" customWidth="1"/>
    <col min="11" max="11" width="9.42578125" bestFit="1" customWidth="1"/>
  </cols>
  <sheetData>
    <row r="1" spans="1:14" ht="54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54</v>
      </c>
      <c r="L1" s="1" t="s">
        <v>59</v>
      </c>
      <c r="M1" s="2" t="s">
        <v>75</v>
      </c>
      <c r="N1" s="2" t="s">
        <v>77</v>
      </c>
    </row>
    <row r="2" spans="1:14" x14ac:dyDescent="0.25">
      <c r="A2" s="20" t="s">
        <v>53</v>
      </c>
      <c r="B2" s="127">
        <v>156722.75479454</v>
      </c>
      <c r="C2" s="131">
        <f>B2/J2</f>
        <v>0.27546962473744296</v>
      </c>
      <c r="D2" s="127">
        <v>299914.92740480002</v>
      </c>
      <c r="E2" s="131">
        <f>D2/J2</f>
        <v>0.52715671450305557</v>
      </c>
      <c r="F2" s="128">
        <v>0</v>
      </c>
      <c r="G2" s="131">
        <f>F2/J2</f>
        <v>0</v>
      </c>
      <c r="H2" s="129">
        <v>112291.66870065991</v>
      </c>
      <c r="I2" s="131">
        <f>H2/J2</f>
        <v>0.19737366075950138</v>
      </c>
      <c r="J2" s="127">
        <v>568929.35089999996</v>
      </c>
      <c r="K2" s="115">
        <v>0</v>
      </c>
      <c r="L2" s="117">
        <f t="shared" ref="L2:L5" si="0">K2/J2</f>
        <v>0</v>
      </c>
      <c r="M2" s="127">
        <v>112291.66870065994</v>
      </c>
      <c r="N2" s="117">
        <f>M2/J2</f>
        <v>0.19737366075950141</v>
      </c>
    </row>
    <row r="3" spans="1:14" x14ac:dyDescent="0.25">
      <c r="A3" s="20" t="s">
        <v>52</v>
      </c>
      <c r="B3" s="127">
        <v>285436.00496008003</v>
      </c>
      <c r="C3" s="131">
        <f>B3/J3</f>
        <v>0.50096269349560407</v>
      </c>
      <c r="D3" s="127">
        <v>186069.93514105998</v>
      </c>
      <c r="E3" s="131">
        <f>D3/J3</f>
        <v>0.3265674065885778</v>
      </c>
      <c r="F3" s="128">
        <v>0</v>
      </c>
      <c r="G3" s="131">
        <f>F3/J3</f>
        <v>0</v>
      </c>
      <c r="H3" s="129">
        <v>98269.032498859975</v>
      </c>
      <c r="I3" s="131">
        <f>H3/J3</f>
        <v>0.17246989991581807</v>
      </c>
      <c r="J3" s="127">
        <v>569774.97259999998</v>
      </c>
      <c r="K3" s="115">
        <v>0</v>
      </c>
      <c r="L3" s="117">
        <f t="shared" si="0"/>
        <v>0</v>
      </c>
      <c r="M3" s="127">
        <v>98269.032498859975</v>
      </c>
      <c r="N3" s="117">
        <f t="shared" ref="N3:N5" si="1">M3/J3</f>
        <v>0.17246989991581807</v>
      </c>
    </row>
    <row r="4" spans="1:14" x14ac:dyDescent="0.25">
      <c r="A4" s="20" t="s">
        <v>60</v>
      </c>
      <c r="B4" s="127">
        <v>295506.98355791997</v>
      </c>
      <c r="C4" s="131">
        <f>B4/J4</f>
        <v>0.5173245118794666</v>
      </c>
      <c r="D4" s="127">
        <v>184432.58376324008</v>
      </c>
      <c r="E4" s="131">
        <f>D4/J4</f>
        <v>0.32287391391305703</v>
      </c>
      <c r="F4" s="128">
        <v>0</v>
      </c>
      <c r="G4" s="131">
        <f>F4/J4</f>
        <v>0</v>
      </c>
      <c r="H4" s="129">
        <v>91282.125778839982</v>
      </c>
      <c r="I4" s="131">
        <f>H4/J4</f>
        <v>0.15980157420747643</v>
      </c>
      <c r="J4" s="127">
        <v>571221.69310000003</v>
      </c>
      <c r="K4" s="115">
        <v>0</v>
      </c>
      <c r="L4" s="117">
        <f t="shared" si="0"/>
        <v>0</v>
      </c>
      <c r="M4" s="127">
        <v>91282.125778839982</v>
      </c>
      <c r="N4" s="117">
        <f t="shared" si="1"/>
        <v>0.15980157420747643</v>
      </c>
    </row>
    <row r="5" spans="1:14" x14ac:dyDescent="0.25">
      <c r="A5" s="21" t="s">
        <v>119</v>
      </c>
      <c r="B5" s="127">
        <v>307626.68949090003</v>
      </c>
      <c r="C5" s="131">
        <f>B5/J5</f>
        <v>0.5378876009173339</v>
      </c>
      <c r="D5" s="127">
        <v>180235.8120417</v>
      </c>
      <c r="E5" s="131">
        <f>D5/J5</f>
        <v>0.31514368502595524</v>
      </c>
      <c r="F5" s="128">
        <v>0</v>
      </c>
      <c r="G5" s="131">
        <f>F5/J5</f>
        <v>0</v>
      </c>
      <c r="H5" s="129">
        <v>77329.196131749995</v>
      </c>
      <c r="I5" s="131">
        <f>H5/J5</f>
        <v>0.13521068622819671</v>
      </c>
      <c r="J5" s="127">
        <v>571916.30550000002</v>
      </c>
      <c r="K5" s="167">
        <v>1910</v>
      </c>
      <c r="L5" s="117">
        <f t="shared" si="0"/>
        <v>3.3396494935219153E-3</v>
      </c>
      <c r="M5" s="127">
        <v>82143.803967399988</v>
      </c>
      <c r="N5" s="117">
        <f t="shared" si="1"/>
        <v>0.14362906456318894</v>
      </c>
    </row>
    <row r="6" spans="1:14" x14ac:dyDescent="0.25">
      <c r="F6" s="10"/>
      <c r="G6" s="10"/>
      <c r="H6" s="130"/>
    </row>
    <row r="7" spans="1:14" x14ac:dyDescent="0.25">
      <c r="F7" s="10"/>
      <c r="G7" s="10"/>
      <c r="H7" s="10"/>
    </row>
    <row r="8" spans="1:14" x14ac:dyDescent="0.25">
      <c r="F8" s="10"/>
      <c r="G8" s="10"/>
      <c r="H8" s="10"/>
    </row>
    <row r="9" spans="1:14" x14ac:dyDescent="0.25">
      <c r="F9" s="10"/>
      <c r="G9" s="10"/>
      <c r="H9" s="10"/>
    </row>
  </sheetData>
  <conditionalFormatting sqref="A2:A5">
    <cfRule type="containsText" dxfId="2" priority="1" operator="containsText" text="не требуется">
      <formula>NOT(ISERROR(SEARCH("не требуется",A2)))</formula>
    </cfRule>
    <cfRule type="cellIs" dxfId="1" priority="2" operator="equal">
      <formula>0</formula>
    </cfRule>
    <cfRule type="containsText" dxfId="0" priority="3" operator="containsText" text="Нет">
      <formula>NOT(ISERROR(SEARCH("Нет",A2)))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opLeftCell="B1" zoomScale="90" zoomScaleNormal="90" workbookViewId="0">
      <selection activeCell="X17" sqref="X17"/>
    </sheetView>
  </sheetViews>
  <sheetFormatPr defaultColWidth="10.28515625" defaultRowHeight="15" x14ac:dyDescent="0.25"/>
  <cols>
    <col min="1" max="1" width="17.42578125" bestFit="1" customWidth="1"/>
  </cols>
  <sheetData>
    <row r="1" spans="1:25" s="43" customFormat="1" ht="99.75" thickBot="1" x14ac:dyDescent="0.35">
      <c r="A1" s="37" t="s">
        <v>61</v>
      </c>
      <c r="B1" s="146" t="s">
        <v>66</v>
      </c>
      <c r="C1" s="68" t="s">
        <v>72</v>
      </c>
      <c r="D1" s="141" t="s">
        <v>73</v>
      </c>
      <c r="E1" s="68"/>
      <c r="F1" s="142" t="s">
        <v>74</v>
      </c>
      <c r="G1" s="89"/>
      <c r="H1" s="146" t="s">
        <v>67</v>
      </c>
      <c r="I1" s="69" t="s">
        <v>70</v>
      </c>
      <c r="J1" s="141" t="s">
        <v>71</v>
      </c>
      <c r="K1" s="69"/>
      <c r="L1" s="142" t="s">
        <v>69</v>
      </c>
      <c r="M1" s="90"/>
      <c r="N1" s="146" t="s">
        <v>101</v>
      </c>
      <c r="O1" s="146" t="s">
        <v>102</v>
      </c>
      <c r="P1" s="70" t="s">
        <v>68</v>
      </c>
      <c r="Q1" s="141" t="s">
        <v>104</v>
      </c>
      <c r="R1" s="141" t="s">
        <v>103</v>
      </c>
      <c r="S1" s="159" t="s">
        <v>112</v>
      </c>
      <c r="T1" s="159" t="s">
        <v>113</v>
      </c>
      <c r="U1" s="142" t="s">
        <v>105</v>
      </c>
      <c r="V1" s="142" t="s">
        <v>106</v>
      </c>
      <c r="W1" s="157" t="s">
        <v>114</v>
      </c>
      <c r="X1" s="157" t="s">
        <v>115</v>
      </c>
      <c r="Y1" s="91" t="s">
        <v>100</v>
      </c>
    </row>
    <row r="2" spans="1:25" ht="17.25" thickBot="1" x14ac:dyDescent="0.35">
      <c r="A2" s="71" t="s">
        <v>82</v>
      </c>
      <c r="B2" s="72">
        <v>519692.79999999999</v>
      </c>
      <c r="C2" s="73">
        <v>454240.7</v>
      </c>
      <c r="D2" s="64">
        <v>360097.75379894994</v>
      </c>
      <c r="E2" s="47">
        <f t="shared" ref="E2:E14" si="0">D2/B2</f>
        <v>0.69290502735260129</v>
      </c>
      <c r="F2" s="64">
        <v>0</v>
      </c>
      <c r="G2" s="49">
        <f t="shared" ref="G2:G14" si="1">F2/B2</f>
        <v>0</v>
      </c>
      <c r="H2" s="72">
        <v>574884.19999999995</v>
      </c>
      <c r="I2" s="74">
        <v>544563.9</v>
      </c>
      <c r="J2" s="64">
        <v>402415.5</v>
      </c>
      <c r="K2" s="47">
        <f t="shared" ref="K2:K14" si="2">J2/H2</f>
        <v>0.69999401618621637</v>
      </c>
      <c r="L2" s="75">
        <v>0</v>
      </c>
      <c r="M2" s="76">
        <f t="shared" ref="M2:M14" si="3">L2/H2</f>
        <v>0</v>
      </c>
      <c r="N2" s="72">
        <v>546350.30000000005</v>
      </c>
      <c r="O2" s="72"/>
      <c r="P2" s="73">
        <v>478840</v>
      </c>
      <c r="Q2" s="64">
        <v>398054.6</v>
      </c>
      <c r="R2" s="64"/>
      <c r="S2" s="47">
        <f t="shared" ref="S2:T8" si="4">Q2/N2</f>
        <v>0.728570296383108</v>
      </c>
      <c r="T2" s="47"/>
      <c r="U2" s="64">
        <v>0</v>
      </c>
      <c r="V2" s="79"/>
      <c r="W2" s="49">
        <f t="shared" ref="W2:W8" si="5">U2/N2</f>
        <v>0</v>
      </c>
      <c r="X2" s="158"/>
      <c r="Y2" s="92">
        <v>1</v>
      </c>
    </row>
    <row r="3" spans="1:25" ht="17.25" thickBot="1" x14ac:dyDescent="0.35">
      <c r="A3" s="71" t="s">
        <v>81</v>
      </c>
      <c r="B3" s="72">
        <v>519692.79999999999</v>
      </c>
      <c r="C3" s="77">
        <v>456895.6</v>
      </c>
      <c r="D3" s="64">
        <v>360146.59511709999</v>
      </c>
      <c r="E3" s="47">
        <f t="shared" si="0"/>
        <v>0.69299900848558993</v>
      </c>
      <c r="F3" s="64">
        <v>97475.149018180004</v>
      </c>
      <c r="G3" s="49">
        <f t="shared" si="1"/>
        <v>0.18756301610909368</v>
      </c>
      <c r="H3" s="72">
        <v>574884.19999999995</v>
      </c>
      <c r="I3" s="64">
        <v>557273.1</v>
      </c>
      <c r="J3" s="78">
        <v>421900.2</v>
      </c>
      <c r="K3" s="47">
        <f t="shared" si="2"/>
        <v>0.733887276776784</v>
      </c>
      <c r="L3" s="79">
        <v>105398.39999999999</v>
      </c>
      <c r="M3" s="80">
        <f t="shared" si="3"/>
        <v>0.18333848799462571</v>
      </c>
      <c r="N3" s="72">
        <v>568054.6</v>
      </c>
      <c r="O3" s="72"/>
      <c r="P3" s="73">
        <v>503867.9</v>
      </c>
      <c r="Q3" s="64">
        <v>429329.9</v>
      </c>
      <c r="R3" s="64"/>
      <c r="S3" s="47">
        <f t="shared" si="4"/>
        <v>0.75578984837020957</v>
      </c>
      <c r="T3" s="47"/>
      <c r="U3" s="64">
        <v>117847</v>
      </c>
      <c r="V3" s="79"/>
      <c r="W3" s="49">
        <f t="shared" si="5"/>
        <v>0.20745717049030146</v>
      </c>
      <c r="X3" s="158"/>
      <c r="Y3" s="92">
        <v>2</v>
      </c>
    </row>
    <row r="4" spans="1:25" ht="17.25" thickBot="1" x14ac:dyDescent="0.35">
      <c r="A4" s="71" t="s">
        <v>83</v>
      </c>
      <c r="B4" s="72">
        <v>522331.9</v>
      </c>
      <c r="C4" s="77">
        <v>484716.7</v>
      </c>
      <c r="D4" s="64">
        <v>368595.41035894997</v>
      </c>
      <c r="E4" s="47">
        <f t="shared" si="0"/>
        <v>0.70567279225900226</v>
      </c>
      <c r="F4" s="64">
        <v>110319</v>
      </c>
      <c r="G4" s="49">
        <f t="shared" si="1"/>
        <v>0.21120479143624962</v>
      </c>
      <c r="H4" s="72">
        <v>575452.19999999995</v>
      </c>
      <c r="I4" s="73">
        <v>561935.30000000005</v>
      </c>
      <c r="J4" s="64">
        <v>441081.2</v>
      </c>
      <c r="K4" s="47">
        <f t="shared" si="2"/>
        <v>0.7664949408482582</v>
      </c>
      <c r="L4" s="64">
        <v>132086.1</v>
      </c>
      <c r="M4" s="80">
        <f t="shared" si="3"/>
        <v>0.22953444265223075</v>
      </c>
      <c r="N4" s="72">
        <v>568295.4</v>
      </c>
      <c r="O4" s="72"/>
      <c r="P4" s="73">
        <v>515416.5</v>
      </c>
      <c r="Q4" s="64">
        <v>435697.5</v>
      </c>
      <c r="R4" s="64"/>
      <c r="S4" s="47">
        <f t="shared" si="4"/>
        <v>0.76667433873298985</v>
      </c>
      <c r="T4" s="47"/>
      <c r="U4" s="64">
        <v>130855.8</v>
      </c>
      <c r="V4" s="79"/>
      <c r="W4" s="49">
        <f t="shared" si="5"/>
        <v>0.23026017806936322</v>
      </c>
      <c r="X4" s="158"/>
      <c r="Y4" s="92">
        <v>3</v>
      </c>
    </row>
    <row r="5" spans="1:25" ht="17.25" thickBot="1" x14ac:dyDescent="0.35">
      <c r="A5" s="71" t="s">
        <v>84</v>
      </c>
      <c r="B5" s="72">
        <v>525385.1</v>
      </c>
      <c r="C5" s="73">
        <v>510725.8</v>
      </c>
      <c r="D5" s="64">
        <v>373048.10415239999</v>
      </c>
      <c r="E5" s="47">
        <f t="shared" si="0"/>
        <v>0.71004698106664998</v>
      </c>
      <c r="F5" s="64">
        <v>126938.9</v>
      </c>
      <c r="G5" s="49">
        <f t="shared" si="1"/>
        <v>0.24161115341870182</v>
      </c>
      <c r="H5" s="72">
        <v>588281.1</v>
      </c>
      <c r="I5" s="73">
        <v>573480.80000000005</v>
      </c>
      <c r="J5" s="64">
        <v>470215.6</v>
      </c>
      <c r="K5" s="47">
        <f t="shared" si="2"/>
        <v>0.79930427817585847</v>
      </c>
      <c r="L5" s="64">
        <v>146137.4</v>
      </c>
      <c r="M5" s="49">
        <f t="shared" si="3"/>
        <v>0.24841423598344398</v>
      </c>
      <c r="N5" s="72">
        <v>568929.30000000005</v>
      </c>
      <c r="O5" s="72"/>
      <c r="P5" s="73">
        <v>525808.4</v>
      </c>
      <c r="Q5" s="64">
        <v>456866.6</v>
      </c>
      <c r="R5" s="64"/>
      <c r="S5" s="47">
        <f t="shared" si="4"/>
        <v>0.80302877703784981</v>
      </c>
      <c r="T5" s="47"/>
      <c r="U5" s="64">
        <v>156688.6</v>
      </c>
      <c r="V5" s="79"/>
      <c r="W5" s="49">
        <f t="shared" si="5"/>
        <v>0.27540961592240021</v>
      </c>
      <c r="X5" s="158"/>
      <c r="Y5" s="92">
        <v>4</v>
      </c>
    </row>
    <row r="6" spans="1:25" ht="17.25" thickBot="1" x14ac:dyDescent="0.35">
      <c r="A6" s="71" t="s">
        <v>85</v>
      </c>
      <c r="B6" s="72">
        <v>535898.6</v>
      </c>
      <c r="C6" s="73">
        <v>523176.2</v>
      </c>
      <c r="D6" s="64">
        <v>385197.79574774991</v>
      </c>
      <c r="E6" s="47">
        <f t="shared" si="0"/>
        <v>0.71878858378758581</v>
      </c>
      <c r="F6" s="64">
        <v>253031.8</v>
      </c>
      <c r="G6" s="49">
        <f t="shared" si="1"/>
        <v>0.47216357721404756</v>
      </c>
      <c r="H6" s="72">
        <v>588385.4</v>
      </c>
      <c r="I6" s="73">
        <v>573938.6</v>
      </c>
      <c r="J6" s="64">
        <v>486360.6</v>
      </c>
      <c r="K6" s="47">
        <f t="shared" si="2"/>
        <v>0.82660208767926591</v>
      </c>
      <c r="L6" s="64">
        <v>287722.59999999998</v>
      </c>
      <c r="M6" s="49">
        <f t="shared" si="3"/>
        <v>0.48900363605215214</v>
      </c>
      <c r="N6" s="72">
        <v>569775</v>
      </c>
      <c r="O6" s="72"/>
      <c r="P6" s="73">
        <v>535084.1</v>
      </c>
      <c r="Q6" s="64">
        <v>474637.1</v>
      </c>
      <c r="R6" s="64"/>
      <c r="S6" s="47">
        <f t="shared" si="4"/>
        <v>0.83302549251897673</v>
      </c>
      <c r="T6" s="47"/>
      <c r="U6" s="64">
        <v>285436</v>
      </c>
      <c r="V6" s="79"/>
      <c r="W6" s="49">
        <f t="shared" si="5"/>
        <v>0.50096266069939888</v>
      </c>
      <c r="X6" s="158"/>
      <c r="Y6" s="92">
        <v>5</v>
      </c>
    </row>
    <row r="7" spans="1:25" ht="17.25" thickBot="1" x14ac:dyDescent="0.35">
      <c r="A7" s="71" t="s">
        <v>57</v>
      </c>
      <c r="B7" s="72">
        <v>538409.1</v>
      </c>
      <c r="C7" s="73">
        <v>535645.9</v>
      </c>
      <c r="D7" s="64">
        <v>394380.04776783998</v>
      </c>
      <c r="E7" s="47">
        <f t="shared" si="0"/>
        <v>0.73249142291213132</v>
      </c>
      <c r="F7" s="64">
        <v>266732.09999999998</v>
      </c>
      <c r="G7" s="49">
        <f t="shared" si="1"/>
        <v>0.4954078599340167</v>
      </c>
      <c r="H7" s="72">
        <v>564972.6</v>
      </c>
      <c r="I7" s="73">
        <v>558915.1</v>
      </c>
      <c r="J7" s="64">
        <v>490990.1</v>
      </c>
      <c r="K7" s="47">
        <f t="shared" si="2"/>
        <v>0.86905117168514012</v>
      </c>
      <c r="L7" s="64">
        <v>293660.09999999998</v>
      </c>
      <c r="M7" s="49">
        <f t="shared" si="3"/>
        <v>0.51977759629405029</v>
      </c>
      <c r="N7" s="72">
        <v>571221.69999999995</v>
      </c>
      <c r="O7" s="72"/>
      <c r="P7" s="73">
        <v>566500.19999999995</v>
      </c>
      <c r="Q7" s="64">
        <v>482470.9</v>
      </c>
      <c r="R7" s="64"/>
      <c r="S7" s="47">
        <f t="shared" si="4"/>
        <v>0.84462985212221464</v>
      </c>
      <c r="T7" s="47"/>
      <c r="U7" s="64">
        <v>295485.7</v>
      </c>
      <c r="V7" s="79"/>
      <c r="W7" s="49">
        <f t="shared" si="5"/>
        <v>0.51728724591520248</v>
      </c>
      <c r="X7" s="158"/>
      <c r="Y7" s="92">
        <v>6</v>
      </c>
    </row>
    <row r="8" spans="1:25" ht="17.25" thickBot="1" x14ac:dyDescent="0.35">
      <c r="A8" s="71" t="s">
        <v>58</v>
      </c>
      <c r="B8" s="72">
        <v>537085.69999999995</v>
      </c>
      <c r="C8" s="73">
        <v>534272.4</v>
      </c>
      <c r="D8" s="64">
        <v>468864.3</v>
      </c>
      <c r="E8" s="47">
        <f t="shared" si="0"/>
        <v>0.87297855817051173</v>
      </c>
      <c r="F8" s="64">
        <v>289782.09999999998</v>
      </c>
      <c r="G8" s="49">
        <f t="shared" si="1"/>
        <v>0.53954536492034699</v>
      </c>
      <c r="H8" s="72">
        <v>542938.5</v>
      </c>
      <c r="I8" s="73">
        <v>536575.80000000005</v>
      </c>
      <c r="J8" s="64">
        <v>503713.1</v>
      </c>
      <c r="K8" s="47">
        <f t="shared" si="2"/>
        <v>0.92775351167765774</v>
      </c>
      <c r="L8" s="64">
        <v>314371.59999999998</v>
      </c>
      <c r="M8" s="49">
        <f t="shared" si="3"/>
        <v>0.57901880231370584</v>
      </c>
      <c r="N8" s="81">
        <v>571904.28410000005</v>
      </c>
      <c r="O8" s="81">
        <v>571904.28410000005</v>
      </c>
      <c r="P8" s="67">
        <v>567755.58350000007</v>
      </c>
      <c r="Q8" s="67">
        <v>491141.30000000005</v>
      </c>
      <c r="R8" s="67">
        <v>491141.30000000005</v>
      </c>
      <c r="S8" s="47">
        <f t="shared" si="4"/>
        <v>0.85878234112707186</v>
      </c>
      <c r="T8" s="47">
        <f t="shared" si="4"/>
        <v>0.85878234112707186</v>
      </c>
      <c r="U8" s="82">
        <v>314130.40000000002</v>
      </c>
      <c r="V8" s="82">
        <v>314130.40000000002</v>
      </c>
      <c r="W8" s="49">
        <f t="shared" si="5"/>
        <v>0.54927093349955203</v>
      </c>
      <c r="X8" s="49">
        <f>V8/O8</f>
        <v>0.54927093349955203</v>
      </c>
      <c r="Y8" s="92">
        <v>7</v>
      </c>
    </row>
    <row r="9" spans="1:25" ht="17.25" thickBot="1" x14ac:dyDescent="0.35">
      <c r="A9" s="71" t="s">
        <v>55</v>
      </c>
      <c r="B9" s="72">
        <v>538194</v>
      </c>
      <c r="C9" s="73">
        <v>535380.80000000005</v>
      </c>
      <c r="D9" s="64">
        <v>478354</v>
      </c>
      <c r="E9" s="47">
        <f t="shared" si="0"/>
        <v>0.88881332753616726</v>
      </c>
      <c r="F9" s="64">
        <v>359334.8</v>
      </c>
      <c r="G9" s="49">
        <f t="shared" si="1"/>
        <v>0.66766779265469323</v>
      </c>
      <c r="H9" s="72">
        <v>549131.9</v>
      </c>
      <c r="I9" s="73">
        <v>544683.4</v>
      </c>
      <c r="J9" s="64">
        <v>497992.8</v>
      </c>
      <c r="K9" s="47">
        <f t="shared" si="2"/>
        <v>0.90687282964256855</v>
      </c>
      <c r="L9" s="64">
        <v>376047.6</v>
      </c>
      <c r="M9" s="49">
        <f t="shared" si="3"/>
        <v>0.68480377847289509</v>
      </c>
      <c r="N9" s="81"/>
      <c r="O9" s="81">
        <v>570904.28410000005</v>
      </c>
      <c r="P9" s="67">
        <v>570590.01250000007</v>
      </c>
      <c r="Q9" s="67"/>
      <c r="R9" s="67">
        <v>503248.30000000005</v>
      </c>
      <c r="S9" s="47"/>
      <c r="T9" s="47">
        <f>R9/O9</f>
        <v>0.88149329759075812</v>
      </c>
      <c r="U9" s="82"/>
      <c r="V9" s="82">
        <v>389668.2</v>
      </c>
      <c r="W9" s="49"/>
      <c r="X9" s="49">
        <f>V9/O9</f>
        <v>0.68254558750472683</v>
      </c>
      <c r="Y9" s="92">
        <v>8</v>
      </c>
    </row>
    <row r="10" spans="1:25" ht="17.25" thickBot="1" x14ac:dyDescent="0.35">
      <c r="A10" s="71" t="s">
        <v>50</v>
      </c>
      <c r="B10" s="72">
        <v>538194</v>
      </c>
      <c r="C10" s="73">
        <v>535997.69999999995</v>
      </c>
      <c r="D10" s="64">
        <v>483336</v>
      </c>
      <c r="E10" s="47">
        <f t="shared" si="0"/>
        <v>0.89807021259991748</v>
      </c>
      <c r="F10" s="64">
        <v>369826.9</v>
      </c>
      <c r="G10" s="49">
        <f t="shared" si="1"/>
        <v>0.6871628074634798</v>
      </c>
      <c r="H10" s="72">
        <v>550829.80000000005</v>
      </c>
      <c r="I10" s="73">
        <v>545400.30000000005</v>
      </c>
      <c r="J10" s="64">
        <v>503587.3</v>
      </c>
      <c r="K10" s="47">
        <f t="shared" si="2"/>
        <v>0.9142339430437495</v>
      </c>
      <c r="L10" s="64">
        <v>383934.1</v>
      </c>
      <c r="M10" s="49">
        <f t="shared" si="3"/>
        <v>0.69701040139803605</v>
      </c>
      <c r="N10" s="81"/>
      <c r="O10" s="81">
        <v>573074.60479999997</v>
      </c>
      <c r="P10" s="67">
        <v>572760.33319999999</v>
      </c>
      <c r="Q10" s="67"/>
      <c r="R10" s="67">
        <v>509758.7</v>
      </c>
      <c r="S10" s="47"/>
      <c r="T10" s="47">
        <f t="shared" ref="T10:T14" si="6">R10/O10</f>
        <v>0.88951542387383076</v>
      </c>
      <c r="U10" s="82"/>
      <c r="V10" s="82">
        <v>398368.7</v>
      </c>
      <c r="W10" s="49"/>
      <c r="X10" s="49">
        <f t="shared" ref="X10:X14" si="7">V10/O10</f>
        <v>0.6951428254948212</v>
      </c>
      <c r="Y10" s="92">
        <v>9</v>
      </c>
    </row>
    <row r="11" spans="1:25" ht="17.25" thickBot="1" x14ac:dyDescent="0.35">
      <c r="A11" s="71" t="s">
        <v>51</v>
      </c>
      <c r="B11" s="72">
        <v>539227.9</v>
      </c>
      <c r="C11" s="73">
        <v>537453.80000000005</v>
      </c>
      <c r="D11" s="64">
        <v>495878.3</v>
      </c>
      <c r="E11" s="47">
        <f t="shared" si="0"/>
        <v>0.91960801731512776</v>
      </c>
      <c r="F11" s="64">
        <v>380825.9</v>
      </c>
      <c r="G11" s="49">
        <f t="shared" si="1"/>
        <v>0.70624294477344363</v>
      </c>
      <c r="H11" s="72">
        <v>553396</v>
      </c>
      <c r="I11" s="73">
        <v>549311.1</v>
      </c>
      <c r="J11" s="64">
        <v>509003.7</v>
      </c>
      <c r="K11" s="47">
        <f t="shared" si="2"/>
        <v>0.91978203673318926</v>
      </c>
      <c r="L11" s="64">
        <v>394337.4</v>
      </c>
      <c r="M11" s="49">
        <f t="shared" si="3"/>
        <v>0.71257725028731689</v>
      </c>
      <c r="N11" s="81"/>
      <c r="O11" s="81">
        <v>573074.60479999997</v>
      </c>
      <c r="P11" s="67">
        <v>572760.33319999999</v>
      </c>
      <c r="Q11" s="67"/>
      <c r="R11" s="67">
        <v>515635.20000000001</v>
      </c>
      <c r="S11" s="47"/>
      <c r="T11" s="47">
        <f t="shared" si="6"/>
        <v>0.89976976065787106</v>
      </c>
      <c r="U11" s="82"/>
      <c r="V11" s="82">
        <v>415821</v>
      </c>
      <c r="W11" s="49"/>
      <c r="X11" s="49">
        <f t="shared" si="7"/>
        <v>0.72559662654240165</v>
      </c>
      <c r="Y11" s="92">
        <v>10</v>
      </c>
    </row>
    <row r="12" spans="1:25" ht="17.25" thickBot="1" x14ac:dyDescent="0.35">
      <c r="A12" s="71" t="s">
        <v>86</v>
      </c>
      <c r="B12" s="72">
        <v>539573.69999999995</v>
      </c>
      <c r="C12" s="73">
        <v>538637</v>
      </c>
      <c r="D12" s="64">
        <v>501399.7</v>
      </c>
      <c r="E12" s="47">
        <f t="shared" si="0"/>
        <v>0.92925155544089721</v>
      </c>
      <c r="F12" s="64">
        <v>426712.5</v>
      </c>
      <c r="G12" s="49">
        <f t="shared" si="1"/>
        <v>0.79083265177676387</v>
      </c>
      <c r="H12" s="72">
        <v>550799.19999999995</v>
      </c>
      <c r="I12" s="73">
        <v>548346.4</v>
      </c>
      <c r="J12" s="64">
        <v>517997.1</v>
      </c>
      <c r="K12" s="47">
        <f t="shared" si="2"/>
        <v>0.9404463550419101</v>
      </c>
      <c r="L12" s="64">
        <v>447395.4</v>
      </c>
      <c r="M12" s="49">
        <f t="shared" si="3"/>
        <v>0.81226588564398794</v>
      </c>
      <c r="N12" s="81"/>
      <c r="O12" s="81">
        <v>573074.60479999997</v>
      </c>
      <c r="P12" s="67">
        <v>572760.33319999999</v>
      </c>
      <c r="Q12" s="67"/>
      <c r="R12" s="67">
        <v>522824.7</v>
      </c>
      <c r="S12" s="47"/>
      <c r="T12" s="47">
        <f t="shared" si="6"/>
        <v>0.91231524764993399</v>
      </c>
      <c r="U12" s="82"/>
      <c r="V12" s="82">
        <v>455042.9</v>
      </c>
      <c r="W12" s="49"/>
      <c r="X12" s="49">
        <f t="shared" si="7"/>
        <v>0.79403780273740732</v>
      </c>
      <c r="Y12" s="92">
        <v>11</v>
      </c>
    </row>
    <row r="13" spans="1:25" ht="17.25" thickBot="1" x14ac:dyDescent="0.35">
      <c r="A13" s="71" t="s">
        <v>56</v>
      </c>
      <c r="B13" s="72">
        <v>540170.1</v>
      </c>
      <c r="C13" s="73">
        <v>539789.5</v>
      </c>
      <c r="D13" s="64">
        <v>508521.1</v>
      </c>
      <c r="E13" s="47">
        <f t="shared" si="0"/>
        <v>0.94140919684373492</v>
      </c>
      <c r="F13" s="64">
        <v>489636.4</v>
      </c>
      <c r="G13" s="49">
        <f t="shared" si="1"/>
        <v>0.9064485427830975</v>
      </c>
      <c r="H13" s="72">
        <v>544724.30000000005</v>
      </c>
      <c r="I13" s="73">
        <v>544724.30000000005</v>
      </c>
      <c r="J13" s="64">
        <v>529821.1</v>
      </c>
      <c r="K13" s="47">
        <f t="shared" si="2"/>
        <v>0.97264083867747397</v>
      </c>
      <c r="L13" s="64">
        <v>514754.7</v>
      </c>
      <c r="M13" s="49">
        <f t="shared" si="3"/>
        <v>0.94498207625398756</v>
      </c>
      <c r="N13" s="81"/>
      <c r="O13" s="81">
        <v>573074.60479999997</v>
      </c>
      <c r="P13" s="67">
        <v>572760.33319999999</v>
      </c>
      <c r="Q13" s="67"/>
      <c r="R13" s="67">
        <v>558801.80000000005</v>
      </c>
      <c r="S13" s="47"/>
      <c r="T13" s="47">
        <f t="shared" si="6"/>
        <v>0.97509433382590549</v>
      </c>
      <c r="U13" s="82"/>
      <c r="V13" s="82">
        <v>531292.1</v>
      </c>
      <c r="W13" s="49"/>
      <c r="X13" s="49">
        <f t="shared" si="7"/>
        <v>0.92709063628010202</v>
      </c>
      <c r="Y13" s="92">
        <v>12</v>
      </c>
    </row>
    <row r="14" spans="1:25" ht="17.25" thickBot="1" x14ac:dyDescent="0.35">
      <c r="A14" s="71" t="s">
        <v>87</v>
      </c>
      <c r="B14" s="83">
        <v>547774.69999999995</v>
      </c>
      <c r="C14" s="84">
        <v>547127.6</v>
      </c>
      <c r="D14" s="85">
        <v>545724.69999999995</v>
      </c>
      <c r="E14" s="48">
        <f t="shared" si="0"/>
        <v>0.99625758546351262</v>
      </c>
      <c r="F14" s="85">
        <v>534786.30000000005</v>
      </c>
      <c r="G14" s="50">
        <f t="shared" si="1"/>
        <v>0.97628879172404293</v>
      </c>
      <c r="H14" s="83">
        <v>546350.30000000005</v>
      </c>
      <c r="I14" s="84">
        <v>546063.19999999995</v>
      </c>
      <c r="J14" s="85">
        <v>550763.69999999995</v>
      </c>
      <c r="K14" s="48">
        <f t="shared" si="2"/>
        <v>1.0080779675603728</v>
      </c>
      <c r="L14" s="85">
        <v>544249.4</v>
      </c>
      <c r="M14" s="50">
        <f t="shared" si="3"/>
        <v>0.99615466487343374</v>
      </c>
      <c r="N14" s="86"/>
      <c r="O14" s="86">
        <v>573074.60479999997</v>
      </c>
      <c r="P14" s="87">
        <v>572760.33319999999</v>
      </c>
      <c r="Q14" s="87"/>
      <c r="R14" s="87">
        <v>572855.5</v>
      </c>
      <c r="S14" s="47"/>
      <c r="T14" s="47">
        <f t="shared" si="6"/>
        <v>0.99961766792985629</v>
      </c>
      <c r="U14" s="88"/>
      <c r="V14" s="88">
        <v>572855.5</v>
      </c>
      <c r="W14" s="49"/>
      <c r="X14" s="49">
        <f t="shared" si="7"/>
        <v>0.99961766792985629</v>
      </c>
      <c r="Y14" s="92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opLeftCell="B1" zoomScale="90" zoomScaleNormal="90" workbookViewId="0">
      <selection activeCell="R20" sqref="R20"/>
    </sheetView>
  </sheetViews>
  <sheetFormatPr defaultColWidth="10.28515625" defaultRowHeight="15" x14ac:dyDescent="0.25"/>
  <cols>
    <col min="1" max="1" width="17.42578125" bestFit="1" customWidth="1"/>
  </cols>
  <sheetData>
    <row r="1" spans="1:25" s="43" customFormat="1" ht="99.75" thickBot="1" x14ac:dyDescent="0.35">
      <c r="A1" s="37" t="s">
        <v>61</v>
      </c>
      <c r="B1" s="146" t="s">
        <v>66</v>
      </c>
      <c r="C1" s="68" t="s">
        <v>72</v>
      </c>
      <c r="D1" s="141" t="s">
        <v>73</v>
      </c>
      <c r="E1" s="68"/>
      <c r="F1" s="142" t="s">
        <v>74</v>
      </c>
      <c r="G1" s="89"/>
      <c r="H1" s="146" t="s">
        <v>67</v>
      </c>
      <c r="I1" s="69" t="s">
        <v>70</v>
      </c>
      <c r="J1" s="141" t="s">
        <v>71</v>
      </c>
      <c r="K1" s="69"/>
      <c r="L1" s="142" t="s">
        <v>69</v>
      </c>
      <c r="M1" s="90"/>
      <c r="N1" s="146" t="s">
        <v>101</v>
      </c>
      <c r="O1" s="146" t="s">
        <v>102</v>
      </c>
      <c r="P1" s="70" t="s">
        <v>68</v>
      </c>
      <c r="Q1" s="141" t="s">
        <v>104</v>
      </c>
      <c r="R1" s="141" t="s">
        <v>103</v>
      </c>
      <c r="S1" s="159" t="s">
        <v>117</v>
      </c>
      <c r="T1" s="159" t="s">
        <v>116</v>
      </c>
      <c r="U1" s="142" t="s">
        <v>105</v>
      </c>
      <c r="V1" s="142" t="s">
        <v>106</v>
      </c>
      <c r="W1" s="157" t="s">
        <v>114</v>
      </c>
      <c r="X1" s="157" t="s">
        <v>115</v>
      </c>
      <c r="Y1" s="91" t="s">
        <v>100</v>
      </c>
    </row>
    <row r="2" spans="1:25" ht="17.25" thickBot="1" x14ac:dyDescent="0.35">
      <c r="A2" s="71" t="s">
        <v>82</v>
      </c>
      <c r="B2" s="72">
        <v>6876.5</v>
      </c>
      <c r="C2" s="73">
        <v>5954.7</v>
      </c>
      <c r="D2" s="64">
        <v>81.811993540000003</v>
      </c>
      <c r="E2" s="47">
        <f t="shared" ref="E2:E14" si="0">D2/B2</f>
        <v>1.189733055187959E-2</v>
      </c>
      <c r="F2" s="150">
        <v>0</v>
      </c>
      <c r="G2" s="49">
        <f t="shared" ref="G2:G14" si="1">F2/B2</f>
        <v>0</v>
      </c>
      <c r="H2" s="72">
        <v>6471.4</v>
      </c>
      <c r="I2" s="74">
        <v>6138.5</v>
      </c>
      <c r="J2" s="64">
        <v>4923.6000000000004</v>
      </c>
      <c r="K2" s="47">
        <f t="shared" ref="K2:K14" si="2">J2/H2</f>
        <v>0.76082455110177094</v>
      </c>
      <c r="L2" s="75">
        <v>0</v>
      </c>
      <c r="M2" s="76">
        <f t="shared" ref="M2:M14" si="3">L2/H2</f>
        <v>0</v>
      </c>
      <c r="N2" s="72">
        <v>11431.5</v>
      </c>
      <c r="O2" s="73"/>
      <c r="P2" s="73">
        <v>10414.700000000001</v>
      </c>
      <c r="Q2" s="64">
        <v>8969.2999999999993</v>
      </c>
      <c r="R2" s="64"/>
      <c r="S2" s="47">
        <f>Q2/N2</f>
        <v>0.78461269299741931</v>
      </c>
      <c r="T2" s="47"/>
      <c r="U2" s="64">
        <v>0</v>
      </c>
      <c r="V2" s="79"/>
      <c r="W2" s="49">
        <f t="shared" ref="W2:W8" si="4">U2/N2</f>
        <v>0</v>
      </c>
      <c r="X2" s="158"/>
      <c r="Y2" s="92">
        <v>1</v>
      </c>
    </row>
    <row r="3" spans="1:25" ht="17.25" thickBot="1" x14ac:dyDescent="0.35">
      <c r="A3" s="71" t="s">
        <v>81</v>
      </c>
      <c r="B3" s="72">
        <v>6895.1</v>
      </c>
      <c r="C3" s="77">
        <v>5973.3</v>
      </c>
      <c r="D3" s="64">
        <v>5508.6</v>
      </c>
      <c r="E3" s="47">
        <f t="shared" si="0"/>
        <v>0.79891517164363102</v>
      </c>
      <c r="F3" s="64">
        <v>1.6</v>
      </c>
      <c r="G3" s="49">
        <f t="shared" si="1"/>
        <v>2.320488462821424E-4</v>
      </c>
      <c r="H3" s="72">
        <v>6471.4</v>
      </c>
      <c r="I3" s="64">
        <v>6352.5</v>
      </c>
      <c r="J3" s="78">
        <v>5059.1000000000004</v>
      </c>
      <c r="K3" s="47">
        <f t="shared" si="2"/>
        <v>0.78176283338999297</v>
      </c>
      <c r="L3" s="79">
        <v>2.2999999999999998</v>
      </c>
      <c r="M3" s="80">
        <f t="shared" si="3"/>
        <v>3.5540995765985723E-4</v>
      </c>
      <c r="N3" s="72">
        <v>11431.5</v>
      </c>
      <c r="O3" s="73"/>
      <c r="P3" s="73">
        <v>10521.5</v>
      </c>
      <c r="Q3" s="64">
        <v>8969.2999999999993</v>
      </c>
      <c r="R3" s="64"/>
      <c r="S3" s="47">
        <f t="shared" ref="S3:S7" si="5">Q3/N3</f>
        <v>0.78461269299741931</v>
      </c>
      <c r="T3" s="47"/>
      <c r="U3" s="64">
        <v>647</v>
      </c>
      <c r="V3" s="79"/>
      <c r="W3" s="49">
        <f t="shared" si="4"/>
        <v>5.6597996763329397E-2</v>
      </c>
      <c r="X3" s="158"/>
      <c r="Y3" s="92">
        <v>2</v>
      </c>
    </row>
    <row r="4" spans="1:25" ht="17.25" thickBot="1" x14ac:dyDescent="0.35">
      <c r="A4" s="71" t="s">
        <v>83</v>
      </c>
      <c r="B4" s="72">
        <v>6895.1</v>
      </c>
      <c r="C4" s="77">
        <v>6073.3</v>
      </c>
      <c r="D4" s="64">
        <v>5569.9</v>
      </c>
      <c r="E4" s="47">
        <f t="shared" si="0"/>
        <v>0.80780554306681551</v>
      </c>
      <c r="F4" s="64">
        <v>9.6571999999999996</v>
      </c>
      <c r="G4" s="49">
        <f t="shared" si="1"/>
        <v>1.4005888239474408E-3</v>
      </c>
      <c r="H4" s="72">
        <v>7234.6</v>
      </c>
      <c r="I4" s="73">
        <v>7115.7</v>
      </c>
      <c r="J4" s="64">
        <v>5167.2</v>
      </c>
      <c r="K4" s="47">
        <f t="shared" si="2"/>
        <v>0.71423437370414389</v>
      </c>
      <c r="L4" s="64">
        <v>379</v>
      </c>
      <c r="M4" s="80">
        <f t="shared" si="3"/>
        <v>5.2387139579244187E-2</v>
      </c>
      <c r="N4" s="72">
        <v>11523.7</v>
      </c>
      <c r="O4" s="73"/>
      <c r="P4" s="73">
        <v>10613.7</v>
      </c>
      <c r="Q4" s="64">
        <v>10138.799999999999</v>
      </c>
      <c r="R4" s="64"/>
      <c r="S4" s="47">
        <f t="shared" si="5"/>
        <v>0.87982158508118036</v>
      </c>
      <c r="T4" s="47"/>
      <c r="U4" s="64">
        <v>556.4</v>
      </c>
      <c r="V4" s="79"/>
      <c r="W4" s="49">
        <f t="shared" si="4"/>
        <v>4.8283103517099538E-2</v>
      </c>
      <c r="X4" s="158"/>
      <c r="Y4" s="92">
        <v>3</v>
      </c>
    </row>
    <row r="5" spans="1:25" ht="17.25" thickBot="1" x14ac:dyDescent="0.35">
      <c r="A5" s="71" t="s">
        <v>84</v>
      </c>
      <c r="B5" s="72">
        <v>6919.2</v>
      </c>
      <c r="C5" s="73">
        <v>6097.4</v>
      </c>
      <c r="D5" s="64">
        <v>5594.3</v>
      </c>
      <c r="E5" s="47">
        <f t="shared" si="0"/>
        <v>0.80851832581801364</v>
      </c>
      <c r="F5" s="64">
        <v>370.63979999999998</v>
      </c>
      <c r="G5" s="49">
        <f t="shared" si="1"/>
        <v>5.3566857440166489E-2</v>
      </c>
      <c r="H5" s="72">
        <v>7246.7</v>
      </c>
      <c r="I5" s="73">
        <v>7127.7</v>
      </c>
      <c r="J5" s="64">
        <v>6758.2</v>
      </c>
      <c r="K5" s="47">
        <f t="shared" si="2"/>
        <v>0.93259000648571078</v>
      </c>
      <c r="L5" s="64">
        <v>570.4</v>
      </c>
      <c r="M5" s="49">
        <f t="shared" si="3"/>
        <v>7.8711689458650147E-2</v>
      </c>
      <c r="N5" s="72">
        <v>13888.8</v>
      </c>
      <c r="O5" s="73"/>
      <c r="P5" s="73">
        <v>12978.8</v>
      </c>
      <c r="Q5" s="64">
        <v>12412.389165000001</v>
      </c>
      <c r="R5" s="64"/>
      <c r="S5" s="47">
        <f t="shared" si="5"/>
        <v>0.89369773954553322</v>
      </c>
      <c r="T5" s="47"/>
      <c r="U5" s="64">
        <v>1809.7656999999999</v>
      </c>
      <c r="V5" s="79"/>
      <c r="W5" s="49">
        <f t="shared" si="4"/>
        <v>0.13030396434537181</v>
      </c>
      <c r="X5" s="158"/>
      <c r="Y5" s="92">
        <v>4</v>
      </c>
    </row>
    <row r="6" spans="1:25" ht="17.25" thickBot="1" x14ac:dyDescent="0.35">
      <c r="A6" s="71" t="s">
        <v>85</v>
      </c>
      <c r="B6" s="72">
        <v>6919.2</v>
      </c>
      <c r="C6" s="73">
        <v>6347.4</v>
      </c>
      <c r="D6" s="64">
        <v>5873.7</v>
      </c>
      <c r="E6" s="47">
        <f t="shared" si="0"/>
        <v>0.84889871661463756</v>
      </c>
      <c r="F6" s="64">
        <v>391.06439999999998</v>
      </c>
      <c r="G6" s="49">
        <f t="shared" si="1"/>
        <v>5.6518730489073882E-2</v>
      </c>
      <c r="H6" s="72">
        <v>7238.5</v>
      </c>
      <c r="I6" s="73">
        <v>7119.6</v>
      </c>
      <c r="J6" s="64">
        <v>6604.1</v>
      </c>
      <c r="K6" s="47">
        <f t="shared" si="2"/>
        <v>0.91235753263797759</v>
      </c>
      <c r="L6" s="64">
        <v>832</v>
      </c>
      <c r="M6" s="49">
        <f t="shared" si="3"/>
        <v>0.11494094080265248</v>
      </c>
      <c r="N6" s="72">
        <v>19899.400000000001</v>
      </c>
      <c r="O6" s="73"/>
      <c r="P6" s="73">
        <v>18989.400000000001</v>
      </c>
      <c r="Q6" s="64">
        <v>17414.3</v>
      </c>
      <c r="R6" s="64"/>
      <c r="S6" s="47">
        <f t="shared" si="5"/>
        <v>0.87511683769359871</v>
      </c>
      <c r="T6" s="47"/>
      <c r="U6" s="64">
        <v>4212.3</v>
      </c>
      <c r="V6" s="79"/>
      <c r="W6" s="49">
        <f t="shared" si="4"/>
        <v>0.21167974913816495</v>
      </c>
      <c r="X6" s="158"/>
      <c r="Y6" s="92">
        <v>5</v>
      </c>
    </row>
    <row r="7" spans="1:25" ht="17.25" thickBot="1" x14ac:dyDescent="0.35">
      <c r="A7" s="71" t="s">
        <v>57</v>
      </c>
      <c r="B7" s="72">
        <v>6921.1</v>
      </c>
      <c r="C7" s="73">
        <v>6920.6</v>
      </c>
      <c r="D7" s="64">
        <v>6115.4</v>
      </c>
      <c r="E7" s="47">
        <f t="shared" si="0"/>
        <v>0.88358786898036434</v>
      </c>
      <c r="F7" s="64">
        <v>691.75250000000005</v>
      </c>
      <c r="G7" s="49">
        <f t="shared" si="1"/>
        <v>9.9948346361127566E-2</v>
      </c>
      <c r="H7" s="72">
        <v>7135</v>
      </c>
      <c r="I7" s="73">
        <v>7018.9</v>
      </c>
      <c r="J7" s="64">
        <v>6511.7</v>
      </c>
      <c r="K7" s="47">
        <f t="shared" si="2"/>
        <v>0.91264190609670637</v>
      </c>
      <c r="L7" s="64">
        <v>994.1</v>
      </c>
      <c r="M7" s="49">
        <f t="shared" si="3"/>
        <v>0.13932725998598458</v>
      </c>
      <c r="N7" s="72">
        <v>24899.4</v>
      </c>
      <c r="O7" s="73"/>
      <c r="P7" s="73">
        <v>23989.4</v>
      </c>
      <c r="Q7" s="64">
        <v>22550.2</v>
      </c>
      <c r="R7" s="64"/>
      <c r="S7" s="47">
        <f t="shared" si="5"/>
        <v>0.90565234503642655</v>
      </c>
      <c r="T7" s="47"/>
      <c r="U7" s="64">
        <v>5793</v>
      </c>
      <c r="V7" s="79"/>
      <c r="W7" s="49">
        <f t="shared" si="4"/>
        <v>0.23265620858333935</v>
      </c>
      <c r="X7" s="158"/>
      <c r="Y7" s="92">
        <v>6</v>
      </c>
    </row>
    <row r="8" spans="1:25" ht="17.25" thickBot="1" x14ac:dyDescent="0.35">
      <c r="A8" s="71" t="s">
        <v>58</v>
      </c>
      <c r="B8" s="72">
        <v>6921.1</v>
      </c>
      <c r="C8" s="73">
        <v>6920.6</v>
      </c>
      <c r="D8" s="64">
        <v>6172.7</v>
      </c>
      <c r="E8" s="47">
        <f t="shared" si="0"/>
        <v>0.89186689977026767</v>
      </c>
      <c r="F8" s="64">
        <v>863.92200000000003</v>
      </c>
      <c r="G8" s="49">
        <f t="shared" si="1"/>
        <v>0.12482437762783373</v>
      </c>
      <c r="H8" s="72">
        <v>7776.6</v>
      </c>
      <c r="I8" s="73">
        <v>7650.4</v>
      </c>
      <c r="J8" s="64">
        <v>7130.9</v>
      </c>
      <c r="K8" s="47">
        <f t="shared" si="2"/>
        <v>0.91696885528380001</v>
      </c>
      <c r="L8" s="64">
        <v>2158.6</v>
      </c>
      <c r="M8" s="49">
        <f t="shared" si="3"/>
        <v>0.2775763186996888</v>
      </c>
      <c r="N8" s="81">
        <v>26599.4</v>
      </c>
      <c r="O8" s="81">
        <v>26599.4</v>
      </c>
      <c r="P8" s="67">
        <v>26589.4</v>
      </c>
      <c r="Q8" s="67">
        <v>25589.4</v>
      </c>
      <c r="R8" s="67">
        <v>25589.4</v>
      </c>
      <c r="S8" s="47">
        <f>R8/O8</f>
        <v>0.96202921870418134</v>
      </c>
      <c r="T8" s="47">
        <f>R8/O8</f>
        <v>0.96202921870418134</v>
      </c>
      <c r="U8" s="82">
        <v>9000</v>
      </c>
      <c r="V8" s="82">
        <v>9000</v>
      </c>
      <c r="W8" s="49">
        <f t="shared" si="4"/>
        <v>0.33835349669541415</v>
      </c>
      <c r="X8" s="49">
        <f>V8/O8</f>
        <v>0.33835349669541415</v>
      </c>
      <c r="Y8" s="92">
        <v>7</v>
      </c>
    </row>
    <row r="9" spans="1:25" ht="17.25" thickBot="1" x14ac:dyDescent="0.35">
      <c r="A9" s="71" t="s">
        <v>55</v>
      </c>
      <c r="B9" s="72">
        <v>6910.4</v>
      </c>
      <c r="C9" s="73">
        <v>6909.9</v>
      </c>
      <c r="D9" s="64">
        <v>6178.7</v>
      </c>
      <c r="E9" s="47">
        <f t="shared" si="0"/>
        <v>0.89411611484139852</v>
      </c>
      <c r="F9" s="64">
        <v>995.2731</v>
      </c>
      <c r="G9" s="49">
        <f t="shared" si="1"/>
        <v>0.14402539650382035</v>
      </c>
      <c r="H9" s="72">
        <v>7988.9</v>
      </c>
      <c r="I9" s="73">
        <v>7860.8</v>
      </c>
      <c r="J9" s="64">
        <v>7147.7</v>
      </c>
      <c r="K9" s="47">
        <f t="shared" si="2"/>
        <v>0.89470390166355818</v>
      </c>
      <c r="L9" s="64">
        <v>2354.4</v>
      </c>
      <c r="M9" s="49">
        <f t="shared" si="3"/>
        <v>0.29470890861069737</v>
      </c>
      <c r="N9" s="81"/>
      <c r="O9" s="81">
        <v>27099</v>
      </c>
      <c r="P9" s="67">
        <v>27089</v>
      </c>
      <c r="Q9" s="67"/>
      <c r="R9" s="67">
        <v>26089</v>
      </c>
      <c r="S9" s="47"/>
      <c r="T9" s="47">
        <f t="shared" ref="T9:T14" si="6">R9/O9</f>
        <v>0.96272925200191894</v>
      </c>
      <c r="U9" s="82"/>
      <c r="V9" s="82">
        <v>13274.349999999999</v>
      </c>
      <c r="W9" s="49"/>
      <c r="X9" s="49">
        <f t="shared" ref="X9:X14" si="7">V9/O9</f>
        <v>0.48984648880032466</v>
      </c>
      <c r="Y9" s="92">
        <v>8</v>
      </c>
    </row>
    <row r="10" spans="1:25" ht="17.25" thickBot="1" x14ac:dyDescent="0.35">
      <c r="A10" s="71" t="s">
        <v>50</v>
      </c>
      <c r="B10" s="72">
        <v>6910.4</v>
      </c>
      <c r="C10" s="73">
        <v>6909.9</v>
      </c>
      <c r="D10" s="64">
        <v>6260.7</v>
      </c>
      <c r="E10" s="47">
        <f t="shared" si="0"/>
        <v>0.9059822875665664</v>
      </c>
      <c r="F10" s="64">
        <v>1257.0237999999999</v>
      </c>
      <c r="G10" s="49">
        <f t="shared" si="1"/>
        <v>0.18190318939569344</v>
      </c>
      <c r="H10" s="72">
        <v>23010.5</v>
      </c>
      <c r="I10" s="73">
        <v>22884.3</v>
      </c>
      <c r="J10" s="64">
        <v>22412.9</v>
      </c>
      <c r="K10" s="47">
        <f t="shared" si="2"/>
        <v>0.9740292475174378</v>
      </c>
      <c r="L10" s="64">
        <v>2733.7</v>
      </c>
      <c r="M10" s="49">
        <f t="shared" si="3"/>
        <v>0.11880228591295278</v>
      </c>
      <c r="N10" s="81"/>
      <c r="O10" s="81">
        <v>32756.1</v>
      </c>
      <c r="P10" s="67">
        <v>32746.1</v>
      </c>
      <c r="Q10" s="67"/>
      <c r="R10" s="67">
        <v>31746</v>
      </c>
      <c r="S10" s="47"/>
      <c r="T10" s="47">
        <f t="shared" si="6"/>
        <v>0.96916299559471375</v>
      </c>
      <c r="U10" s="82"/>
      <c r="V10" s="82">
        <v>17548.699999999997</v>
      </c>
      <c r="W10" s="49"/>
      <c r="X10" s="49">
        <f t="shared" si="7"/>
        <v>0.53573838155335951</v>
      </c>
      <c r="Y10" s="92">
        <v>9</v>
      </c>
    </row>
    <row r="11" spans="1:25" ht="17.25" thickBot="1" x14ac:dyDescent="0.35">
      <c r="A11" s="71" t="s">
        <v>51</v>
      </c>
      <c r="B11" s="72">
        <v>6910.4</v>
      </c>
      <c r="C11" s="73">
        <v>6909.9</v>
      </c>
      <c r="D11" s="64">
        <v>6510.1</v>
      </c>
      <c r="E11" s="47">
        <f t="shared" si="0"/>
        <v>0.94207281778189411</v>
      </c>
      <c r="F11" s="64">
        <v>2064</v>
      </c>
      <c r="G11" s="49">
        <f t="shared" si="1"/>
        <v>0.29868025005788379</v>
      </c>
      <c r="H11" s="72">
        <v>23864.6</v>
      </c>
      <c r="I11" s="73">
        <v>23854.6</v>
      </c>
      <c r="J11" s="64">
        <v>21960.1</v>
      </c>
      <c r="K11" s="47">
        <f t="shared" si="2"/>
        <v>0.92019560352991459</v>
      </c>
      <c r="L11" s="64">
        <v>3841</v>
      </c>
      <c r="M11" s="49">
        <f t="shared" si="3"/>
        <v>0.16094969117437544</v>
      </c>
      <c r="N11" s="81"/>
      <c r="O11" s="81">
        <v>33256</v>
      </c>
      <c r="P11" s="67">
        <v>33246</v>
      </c>
      <c r="Q11" s="67"/>
      <c r="R11" s="67">
        <v>33246</v>
      </c>
      <c r="S11" s="47"/>
      <c r="T11" s="47">
        <f t="shared" si="6"/>
        <v>0.99969930238152516</v>
      </c>
      <c r="U11" s="82"/>
      <c r="V11" s="82">
        <v>21823.049999999996</v>
      </c>
      <c r="W11" s="49"/>
      <c r="X11" s="49">
        <f t="shared" si="7"/>
        <v>0.65621391628578285</v>
      </c>
      <c r="Y11" s="92">
        <v>10</v>
      </c>
    </row>
    <row r="12" spans="1:25" ht="17.25" thickBot="1" x14ac:dyDescent="0.35">
      <c r="A12" s="71" t="s">
        <v>86</v>
      </c>
      <c r="B12" s="72">
        <v>6910.4</v>
      </c>
      <c r="C12" s="73">
        <v>6995.6</v>
      </c>
      <c r="D12" s="64">
        <v>6462.7</v>
      </c>
      <c r="E12" s="47">
        <f t="shared" si="0"/>
        <v>0.935213591109053</v>
      </c>
      <c r="F12" s="64">
        <v>2429.9488000000001</v>
      </c>
      <c r="G12" s="49">
        <f t="shared" si="1"/>
        <v>0.35163648992822416</v>
      </c>
      <c r="H12" s="72">
        <v>23686.2</v>
      </c>
      <c r="I12" s="73">
        <v>23676.2</v>
      </c>
      <c r="J12" s="64">
        <v>22070.400000000001</v>
      </c>
      <c r="K12" s="47">
        <f t="shared" si="2"/>
        <v>0.93178306355599472</v>
      </c>
      <c r="L12" s="64">
        <v>4154.8999999999996</v>
      </c>
      <c r="M12" s="49">
        <f t="shared" si="3"/>
        <v>0.1754143763035016</v>
      </c>
      <c r="N12" s="81"/>
      <c r="O12" s="81">
        <v>33756</v>
      </c>
      <c r="P12" s="67">
        <v>33746</v>
      </c>
      <c r="Q12" s="67"/>
      <c r="R12" s="67">
        <v>33746</v>
      </c>
      <c r="S12" s="47"/>
      <c r="T12" s="47">
        <f t="shared" si="6"/>
        <v>0.99970375636923803</v>
      </c>
      <c r="U12" s="82"/>
      <c r="V12" s="82">
        <v>26097.399999999994</v>
      </c>
      <c r="W12" s="49"/>
      <c r="X12" s="49">
        <f t="shared" si="7"/>
        <v>0.77311885294466154</v>
      </c>
      <c r="Y12" s="92">
        <v>11</v>
      </c>
    </row>
    <row r="13" spans="1:25" ht="17.25" thickBot="1" x14ac:dyDescent="0.35">
      <c r="A13" s="71" t="s">
        <v>56</v>
      </c>
      <c r="B13" s="72">
        <v>6995.6</v>
      </c>
      <c r="C13" s="73">
        <v>6995.6</v>
      </c>
      <c r="D13" s="64">
        <v>6582.3</v>
      </c>
      <c r="E13" s="47">
        <f t="shared" si="0"/>
        <v>0.94092000686145572</v>
      </c>
      <c r="F13" s="64">
        <v>3288.4331000000002</v>
      </c>
      <c r="G13" s="49">
        <f t="shared" si="1"/>
        <v>0.47007163073932184</v>
      </c>
      <c r="H13" s="72">
        <v>23893.9</v>
      </c>
      <c r="I13" s="73">
        <v>23883.9</v>
      </c>
      <c r="J13" s="64">
        <v>22303.4</v>
      </c>
      <c r="K13" s="47">
        <f t="shared" si="2"/>
        <v>0.93343489342468167</v>
      </c>
      <c r="L13" s="64">
        <v>5338.3</v>
      </c>
      <c r="M13" s="49">
        <f t="shared" si="3"/>
        <v>0.2234168553480177</v>
      </c>
      <c r="N13" s="81"/>
      <c r="O13" s="81">
        <v>34256</v>
      </c>
      <c r="P13" s="67">
        <v>34246</v>
      </c>
      <c r="Q13" s="67"/>
      <c r="R13" s="67">
        <v>34246</v>
      </c>
      <c r="S13" s="47"/>
      <c r="T13" s="47">
        <f t="shared" si="6"/>
        <v>0.99970808033629144</v>
      </c>
      <c r="U13" s="82"/>
      <c r="V13" s="82">
        <v>30371.749999999993</v>
      </c>
      <c r="W13" s="49"/>
      <c r="X13" s="49">
        <f t="shared" si="7"/>
        <v>0.88661110462400727</v>
      </c>
      <c r="Y13" s="92">
        <v>12</v>
      </c>
    </row>
    <row r="14" spans="1:25" ht="17.25" thickBot="1" x14ac:dyDescent="0.35">
      <c r="A14" s="71" t="s">
        <v>87</v>
      </c>
      <c r="B14" s="83">
        <v>6995.6</v>
      </c>
      <c r="C14" s="84">
        <v>6995.6</v>
      </c>
      <c r="D14" s="85">
        <v>6585.1</v>
      </c>
      <c r="E14" s="48">
        <f t="shared" si="0"/>
        <v>0.94132025844816747</v>
      </c>
      <c r="F14" s="85">
        <v>5727.9583157999996</v>
      </c>
      <c r="G14" s="50">
        <f t="shared" si="1"/>
        <v>0.81879443018468745</v>
      </c>
      <c r="H14" s="83">
        <v>11133.2</v>
      </c>
      <c r="I14" s="84">
        <v>11223.2</v>
      </c>
      <c r="J14" s="85">
        <v>10844.4</v>
      </c>
      <c r="K14" s="48">
        <f t="shared" si="2"/>
        <v>0.9740595695756834</v>
      </c>
      <c r="L14" s="85">
        <v>9111.9</v>
      </c>
      <c r="M14" s="50">
        <f t="shared" si="3"/>
        <v>0.81844393346028088</v>
      </c>
      <c r="N14" s="86"/>
      <c r="O14" s="86">
        <v>34656.1</v>
      </c>
      <c r="P14" s="67">
        <v>34646.1</v>
      </c>
      <c r="Q14" s="87"/>
      <c r="R14" s="87">
        <v>34646.1</v>
      </c>
      <c r="S14" s="47"/>
      <c r="T14" s="47">
        <f t="shared" si="6"/>
        <v>0.99971145050943411</v>
      </c>
      <c r="U14" s="88"/>
      <c r="V14" s="88">
        <v>34646.099999999991</v>
      </c>
      <c r="W14" s="49"/>
      <c r="X14" s="49">
        <f t="shared" si="7"/>
        <v>0.99971145050943389</v>
      </c>
      <c r="Y14" s="92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zoomScale="115" zoomScaleNormal="115" workbookViewId="0">
      <selection activeCell="M5" activeCellId="3" sqref="B5 D5 J5 M5"/>
    </sheetView>
  </sheetViews>
  <sheetFormatPr defaultRowHeight="15" x14ac:dyDescent="0.25"/>
  <cols>
    <col min="1" max="1" width="17.42578125" customWidth="1"/>
    <col min="4" max="5" width="11.28515625" customWidth="1"/>
    <col min="6" max="6" width="16.5703125" customWidth="1"/>
    <col min="7" max="7" width="14.85546875" customWidth="1"/>
    <col min="8" max="9" width="20.5703125" customWidth="1"/>
    <col min="10" max="11" width="14.5703125" customWidth="1"/>
    <col min="15" max="15" width="12.85546875" customWidth="1"/>
  </cols>
  <sheetData>
    <row r="1" spans="1:17" ht="67.5" x14ac:dyDescent="0.25">
      <c r="A1" s="11"/>
      <c r="B1" s="12" t="s">
        <v>5</v>
      </c>
      <c r="C1" s="12" t="s">
        <v>45</v>
      </c>
      <c r="D1" s="12" t="s">
        <v>1</v>
      </c>
      <c r="E1" s="12" t="s">
        <v>47</v>
      </c>
      <c r="F1" s="13" t="s">
        <v>30</v>
      </c>
      <c r="G1" s="13" t="s">
        <v>48</v>
      </c>
      <c r="H1" s="11" t="s">
        <v>31</v>
      </c>
      <c r="I1" s="11" t="s">
        <v>49</v>
      </c>
      <c r="J1" s="12" t="s">
        <v>32</v>
      </c>
      <c r="K1" s="12" t="s">
        <v>46</v>
      </c>
      <c r="L1" s="12" t="s">
        <v>0</v>
      </c>
      <c r="M1" s="12" t="s">
        <v>75</v>
      </c>
      <c r="N1" s="12" t="s">
        <v>77</v>
      </c>
    </row>
    <row r="2" spans="1:17" ht="16.5" x14ac:dyDescent="0.3">
      <c r="A2" s="45" t="s">
        <v>14</v>
      </c>
      <c r="B2" s="60">
        <v>10193.744868850001</v>
      </c>
      <c r="C2" s="132">
        <f>B2/L2</f>
        <v>6.4831141030984224E-2</v>
      </c>
      <c r="D2" s="60">
        <v>78165.461850649997</v>
      </c>
      <c r="E2" s="132">
        <f>D2/L2</f>
        <v>0.49712408405245867</v>
      </c>
      <c r="F2" s="112">
        <v>0</v>
      </c>
      <c r="G2" s="132">
        <f>F2/L2</f>
        <v>0</v>
      </c>
      <c r="H2" s="112">
        <v>0</v>
      </c>
      <c r="I2" s="132">
        <f>H2/L2</f>
        <v>0</v>
      </c>
      <c r="J2" s="61">
        <v>0</v>
      </c>
      <c r="K2" s="132">
        <f>J2/L2</f>
        <v>0</v>
      </c>
      <c r="L2" s="63">
        <v>157235.31479999999</v>
      </c>
      <c r="M2" s="62">
        <v>68875.854409849999</v>
      </c>
      <c r="N2" s="132">
        <f>M2/L2</f>
        <v>0.43804316159800766</v>
      </c>
      <c r="O2" s="14"/>
      <c r="P2" s="14"/>
      <c r="Q2" s="14"/>
    </row>
    <row r="3" spans="1:17" ht="16.5" x14ac:dyDescent="0.3">
      <c r="A3" s="45" t="s">
        <v>15</v>
      </c>
      <c r="B3" s="60">
        <v>13718.855636100001</v>
      </c>
      <c r="C3" s="132">
        <f t="shared" ref="C3:C5" si="0">B3/L3</f>
        <v>8.7250473302070183E-2</v>
      </c>
      <c r="D3" s="60">
        <v>77124.535038500006</v>
      </c>
      <c r="E3" s="132">
        <f t="shared" ref="E3:E5" si="1">D3/L3</f>
        <v>0.4905038994363371</v>
      </c>
      <c r="F3" s="113">
        <v>32215.754409850004</v>
      </c>
      <c r="G3" s="132">
        <f t="shared" ref="G3:G5" si="2">F3/L3</f>
        <v>0.2048887964566215</v>
      </c>
      <c r="H3" s="114">
        <v>36660.1</v>
      </c>
      <c r="I3" s="132">
        <f t="shared" ref="I3:I5" si="3">H3/L3</f>
        <v>0.23315436514138616</v>
      </c>
      <c r="J3" s="60">
        <v>0</v>
      </c>
      <c r="K3" s="132">
        <f t="shared" ref="K3:K5" si="4">J3/L3</f>
        <v>0</v>
      </c>
      <c r="L3" s="63">
        <v>157235.31479999999</v>
      </c>
      <c r="M3" s="62">
        <v>66391.744597089972</v>
      </c>
      <c r="N3" s="132">
        <f t="shared" ref="N3:N5" si="5">M3/L3</f>
        <v>0.42224448548049698</v>
      </c>
      <c r="O3" s="15"/>
      <c r="P3" s="14"/>
      <c r="Q3" s="14"/>
    </row>
    <row r="4" spans="1:17" ht="16.5" x14ac:dyDescent="0.3">
      <c r="A4" s="45" t="s">
        <v>78</v>
      </c>
      <c r="B4" s="60">
        <v>15398.299413359999</v>
      </c>
      <c r="C4" s="132">
        <f t="shared" si="0"/>
        <v>9.7931558396701854E-2</v>
      </c>
      <c r="D4" s="60">
        <f>97813.4-B4</f>
        <v>82415.100586639994</v>
      </c>
      <c r="E4" s="132">
        <f t="shared" si="1"/>
        <v>0.52415133770343048</v>
      </c>
      <c r="F4" s="113">
        <v>34357.798100549975</v>
      </c>
      <c r="G4" s="132">
        <f t="shared" si="2"/>
        <v>0.21851196815583299</v>
      </c>
      <c r="H4" s="114">
        <v>32033.94649654</v>
      </c>
      <c r="I4" s="132">
        <f t="shared" si="3"/>
        <v>0.20373251732466402</v>
      </c>
      <c r="J4" s="60">
        <v>14076.9167</v>
      </c>
      <c r="K4" s="132">
        <f t="shared" si="4"/>
        <v>8.9527703861600944E-2</v>
      </c>
      <c r="L4" s="63">
        <v>157235.31479999999</v>
      </c>
      <c r="M4" s="62">
        <v>45344.998100000012</v>
      </c>
      <c r="N4" s="132">
        <f t="shared" si="5"/>
        <v>0.2883894000382668</v>
      </c>
      <c r="O4" s="15"/>
      <c r="P4" s="14"/>
      <c r="Q4" s="14"/>
    </row>
    <row r="5" spans="1:17" ht="16.5" x14ac:dyDescent="0.3">
      <c r="A5" s="44">
        <v>44372</v>
      </c>
      <c r="B5" s="60">
        <v>20528.224717499997</v>
      </c>
      <c r="C5" s="132">
        <f t="shared" si="0"/>
        <v>0.13044972540449901</v>
      </c>
      <c r="D5" s="60">
        <f>D8-B5</f>
        <v>80609.870383200017</v>
      </c>
      <c r="E5" s="132">
        <f t="shared" si="1"/>
        <v>0.51224767855431586</v>
      </c>
      <c r="F5" s="113">
        <v>6284.1155170599995</v>
      </c>
      <c r="G5" s="132">
        <f t="shared" si="2"/>
        <v>3.9933367589833249E-2</v>
      </c>
      <c r="H5" s="114">
        <v>39503.453030440003</v>
      </c>
      <c r="I5" s="132">
        <f t="shared" si="3"/>
        <v>0.25103069901399638</v>
      </c>
      <c r="J5" s="60">
        <v>10523.547999999999</v>
      </c>
      <c r="K5" s="132">
        <f t="shared" si="4"/>
        <v>6.6873485933285737E-2</v>
      </c>
      <c r="L5" s="63">
        <v>157365.02820412998</v>
      </c>
      <c r="M5" s="62">
        <v>45703.5524993</v>
      </c>
      <c r="N5" s="132">
        <f t="shared" si="5"/>
        <v>0.29043017385040909</v>
      </c>
      <c r="O5" s="15"/>
      <c r="P5" s="14"/>
      <c r="Q5" s="14"/>
    </row>
    <row r="6" spans="1:17" x14ac:dyDescent="0.25">
      <c r="L6" s="10"/>
      <c r="M6" s="10"/>
      <c r="N6" s="10"/>
      <c r="O6" s="14"/>
      <c r="P6" s="14"/>
      <c r="Q6" s="14"/>
    </row>
    <row r="7" spans="1:17" x14ac:dyDescent="0.25">
      <c r="L7" s="10"/>
      <c r="M7" s="10"/>
      <c r="N7" s="10"/>
      <c r="O7" s="14"/>
      <c r="P7" s="14"/>
      <c r="Q7" s="14"/>
    </row>
    <row r="8" spans="1:17" x14ac:dyDescent="0.25">
      <c r="D8">
        <v>101138.09510070001</v>
      </c>
      <c r="L8" s="10"/>
      <c r="M8" s="10"/>
      <c r="N8" s="10"/>
      <c r="O8" s="14"/>
      <c r="P8" s="14"/>
      <c r="Q8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="115" zoomScaleNormal="115" workbookViewId="0">
      <selection activeCell="K13" sqref="K13"/>
    </sheetView>
  </sheetViews>
  <sheetFormatPr defaultRowHeight="15" x14ac:dyDescent="0.25"/>
  <cols>
    <col min="1" max="1" width="12.7109375" customWidth="1"/>
    <col min="2" max="2" width="9.42578125" bestFit="1" customWidth="1"/>
    <col min="3" max="4" width="11" bestFit="1" customWidth="1"/>
    <col min="5" max="5" width="14.28515625" customWidth="1"/>
    <col min="6" max="6" width="11" bestFit="1" customWidth="1"/>
    <col min="7" max="7" width="16.28515625" customWidth="1"/>
    <col min="8" max="8" width="10" bestFit="1" customWidth="1"/>
  </cols>
  <sheetData>
    <row r="1" spans="1:14" ht="38.25" x14ac:dyDescent="0.25">
      <c r="A1" s="16"/>
      <c r="B1" s="16" t="s">
        <v>120</v>
      </c>
      <c r="C1" s="16" t="s">
        <v>42</v>
      </c>
      <c r="D1" s="16" t="s">
        <v>40</v>
      </c>
      <c r="E1" s="16" t="s">
        <v>43</v>
      </c>
      <c r="F1" s="16" t="s">
        <v>41</v>
      </c>
      <c r="G1" s="16" t="s">
        <v>44</v>
      </c>
      <c r="H1" s="16" t="s">
        <v>5</v>
      </c>
      <c r="I1" s="16" t="s">
        <v>45</v>
      </c>
      <c r="J1" s="16" t="s">
        <v>32</v>
      </c>
      <c r="K1" s="16" t="s">
        <v>46</v>
      </c>
      <c r="L1" s="23" t="s">
        <v>0</v>
      </c>
      <c r="M1" s="23" t="s">
        <v>3</v>
      </c>
      <c r="N1" s="23" t="s">
        <v>79</v>
      </c>
    </row>
    <row r="2" spans="1:14" x14ac:dyDescent="0.25">
      <c r="A2" s="17" t="s">
        <v>33</v>
      </c>
      <c r="B2" s="22">
        <v>106.6339</v>
      </c>
      <c r="C2" s="133">
        <f>B2/L2</f>
        <v>0.87401683873696356</v>
      </c>
      <c r="D2" s="18">
        <v>0</v>
      </c>
      <c r="E2" s="133">
        <f>D2/L2</f>
        <v>0</v>
      </c>
      <c r="F2" s="18">
        <v>8.7385000000000002</v>
      </c>
      <c r="G2" s="133">
        <f>F2/L2</f>
        <v>7.1624466002865469E-2</v>
      </c>
      <c r="H2" s="22">
        <v>6.6319999999999997</v>
      </c>
      <c r="I2" s="133">
        <f>H2/L2</f>
        <v>5.4358695260170939E-2</v>
      </c>
      <c r="J2" s="22">
        <v>0</v>
      </c>
      <c r="K2" s="133">
        <f>J2/L2</f>
        <v>0</v>
      </c>
      <c r="L2" s="18">
        <v>122.0044</v>
      </c>
      <c r="M2" s="115">
        <v>8.7385000000000019</v>
      </c>
      <c r="N2" s="117">
        <f t="shared" ref="N2:N8" si="0">M2/L2</f>
        <v>7.1624466002865483E-2</v>
      </c>
    </row>
    <row r="3" spans="1:14" x14ac:dyDescent="0.25">
      <c r="A3" s="17" t="s">
        <v>34</v>
      </c>
      <c r="B3" s="22">
        <v>33320.388859580009</v>
      </c>
      <c r="C3" s="133">
        <f t="shared" ref="C3:C8" si="1">B3/L3</f>
        <v>0.65955804789098038</v>
      </c>
      <c r="D3" s="18">
        <v>1170.4397303899998</v>
      </c>
      <c r="E3" s="133">
        <f t="shared" ref="E3:E8" si="2">D3/L3</f>
        <v>2.3168185311502519E-2</v>
      </c>
      <c r="F3" s="18">
        <v>10104.416462779998</v>
      </c>
      <c r="G3" s="133">
        <f t="shared" ref="G3:G8" si="3">F3/L3</f>
        <v>0.20001114708937595</v>
      </c>
      <c r="H3" s="22">
        <v>4643.0348201600009</v>
      </c>
      <c r="I3" s="133">
        <f t="shared" ref="I3:I8" si="4">H3/L3</f>
        <v>9.1906219797735555E-2</v>
      </c>
      <c r="J3" s="22">
        <v>0</v>
      </c>
      <c r="K3" s="133">
        <f t="shared" ref="K3:K8" si="5">J3/L3</f>
        <v>0</v>
      </c>
      <c r="L3" s="18">
        <v>50519.266600000003</v>
      </c>
      <c r="M3" s="115">
        <v>12555.842920259995</v>
      </c>
      <c r="N3" s="117">
        <f t="shared" si="0"/>
        <v>0.24853573231128406</v>
      </c>
    </row>
    <row r="4" spans="1:14" x14ac:dyDescent="0.25">
      <c r="A4" s="17" t="s">
        <v>35</v>
      </c>
      <c r="B4" s="22">
        <v>4464.7916439799992</v>
      </c>
      <c r="C4" s="133">
        <f t="shared" si="1"/>
        <v>0.32937972247935898</v>
      </c>
      <c r="D4" s="18">
        <v>0</v>
      </c>
      <c r="E4" s="133">
        <f t="shared" si="2"/>
        <v>0</v>
      </c>
      <c r="F4" s="18">
        <v>6833.0457999999999</v>
      </c>
      <c r="G4" s="133">
        <f t="shared" si="3"/>
        <v>0.50409221947173832</v>
      </c>
      <c r="H4" s="22">
        <v>717.90105601999994</v>
      </c>
      <c r="I4" s="133">
        <f t="shared" si="4"/>
        <v>5.2961497300402491E-2</v>
      </c>
      <c r="J4" s="22">
        <v>1539.4118000000001</v>
      </c>
      <c r="K4" s="133">
        <f t="shared" si="5"/>
        <v>0.11356656074850016</v>
      </c>
      <c r="L4" s="18">
        <v>13555.150299999999</v>
      </c>
      <c r="M4" s="115">
        <v>6833.0457999999999</v>
      </c>
      <c r="N4" s="117">
        <f t="shared" si="0"/>
        <v>0.50409221947173832</v>
      </c>
    </row>
    <row r="5" spans="1:14" x14ac:dyDescent="0.25">
      <c r="A5" s="17" t="s">
        <v>36</v>
      </c>
      <c r="B5" s="22">
        <v>1362.8107080299997</v>
      </c>
      <c r="C5" s="133">
        <f t="shared" si="1"/>
        <v>0.34893808692535566</v>
      </c>
      <c r="D5" s="18">
        <v>461.21858768999999</v>
      </c>
      <c r="E5" s="133">
        <f t="shared" si="2"/>
        <v>0.11809177216959486</v>
      </c>
      <c r="F5" s="18">
        <v>953.20005820000006</v>
      </c>
      <c r="G5" s="133">
        <f t="shared" si="3"/>
        <v>0.24406016389924343</v>
      </c>
      <c r="H5" s="22">
        <v>1053.9380531500001</v>
      </c>
      <c r="I5" s="133">
        <f t="shared" si="4"/>
        <v>0.26985341826056397</v>
      </c>
      <c r="J5" s="22">
        <v>134.38</v>
      </c>
      <c r="K5" s="133">
        <f t="shared" si="5"/>
        <v>3.4407052897912141E-2</v>
      </c>
      <c r="L5" s="18">
        <v>3905.5945999999999</v>
      </c>
      <c r="M5" s="115">
        <v>1354.46583882</v>
      </c>
      <c r="N5" s="117">
        <f t="shared" si="0"/>
        <v>0.34680144191616818</v>
      </c>
    </row>
    <row r="6" spans="1:14" x14ac:dyDescent="0.25">
      <c r="A6" s="17" t="s">
        <v>37</v>
      </c>
      <c r="B6" s="22">
        <v>9778.1972941000004</v>
      </c>
      <c r="C6" s="133">
        <f t="shared" si="1"/>
        <v>0.49329874362704984</v>
      </c>
      <c r="D6" s="18">
        <v>0</v>
      </c>
      <c r="E6" s="133">
        <f t="shared" si="2"/>
        <v>0</v>
      </c>
      <c r="F6" s="18">
        <v>1991.8808599500001</v>
      </c>
      <c r="G6" s="133">
        <f t="shared" si="3"/>
        <v>0.10048808549414137</v>
      </c>
      <c r="H6" s="22">
        <v>2264.0049462399998</v>
      </c>
      <c r="I6" s="133">
        <f t="shared" si="4"/>
        <v>0.11421643089769679</v>
      </c>
      <c r="J6" s="22">
        <v>5628.16</v>
      </c>
      <c r="K6" s="133">
        <f t="shared" si="5"/>
        <v>0.28393416224146228</v>
      </c>
      <c r="L6" s="18">
        <v>19822.060000000001</v>
      </c>
      <c r="M6" s="115">
        <v>2151.6977596600009</v>
      </c>
      <c r="N6" s="117">
        <f t="shared" si="0"/>
        <v>0.10855066323379108</v>
      </c>
    </row>
    <row r="7" spans="1:14" x14ac:dyDescent="0.25">
      <c r="A7" s="17" t="s">
        <v>38</v>
      </c>
      <c r="B7" s="22">
        <v>30789.378188019997</v>
      </c>
      <c r="C7" s="133">
        <f t="shared" si="1"/>
        <v>0.48711324642867659</v>
      </c>
      <c r="D7" s="18">
        <v>3171.2029844799999</v>
      </c>
      <c r="E7" s="133">
        <f t="shared" si="2"/>
        <v>5.017103532982066E-2</v>
      </c>
      <c r="F7" s="18">
        <v>18953.341249509995</v>
      </c>
      <c r="G7" s="133">
        <f t="shared" si="3"/>
        <v>0.29985742259360265</v>
      </c>
      <c r="H7" s="22">
        <v>11079.38864592</v>
      </c>
      <c r="I7" s="133">
        <f t="shared" si="4"/>
        <v>0.17528502650498559</v>
      </c>
      <c r="J7" s="22">
        <v>650</v>
      </c>
      <c r="K7" s="133">
        <f t="shared" si="5"/>
        <v>1.0283533764310855E-2</v>
      </c>
      <c r="L7" s="18">
        <v>63207.8442</v>
      </c>
      <c r="M7" s="115">
        <v>20689.077366060003</v>
      </c>
      <c r="N7" s="117">
        <f t="shared" si="0"/>
        <v>0.32731819330202694</v>
      </c>
    </row>
    <row r="8" spans="1:14" x14ac:dyDescent="0.25">
      <c r="A8" s="17" t="s">
        <v>39</v>
      </c>
      <c r="B8" s="22">
        <v>787.66978948999997</v>
      </c>
      <c r="C8" s="133">
        <f t="shared" si="1"/>
        <v>0.12636530977814153</v>
      </c>
      <c r="D8" s="18">
        <v>1481.2542145</v>
      </c>
      <c r="E8" s="133">
        <f t="shared" si="2"/>
        <v>0.23763657077246145</v>
      </c>
      <c r="F8" s="18">
        <v>658.83010000000002</v>
      </c>
      <c r="G8" s="133">
        <f t="shared" si="3"/>
        <v>0.10569564910134327</v>
      </c>
      <c r="H8" s="22">
        <v>763.32519601000001</v>
      </c>
      <c r="I8" s="133">
        <f t="shared" si="4"/>
        <v>0.12245972378567256</v>
      </c>
      <c r="J8" s="22">
        <v>2571.5962</v>
      </c>
      <c r="K8" s="133">
        <f t="shared" si="5"/>
        <v>0.41255936786365371</v>
      </c>
      <c r="L8" s="18">
        <v>6233.2754999999997</v>
      </c>
      <c r="M8" s="115">
        <v>2110.6843145000003</v>
      </c>
      <c r="N8" s="117">
        <f t="shared" si="0"/>
        <v>0.33861559857253226</v>
      </c>
    </row>
    <row r="11" spans="1:14" x14ac:dyDescent="0.25">
      <c r="F11" s="11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opLeftCell="L1" zoomScale="90" zoomScaleNormal="90" workbookViewId="0">
      <selection activeCell="W2" sqref="W2"/>
    </sheetView>
  </sheetViews>
  <sheetFormatPr defaultColWidth="10.28515625" defaultRowHeight="15" x14ac:dyDescent="0.25"/>
  <cols>
    <col min="1" max="1" width="17.42578125" bestFit="1" customWidth="1"/>
  </cols>
  <sheetData>
    <row r="1" spans="1:25" s="43" customFormat="1" ht="99.75" thickBot="1" x14ac:dyDescent="0.35">
      <c r="A1" s="37" t="s">
        <v>61</v>
      </c>
      <c r="B1" s="146" t="s">
        <v>66</v>
      </c>
      <c r="C1" s="68" t="s">
        <v>72</v>
      </c>
      <c r="D1" s="141" t="s">
        <v>73</v>
      </c>
      <c r="E1" s="68"/>
      <c r="F1" s="142" t="s">
        <v>74</v>
      </c>
      <c r="G1" s="89"/>
      <c r="H1" s="146" t="s">
        <v>67</v>
      </c>
      <c r="I1" s="69" t="s">
        <v>70</v>
      </c>
      <c r="J1" s="141" t="s">
        <v>71</v>
      </c>
      <c r="K1" s="69"/>
      <c r="L1" s="142" t="s">
        <v>69</v>
      </c>
      <c r="M1" s="90"/>
      <c r="N1" s="146" t="s">
        <v>101</v>
      </c>
      <c r="O1" s="146" t="s">
        <v>102</v>
      </c>
      <c r="P1" s="70" t="s">
        <v>68</v>
      </c>
      <c r="Q1" s="141" t="s">
        <v>104</v>
      </c>
      <c r="R1" s="141" t="s">
        <v>103</v>
      </c>
      <c r="S1" s="159" t="s">
        <v>117</v>
      </c>
      <c r="T1" s="159" t="s">
        <v>116</v>
      </c>
      <c r="U1" s="142" t="s">
        <v>105</v>
      </c>
      <c r="V1" s="142" t="s">
        <v>106</v>
      </c>
      <c r="W1" s="157" t="s">
        <v>114</v>
      </c>
      <c r="X1" s="157" t="s">
        <v>115</v>
      </c>
      <c r="Y1" s="91" t="s">
        <v>100</v>
      </c>
    </row>
    <row r="2" spans="1:25" ht="17.25" thickBot="1" x14ac:dyDescent="0.35">
      <c r="A2" s="71" t="s">
        <v>82</v>
      </c>
      <c r="B2" s="94">
        <v>108048.5</v>
      </c>
      <c r="C2" s="95">
        <v>10109</v>
      </c>
      <c r="D2" s="96">
        <v>0</v>
      </c>
      <c r="E2" s="97">
        <f t="shared" ref="E2:E14" si="0">D2/B2</f>
        <v>0</v>
      </c>
      <c r="F2" s="96">
        <v>0</v>
      </c>
      <c r="G2" s="98">
        <f t="shared" ref="G2:G14" si="1">F2/B2</f>
        <v>0</v>
      </c>
      <c r="H2" s="99">
        <v>124205.6</v>
      </c>
      <c r="I2" s="100">
        <v>112051.24860000001</v>
      </c>
      <c r="J2" s="101">
        <v>80289.278655450005</v>
      </c>
      <c r="K2" s="47">
        <f t="shared" ref="K2:K14" si="2">J2/H2</f>
        <v>0.64642237270662517</v>
      </c>
      <c r="L2" s="101">
        <v>0</v>
      </c>
      <c r="M2" s="49">
        <f t="shared" ref="M2:M14" si="3">L2/H2</f>
        <v>0</v>
      </c>
      <c r="N2" s="99">
        <v>156266.49340000001</v>
      </c>
      <c r="O2" s="100"/>
      <c r="P2" s="100">
        <v>97866.182700000005</v>
      </c>
      <c r="Q2" s="101">
        <v>59624.89463802</v>
      </c>
      <c r="R2" s="101"/>
      <c r="S2" s="47">
        <f t="shared" ref="S2:T8" si="4">Q2/N2</f>
        <v>0.38155904916479044</v>
      </c>
      <c r="T2" s="47"/>
      <c r="U2" s="101">
        <v>0</v>
      </c>
      <c r="V2" s="143"/>
      <c r="W2" s="49">
        <f t="shared" ref="W2:X8" si="5">U2/N2</f>
        <v>0</v>
      </c>
      <c r="X2" s="158"/>
      <c r="Y2" s="92">
        <v>1</v>
      </c>
    </row>
    <row r="3" spans="1:25" ht="17.25" thickBot="1" x14ac:dyDescent="0.35">
      <c r="A3" s="71" t="s">
        <v>81</v>
      </c>
      <c r="B3" s="99">
        <v>108048.5</v>
      </c>
      <c r="C3" s="100">
        <v>10109</v>
      </c>
      <c r="D3" s="101">
        <v>0</v>
      </c>
      <c r="E3" s="47">
        <f t="shared" si="0"/>
        <v>0</v>
      </c>
      <c r="F3" s="101">
        <v>0</v>
      </c>
      <c r="G3" s="49">
        <f t="shared" si="1"/>
        <v>0</v>
      </c>
      <c r="H3" s="99">
        <v>124205.6</v>
      </c>
      <c r="I3" s="100">
        <v>117589.2347</v>
      </c>
      <c r="J3" s="101">
        <v>80864.630390720005</v>
      </c>
      <c r="K3" s="47">
        <f t="shared" si="2"/>
        <v>0.65105462548162085</v>
      </c>
      <c r="L3" s="101">
        <v>3218.8628219799998</v>
      </c>
      <c r="M3" s="49">
        <f t="shared" si="3"/>
        <v>2.5915601405894738E-2</v>
      </c>
      <c r="N3" s="99">
        <v>156292.59340000001</v>
      </c>
      <c r="O3" s="100"/>
      <c r="P3" s="100">
        <v>141490.0809</v>
      </c>
      <c r="Q3" s="101">
        <v>70418.06374713</v>
      </c>
      <c r="R3" s="101"/>
      <c r="S3" s="47">
        <f t="shared" si="4"/>
        <v>0.45055278830077944</v>
      </c>
      <c r="T3" s="47"/>
      <c r="U3" s="101">
        <v>2209.2383946800001</v>
      </c>
      <c r="V3" s="143"/>
      <c r="W3" s="49">
        <f t="shared" si="5"/>
        <v>1.4135272482336324E-2</v>
      </c>
      <c r="X3" s="158"/>
      <c r="Y3" s="92">
        <v>2</v>
      </c>
    </row>
    <row r="4" spans="1:25" ht="17.25" thickBot="1" x14ac:dyDescent="0.35">
      <c r="A4" s="71" t="s">
        <v>83</v>
      </c>
      <c r="B4" s="99">
        <v>108048.5</v>
      </c>
      <c r="C4" s="100">
        <v>21325</v>
      </c>
      <c r="D4" s="101">
        <v>0</v>
      </c>
      <c r="E4" s="47">
        <f t="shared" si="0"/>
        <v>0</v>
      </c>
      <c r="F4" s="101">
        <v>0</v>
      </c>
      <c r="G4" s="49">
        <f t="shared" si="1"/>
        <v>0</v>
      </c>
      <c r="H4" s="99">
        <v>124205.6</v>
      </c>
      <c r="I4" s="100">
        <v>119593.02899999999</v>
      </c>
      <c r="J4" s="101">
        <v>86704.60110272</v>
      </c>
      <c r="K4" s="47">
        <f t="shared" si="2"/>
        <v>0.69807320364556824</v>
      </c>
      <c r="L4" s="101">
        <v>3821.8712002399998</v>
      </c>
      <c r="M4" s="49">
        <f t="shared" si="3"/>
        <v>3.0770522426041978E-2</v>
      </c>
      <c r="N4" s="99">
        <v>156292.59340000001</v>
      </c>
      <c r="O4" s="100"/>
      <c r="P4" s="100">
        <v>140239.57829999999</v>
      </c>
      <c r="Q4" s="101">
        <v>78756.908774940006</v>
      </c>
      <c r="R4" s="101"/>
      <c r="S4" s="47">
        <f t="shared" si="4"/>
        <v>0.50390685228043575</v>
      </c>
      <c r="T4" s="47"/>
      <c r="U4" s="101">
        <v>5309.7328046000002</v>
      </c>
      <c r="V4" s="143"/>
      <c r="W4" s="49">
        <f t="shared" si="5"/>
        <v>3.3973028977840228E-2</v>
      </c>
      <c r="X4" s="158"/>
      <c r="Y4" s="92">
        <v>3</v>
      </c>
    </row>
    <row r="5" spans="1:25" ht="17.25" thickBot="1" x14ac:dyDescent="0.35">
      <c r="A5" s="71" t="s">
        <v>84</v>
      </c>
      <c r="B5" s="99">
        <v>108048.5</v>
      </c>
      <c r="C5" s="100">
        <v>54338.400000000001</v>
      </c>
      <c r="D5" s="101">
        <v>8360.2000000000007</v>
      </c>
      <c r="E5" s="47">
        <f t="shared" si="0"/>
        <v>7.7374512371758991E-2</v>
      </c>
      <c r="F5" s="101">
        <v>305</v>
      </c>
      <c r="G5" s="49">
        <f t="shared" si="1"/>
        <v>2.822806424892525E-3</v>
      </c>
      <c r="H5" s="99">
        <v>150985.20000000001</v>
      </c>
      <c r="I5" s="100">
        <v>148212.10630000001</v>
      </c>
      <c r="J5" s="101">
        <v>86380.961952240003</v>
      </c>
      <c r="K5" s="47">
        <f t="shared" si="2"/>
        <v>0.57211542556647932</v>
      </c>
      <c r="L5" s="101">
        <v>6140.4150457599999</v>
      </c>
      <c r="M5" s="49">
        <f t="shared" si="3"/>
        <v>4.0668986402375859E-2</v>
      </c>
      <c r="N5" s="99">
        <v>157235.31479999999</v>
      </c>
      <c r="O5" s="100"/>
      <c r="P5" s="100">
        <v>145042.38489036</v>
      </c>
      <c r="Q5" s="101">
        <v>88359.206719470007</v>
      </c>
      <c r="R5" s="101"/>
      <c r="S5" s="47">
        <f t="shared" si="4"/>
        <v>0.56195522508325213</v>
      </c>
      <c r="T5" s="47"/>
      <c r="U5" s="101">
        <v>10193.744868850001</v>
      </c>
      <c r="V5" s="143"/>
      <c r="W5" s="49">
        <f t="shared" si="5"/>
        <v>6.4831141030984224E-2</v>
      </c>
      <c r="X5" s="158"/>
      <c r="Y5" s="92">
        <v>4</v>
      </c>
    </row>
    <row r="6" spans="1:25" ht="17.25" thickBot="1" x14ac:dyDescent="0.35">
      <c r="A6" s="71" t="s">
        <v>85</v>
      </c>
      <c r="B6" s="99">
        <v>108048.5</v>
      </c>
      <c r="C6" s="100">
        <v>58866.5</v>
      </c>
      <c r="D6" s="101">
        <v>11778.3</v>
      </c>
      <c r="E6" s="47">
        <f t="shared" si="0"/>
        <v>0.10900938004692337</v>
      </c>
      <c r="F6" s="101">
        <v>887.7</v>
      </c>
      <c r="G6" s="49">
        <f t="shared" si="1"/>
        <v>8.2157549618921133E-3</v>
      </c>
      <c r="H6" s="99">
        <v>150944.29999999999</v>
      </c>
      <c r="I6" s="100">
        <v>148321.26930000001</v>
      </c>
      <c r="J6" s="101">
        <v>83985.668153189996</v>
      </c>
      <c r="K6" s="47">
        <f t="shared" si="2"/>
        <v>0.55640172005958488</v>
      </c>
      <c r="L6" s="101">
        <v>8766.7940908</v>
      </c>
      <c r="M6" s="49">
        <f t="shared" si="3"/>
        <v>5.8079663099567198E-2</v>
      </c>
      <c r="N6" s="99">
        <v>157235.31479999999</v>
      </c>
      <c r="O6" s="100"/>
      <c r="P6" s="100">
        <v>145449.71179035999</v>
      </c>
      <c r="Q6" s="101">
        <v>90843.390674619994</v>
      </c>
      <c r="R6" s="101"/>
      <c r="S6" s="47">
        <f t="shared" si="4"/>
        <v>0.57775437273853447</v>
      </c>
      <c r="T6" s="47"/>
      <c r="U6" s="101">
        <v>13718.85563609</v>
      </c>
      <c r="V6" s="143"/>
      <c r="W6" s="49">
        <f t="shared" si="5"/>
        <v>8.7250473302006581E-2</v>
      </c>
      <c r="X6" s="158"/>
      <c r="Y6" s="92">
        <v>5</v>
      </c>
    </row>
    <row r="7" spans="1:25" ht="17.25" thickBot="1" x14ac:dyDescent="0.35">
      <c r="A7" s="71" t="s">
        <v>57</v>
      </c>
      <c r="B7" s="99">
        <v>108048.5</v>
      </c>
      <c r="C7" s="100">
        <v>62276.6</v>
      </c>
      <c r="D7" s="101">
        <v>16333.8</v>
      </c>
      <c r="E7" s="47">
        <f t="shared" si="0"/>
        <v>0.15117100191117877</v>
      </c>
      <c r="F7" s="101">
        <v>7450.8</v>
      </c>
      <c r="G7" s="49">
        <f t="shared" si="1"/>
        <v>6.8957921674063033E-2</v>
      </c>
      <c r="H7" s="99">
        <v>133916.70000000001</v>
      </c>
      <c r="I7" s="100">
        <v>131907.64139999999</v>
      </c>
      <c r="J7" s="101">
        <v>83558.784781440001</v>
      </c>
      <c r="K7" s="47">
        <f t="shared" si="2"/>
        <v>0.62396090092901035</v>
      </c>
      <c r="L7" s="101">
        <v>10504.34022339</v>
      </c>
      <c r="M7" s="49">
        <f t="shared" si="3"/>
        <v>7.8439359866170524E-2</v>
      </c>
      <c r="N7" s="99">
        <v>157235.31479999999</v>
      </c>
      <c r="O7" s="100"/>
      <c r="P7" s="100">
        <v>144634.09489035999</v>
      </c>
      <c r="Q7" s="101">
        <v>97813.394548869997</v>
      </c>
      <c r="R7" s="101"/>
      <c r="S7" s="47">
        <f t="shared" si="4"/>
        <v>0.62208286143152114</v>
      </c>
      <c r="T7" s="47"/>
      <c r="U7" s="101">
        <v>15398.29941336</v>
      </c>
      <c r="V7" s="143"/>
      <c r="W7" s="49">
        <f t="shared" si="5"/>
        <v>9.7931558396701868E-2</v>
      </c>
      <c r="X7" s="158"/>
      <c r="Y7" s="92">
        <v>6</v>
      </c>
    </row>
    <row r="8" spans="1:25" ht="17.25" thickBot="1" x14ac:dyDescent="0.35">
      <c r="A8" s="71" t="s">
        <v>58</v>
      </c>
      <c r="B8" s="99">
        <v>108048.5</v>
      </c>
      <c r="C8" s="100">
        <v>68031.100000000006</v>
      </c>
      <c r="D8" s="101">
        <v>17966.099999999999</v>
      </c>
      <c r="E8" s="47">
        <f t="shared" si="0"/>
        <v>0.1662781065910216</v>
      </c>
      <c r="F8" s="101">
        <v>8992.7999999999993</v>
      </c>
      <c r="G8" s="49">
        <f t="shared" si="1"/>
        <v>8.3229290550077037E-2</v>
      </c>
      <c r="H8" s="99">
        <v>131760.70000000001</v>
      </c>
      <c r="I8" s="100">
        <v>129829.3901</v>
      </c>
      <c r="J8" s="96">
        <v>90372.886254850004</v>
      </c>
      <c r="K8" s="47">
        <f t="shared" si="2"/>
        <v>0.68588650678730456</v>
      </c>
      <c r="L8" s="96">
        <v>13777.41297917</v>
      </c>
      <c r="M8" s="49">
        <f t="shared" si="3"/>
        <v>0.10456390243198464</v>
      </c>
      <c r="N8" s="102">
        <v>157365.19559999998</v>
      </c>
      <c r="O8" s="102">
        <v>157365.19559999998</v>
      </c>
      <c r="P8" s="103"/>
      <c r="Q8" s="103">
        <v>112720.34252203001</v>
      </c>
      <c r="R8" s="103">
        <v>112720.34252203001</v>
      </c>
      <c r="S8" s="47">
        <f t="shared" si="4"/>
        <v>0.7162977943899943</v>
      </c>
      <c r="T8" s="47">
        <f t="shared" si="4"/>
        <v>0.7162977943899943</v>
      </c>
      <c r="U8" s="103">
        <v>23941.571829389999</v>
      </c>
      <c r="V8" s="103">
        <v>23941.571829389999</v>
      </c>
      <c r="W8" s="49">
        <f t="shared" si="5"/>
        <v>0.15214019680848667</v>
      </c>
      <c r="X8" s="49">
        <f t="shared" si="5"/>
        <v>0.15214019680848667</v>
      </c>
      <c r="Y8" s="92">
        <v>7</v>
      </c>
    </row>
    <row r="9" spans="1:25" ht="17.25" thickBot="1" x14ac:dyDescent="0.35">
      <c r="A9" s="71" t="s">
        <v>55</v>
      </c>
      <c r="B9" s="99">
        <v>108048.5</v>
      </c>
      <c r="C9" s="100">
        <v>68742.100000000006</v>
      </c>
      <c r="D9" s="101">
        <v>19442.099999999999</v>
      </c>
      <c r="E9" s="47">
        <f t="shared" si="0"/>
        <v>0.17993863866689494</v>
      </c>
      <c r="F9" s="101">
        <v>9783.2999999999993</v>
      </c>
      <c r="G9" s="49">
        <f t="shared" si="1"/>
        <v>9.0545449497216518E-2</v>
      </c>
      <c r="H9" s="99">
        <v>126863.5</v>
      </c>
      <c r="I9" s="100">
        <v>125049.01730000001</v>
      </c>
      <c r="J9" s="101">
        <v>91612.227201529997</v>
      </c>
      <c r="K9" s="47">
        <f t="shared" si="2"/>
        <v>0.7221322697350302</v>
      </c>
      <c r="L9" s="101">
        <v>17755.03753161</v>
      </c>
      <c r="M9" s="49">
        <f t="shared" si="3"/>
        <v>0.13995386798890144</v>
      </c>
      <c r="N9" s="102"/>
      <c r="O9" s="102">
        <v>157365.19559999998</v>
      </c>
      <c r="P9" s="103"/>
      <c r="Q9" s="103"/>
      <c r="R9" s="103">
        <v>121566.64326215001</v>
      </c>
      <c r="S9" s="47"/>
      <c r="T9" s="47">
        <f>R9/O9</f>
        <v>0.77251289777667986</v>
      </c>
      <c r="U9" s="103"/>
      <c r="V9" s="103">
        <v>35435.512340000001</v>
      </c>
      <c r="W9" s="49"/>
      <c r="X9" s="49">
        <f>V9/O9</f>
        <v>0.22518011180866226</v>
      </c>
      <c r="Y9" s="92">
        <v>8</v>
      </c>
    </row>
    <row r="10" spans="1:25" ht="17.25" thickBot="1" x14ac:dyDescent="0.35">
      <c r="A10" s="71" t="s">
        <v>50</v>
      </c>
      <c r="B10" s="99">
        <v>108048.5</v>
      </c>
      <c r="C10" s="100">
        <v>83011.899999999994</v>
      </c>
      <c r="D10" s="101">
        <v>34833.599999999999</v>
      </c>
      <c r="E10" s="47">
        <f t="shared" si="0"/>
        <v>0.3223885569906107</v>
      </c>
      <c r="F10" s="101">
        <v>11458</v>
      </c>
      <c r="G10" s="49">
        <f t="shared" si="1"/>
        <v>0.1060449705456346</v>
      </c>
      <c r="H10" s="99">
        <v>113386.9</v>
      </c>
      <c r="I10" s="100">
        <v>110326.1712</v>
      </c>
      <c r="J10" s="101">
        <v>79498.21264143</v>
      </c>
      <c r="K10" s="47">
        <f t="shared" si="2"/>
        <v>0.70112343349566841</v>
      </c>
      <c r="L10" s="101">
        <v>20126.655546860002</v>
      </c>
      <c r="M10" s="49">
        <f t="shared" si="3"/>
        <v>0.17750424032106005</v>
      </c>
      <c r="N10" s="102"/>
      <c r="O10" s="102">
        <v>157365.19559999998</v>
      </c>
      <c r="P10" s="103"/>
      <c r="Q10" s="103"/>
      <c r="R10" s="103">
        <v>136044.03453594001</v>
      </c>
      <c r="S10" s="47"/>
      <c r="T10" s="47">
        <f t="shared" ref="T10:T14" si="6">R10/O10</f>
        <v>0.86451158413544416</v>
      </c>
      <c r="U10" s="103"/>
      <c r="V10" s="103">
        <v>45921.66276128</v>
      </c>
      <c r="W10" s="49"/>
      <c r="X10" s="49">
        <f t="shared" ref="X10:X14" si="7">V10/O10</f>
        <v>0.29181587825815281</v>
      </c>
      <c r="Y10" s="92">
        <v>9</v>
      </c>
    </row>
    <row r="11" spans="1:25" ht="17.25" thickBot="1" x14ac:dyDescent="0.35">
      <c r="A11" s="71" t="s">
        <v>51</v>
      </c>
      <c r="B11" s="99">
        <v>108048.5</v>
      </c>
      <c r="C11" s="100">
        <v>91933.8</v>
      </c>
      <c r="D11" s="101">
        <v>48618.6</v>
      </c>
      <c r="E11" s="47">
        <f t="shared" si="0"/>
        <v>0.44997015229272036</v>
      </c>
      <c r="F11" s="101">
        <v>13313.1</v>
      </c>
      <c r="G11" s="49">
        <f t="shared" si="1"/>
        <v>0.12321411218110385</v>
      </c>
      <c r="H11" s="99">
        <v>112041.5897</v>
      </c>
      <c r="I11" s="100">
        <v>110816.12699999999</v>
      </c>
      <c r="J11" s="101">
        <v>84067.346151630001</v>
      </c>
      <c r="K11" s="47">
        <f t="shared" si="2"/>
        <v>0.75032268264603175</v>
      </c>
      <c r="L11" s="101">
        <v>23133.87288716</v>
      </c>
      <c r="M11" s="49">
        <f t="shared" si="3"/>
        <v>0.20647576448265978</v>
      </c>
      <c r="N11" s="102"/>
      <c r="O11" s="102">
        <v>157365.19559999998</v>
      </c>
      <c r="P11" s="103"/>
      <c r="Q11" s="103"/>
      <c r="R11" s="103">
        <v>145147.24020499003</v>
      </c>
      <c r="S11" s="47"/>
      <c r="T11" s="47">
        <f t="shared" si="6"/>
        <v>0.92235922722031716</v>
      </c>
      <c r="U11" s="103"/>
      <c r="V11" s="103">
        <v>59536.100629999994</v>
      </c>
      <c r="W11" s="49"/>
      <c r="X11" s="49">
        <f t="shared" si="7"/>
        <v>0.37833080182057743</v>
      </c>
      <c r="Y11" s="92">
        <v>10</v>
      </c>
    </row>
    <row r="12" spans="1:25" ht="17.25" thickBot="1" x14ac:dyDescent="0.35">
      <c r="A12" s="71" t="s">
        <v>86</v>
      </c>
      <c r="B12" s="99">
        <v>108048.5</v>
      </c>
      <c r="C12" s="100">
        <v>94955.199999999997</v>
      </c>
      <c r="D12" s="101">
        <v>55470.6</v>
      </c>
      <c r="E12" s="47">
        <f t="shared" si="0"/>
        <v>0.51338611827096159</v>
      </c>
      <c r="F12" s="101">
        <v>17475.400000000001</v>
      </c>
      <c r="G12" s="49">
        <f t="shared" si="1"/>
        <v>0.16173662753300602</v>
      </c>
      <c r="H12" s="94">
        <v>111649.0665</v>
      </c>
      <c r="I12" s="100">
        <v>107798.71</v>
      </c>
      <c r="J12" s="101">
        <v>84282.550916049993</v>
      </c>
      <c r="K12" s="47">
        <f t="shared" si="2"/>
        <v>0.75488809318481842</v>
      </c>
      <c r="L12" s="101">
        <v>37332.95624449</v>
      </c>
      <c r="M12" s="49">
        <f t="shared" si="3"/>
        <v>0.33437768370853327</v>
      </c>
      <c r="N12" s="102"/>
      <c r="O12" s="102">
        <v>157365.19559999998</v>
      </c>
      <c r="P12" s="103"/>
      <c r="Q12" s="103"/>
      <c r="R12" s="103">
        <v>147291.07077974002</v>
      </c>
      <c r="S12" s="47"/>
      <c r="T12" s="47">
        <f t="shared" si="6"/>
        <v>0.93598251009793199</v>
      </c>
      <c r="U12" s="103"/>
      <c r="V12" s="103">
        <v>81634.510085802787</v>
      </c>
      <c r="W12" s="49"/>
      <c r="X12" s="49">
        <f t="shared" si="7"/>
        <v>0.51875835552167548</v>
      </c>
      <c r="Y12" s="92">
        <v>11</v>
      </c>
    </row>
    <row r="13" spans="1:25" ht="17.25" thickBot="1" x14ac:dyDescent="0.35">
      <c r="A13" s="71" t="s">
        <v>56</v>
      </c>
      <c r="B13" s="99">
        <v>108048.5</v>
      </c>
      <c r="C13" s="100">
        <v>100631.2301</v>
      </c>
      <c r="D13" s="101">
        <v>67947.430114479997</v>
      </c>
      <c r="E13" s="47">
        <f t="shared" si="0"/>
        <v>0.62886046649865568</v>
      </c>
      <c r="F13" s="101">
        <v>25760.726495930001</v>
      </c>
      <c r="G13" s="49">
        <f t="shared" si="1"/>
        <v>0.23841817791019773</v>
      </c>
      <c r="H13" s="99">
        <v>108649.2953</v>
      </c>
      <c r="I13" s="100">
        <v>108308.65180000001</v>
      </c>
      <c r="J13" s="101">
        <v>81367.329270639995</v>
      </c>
      <c r="K13" s="47">
        <f t="shared" si="2"/>
        <v>0.74889882208596337</v>
      </c>
      <c r="L13" s="101">
        <v>44744.835886059998</v>
      </c>
      <c r="M13" s="49">
        <f t="shared" si="3"/>
        <v>0.41182812794608159</v>
      </c>
      <c r="N13" s="102"/>
      <c r="O13" s="102">
        <v>157365.19559999998</v>
      </c>
      <c r="P13" s="103"/>
      <c r="Q13" s="103"/>
      <c r="R13" s="103">
        <v>156804.33480017004</v>
      </c>
      <c r="S13" s="47"/>
      <c r="T13" s="47">
        <f t="shared" si="6"/>
        <v>0.99643592855655594</v>
      </c>
      <c r="U13" s="103"/>
      <c r="V13" s="103">
        <v>107537.73194174279</v>
      </c>
      <c r="W13" s="49"/>
      <c r="X13" s="49">
        <f t="shared" si="7"/>
        <v>0.68336414244410482</v>
      </c>
      <c r="Y13" s="92">
        <v>12</v>
      </c>
    </row>
    <row r="14" spans="1:25" ht="17.25" thickBot="1" x14ac:dyDescent="0.35">
      <c r="A14" s="71" t="s">
        <v>87</v>
      </c>
      <c r="B14" s="104">
        <v>100666.1</v>
      </c>
      <c r="C14" s="105">
        <v>98867.704199999993</v>
      </c>
      <c r="D14" s="106">
        <v>92472.750728280007</v>
      </c>
      <c r="E14" s="48">
        <f t="shared" si="0"/>
        <v>0.91860865503163425</v>
      </c>
      <c r="F14" s="106">
        <v>73886.502412820002</v>
      </c>
      <c r="G14" s="50">
        <f t="shared" si="1"/>
        <v>0.73397600992608236</v>
      </c>
      <c r="H14" s="104">
        <v>88994.016099999993</v>
      </c>
      <c r="I14" s="105">
        <v>88994.016099999993</v>
      </c>
      <c r="J14" s="107">
        <v>88857.08651203</v>
      </c>
      <c r="K14" s="48">
        <f t="shared" si="2"/>
        <v>0.99846136185363155</v>
      </c>
      <c r="L14" s="107">
        <v>86317.905927750006</v>
      </c>
      <c r="M14" s="50">
        <f t="shared" si="3"/>
        <v>0.96992932458241998</v>
      </c>
      <c r="N14" s="102"/>
      <c r="O14" s="102">
        <v>157365.19559999998</v>
      </c>
      <c r="P14" s="108"/>
      <c r="Q14" s="108"/>
      <c r="R14" s="108">
        <v>157365.19556099005</v>
      </c>
      <c r="S14" s="47"/>
      <c r="T14" s="47">
        <f t="shared" si="6"/>
        <v>0.99999999975210574</v>
      </c>
      <c r="U14" s="108"/>
      <c r="V14" s="108">
        <v>157365.19585174281</v>
      </c>
      <c r="W14" s="49"/>
      <c r="X14" s="49">
        <f t="shared" si="7"/>
        <v>1.0000000015997363</v>
      </c>
      <c r="Y14" s="92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7"/>
  <sheetViews>
    <sheetView zoomScaleNormal="100" workbookViewId="0">
      <selection activeCell="B5" sqref="B5"/>
    </sheetView>
  </sheetViews>
  <sheetFormatPr defaultRowHeight="15" x14ac:dyDescent="0.25"/>
  <cols>
    <col min="1" max="1" width="22" customWidth="1"/>
    <col min="14" max="15" width="9.7109375" bestFit="1" customWidth="1"/>
  </cols>
  <sheetData>
    <row r="1" spans="1:16" ht="67.5" x14ac:dyDescent="0.25">
      <c r="A1" s="3" t="s">
        <v>2</v>
      </c>
      <c r="B1" s="4" t="s">
        <v>5</v>
      </c>
      <c r="C1" s="4" t="s">
        <v>17</v>
      </c>
      <c r="D1" s="5" t="s">
        <v>23</v>
      </c>
      <c r="E1" s="5" t="s">
        <v>9</v>
      </c>
      <c r="F1" s="5" t="s">
        <v>24</v>
      </c>
      <c r="G1" s="5" t="s">
        <v>11</v>
      </c>
      <c r="H1" s="3" t="s">
        <v>25</v>
      </c>
      <c r="I1" s="6" t="s">
        <v>26</v>
      </c>
      <c r="J1" s="6" t="s">
        <v>27</v>
      </c>
      <c r="K1" s="6" t="s">
        <v>13</v>
      </c>
      <c r="L1" s="6" t="s">
        <v>19</v>
      </c>
      <c r="M1" s="4" t="s">
        <v>28</v>
      </c>
      <c r="N1" s="46" t="s">
        <v>75</v>
      </c>
      <c r="O1" s="46" t="s">
        <v>77</v>
      </c>
      <c r="P1" s="19" t="s">
        <v>1</v>
      </c>
    </row>
    <row r="2" spans="1:16" ht="18.600000000000001" customHeight="1" x14ac:dyDescent="0.25">
      <c r="A2" s="20" t="s">
        <v>53</v>
      </c>
      <c r="B2" s="120">
        <v>10165.2395</v>
      </c>
      <c r="C2" s="120">
        <v>53466.05</v>
      </c>
      <c r="D2" s="134">
        <f t="shared" ref="D2:D5" si="0">C2/K2</f>
        <v>0.79150098741380492</v>
      </c>
      <c r="E2" s="119">
        <v>0</v>
      </c>
      <c r="F2" s="134">
        <f t="shared" ref="F2:F5" si="1">E2/K2</f>
        <v>0</v>
      </c>
      <c r="G2" s="119">
        <v>8746.0043734499941</v>
      </c>
      <c r="H2" s="134">
        <f t="shared" ref="H2:H3" si="2">G2/K2</f>
        <v>0.12947414476122934</v>
      </c>
      <c r="I2" s="120">
        <v>0</v>
      </c>
      <c r="J2" s="134">
        <v>0</v>
      </c>
      <c r="K2" s="120">
        <v>67550.2</v>
      </c>
      <c r="L2" s="119">
        <v>0</v>
      </c>
      <c r="M2" s="134">
        <f t="shared" ref="M2:M5" si="3">B2/K2</f>
        <v>0.15048422506521075</v>
      </c>
      <c r="N2" s="120">
        <v>3918.9104999999945</v>
      </c>
      <c r="O2" s="117">
        <f>N2/K2</f>
        <v>5.8014787520984316E-2</v>
      </c>
      <c r="P2" s="166"/>
    </row>
    <row r="3" spans="1:16" x14ac:dyDescent="0.25">
      <c r="A3" s="20" t="s">
        <v>52</v>
      </c>
      <c r="B3" s="120">
        <v>19789.2137</v>
      </c>
      <c r="C3" s="120">
        <v>44587.157800000001</v>
      </c>
      <c r="D3" s="134">
        <f t="shared" si="0"/>
        <v>0.65906831451639125</v>
      </c>
      <c r="E3" s="119">
        <v>0</v>
      </c>
      <c r="F3" s="134">
        <f t="shared" si="1"/>
        <v>0</v>
      </c>
      <c r="G3" s="119">
        <v>5725.4699999999939</v>
      </c>
      <c r="H3" s="134">
        <f t="shared" si="2"/>
        <v>8.4631451047865597E-2</v>
      </c>
      <c r="I3" s="120">
        <v>0</v>
      </c>
      <c r="J3" s="134">
        <v>0</v>
      </c>
      <c r="K3" s="120">
        <v>67651.8</v>
      </c>
      <c r="L3" s="119">
        <v>0</v>
      </c>
      <c r="M3" s="134">
        <f t="shared" si="3"/>
        <v>0.29251570098652213</v>
      </c>
      <c r="N3" s="120">
        <v>3275.4285000000018</v>
      </c>
      <c r="O3" s="117">
        <f t="shared" ref="O3:O5" si="4">N3/K3</f>
        <v>4.8415984497086575E-2</v>
      </c>
      <c r="P3" s="166"/>
    </row>
    <row r="4" spans="1:16" x14ac:dyDescent="0.25">
      <c r="A4" s="20" t="s">
        <v>60</v>
      </c>
      <c r="B4" s="120">
        <v>21832.585600000002</v>
      </c>
      <c r="C4" s="120">
        <v>45576.175399999993</v>
      </c>
      <c r="D4" s="134">
        <f t="shared" si="0"/>
        <v>0.64123969435146755</v>
      </c>
      <c r="E4" s="119">
        <v>0</v>
      </c>
      <c r="F4" s="134">
        <f t="shared" si="1"/>
        <v>0</v>
      </c>
      <c r="G4" s="119">
        <v>3665.8246000000072</v>
      </c>
      <c r="H4" s="134">
        <f>G4/K4</f>
        <v>5.1576777239849214E-2</v>
      </c>
      <c r="I4" s="120">
        <v>0</v>
      </c>
      <c r="J4" s="134">
        <f>I4/K4</f>
        <v>0</v>
      </c>
      <c r="K4" s="120">
        <v>71075.100000000006</v>
      </c>
      <c r="L4" s="119">
        <v>0</v>
      </c>
      <c r="M4" s="134">
        <f t="shared" si="3"/>
        <v>0.30717629099361099</v>
      </c>
      <c r="N4" s="120">
        <v>3666.3390000000109</v>
      </c>
      <c r="O4" s="117">
        <f t="shared" si="4"/>
        <v>5.158401465492149E-2</v>
      </c>
      <c r="P4" s="166"/>
    </row>
    <row r="5" spans="1:16" x14ac:dyDescent="0.25">
      <c r="A5" s="21" t="s">
        <v>119</v>
      </c>
      <c r="B5" s="120">
        <v>23820.394</v>
      </c>
      <c r="C5" s="120">
        <f>P5-B5</f>
        <v>43703.035999999993</v>
      </c>
      <c r="D5" s="134">
        <f t="shared" si="0"/>
        <v>0.5866141612324397</v>
      </c>
      <c r="E5" s="119">
        <v>207.57281205000001</v>
      </c>
      <c r="F5" s="134">
        <f t="shared" si="1"/>
        <v>2.7861943283612979E-3</v>
      </c>
      <c r="G5" s="119">
        <v>6057.9673685200005</v>
      </c>
      <c r="H5" s="134">
        <f t="shared" ref="H5" si="5">G5/K5</f>
        <v>8.1314475421292262E-2</v>
      </c>
      <c r="I5" s="120">
        <v>876.62699999999995</v>
      </c>
      <c r="J5" s="134">
        <v>0</v>
      </c>
      <c r="K5" s="120">
        <v>74500.479000000007</v>
      </c>
      <c r="L5" s="119">
        <v>0</v>
      </c>
      <c r="M5" s="134">
        <f t="shared" si="3"/>
        <v>0.31973477647036336</v>
      </c>
      <c r="N5" s="120">
        <f>K5-I5-C5-B5</f>
        <v>6100.4220000000205</v>
      </c>
      <c r="O5" s="117">
        <f t="shared" si="4"/>
        <v>8.18843325826136E-2</v>
      </c>
      <c r="P5" s="166">
        <v>67523.429999999993</v>
      </c>
    </row>
    <row r="6" spans="1:16" x14ac:dyDescent="0.25">
      <c r="A6" s="9"/>
    </row>
    <row r="7" spans="1:16" x14ac:dyDescent="0.25">
      <c r="A7" s="9"/>
    </row>
  </sheetData>
  <conditionalFormatting sqref="A2:A4">
    <cfRule type="containsText" dxfId="17" priority="7" operator="containsText" text="не требуется">
      <formula>NOT(ISERROR(SEARCH("не требуется",A2)))</formula>
    </cfRule>
    <cfRule type="cellIs" dxfId="16" priority="8" operator="equal">
      <formula>0</formula>
    </cfRule>
    <cfRule type="containsText" dxfId="15" priority="9" operator="containsText" text="Нет">
      <formula>NOT(ISERROR(SEARCH("Нет",A2)))</formula>
    </cfRule>
  </conditionalFormatting>
  <conditionalFormatting sqref="A5">
    <cfRule type="containsText" dxfId="14" priority="1" operator="containsText" text="не требуется">
      <formula>NOT(ISERROR(SEARCH("не требуется",A5)))</formula>
    </cfRule>
    <cfRule type="cellIs" dxfId="13" priority="2" operator="equal">
      <formula>0</formula>
    </cfRule>
    <cfRule type="containsText" dxfId="12" priority="3" operator="containsText" text="Нет">
      <formula>NOT(ISERROR(SEARCH("Нет",A5)))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opLeftCell="H1" workbookViewId="0">
      <selection activeCell="Z15" sqref="Z15"/>
    </sheetView>
  </sheetViews>
  <sheetFormatPr defaultRowHeight="15" x14ac:dyDescent="0.25"/>
  <cols>
    <col min="1" max="1" width="22.7109375" customWidth="1"/>
  </cols>
  <sheetData>
    <row r="1" spans="1:25" s="43" customFormat="1" ht="75.599999999999994" customHeight="1" thickBot="1" x14ac:dyDescent="0.35">
      <c r="A1" s="37" t="s">
        <v>61</v>
      </c>
      <c r="B1" s="147" t="s">
        <v>66</v>
      </c>
      <c r="C1" s="38" t="s">
        <v>72</v>
      </c>
      <c r="D1" s="148" t="s">
        <v>73</v>
      </c>
      <c r="E1" s="38" t="s">
        <v>62</v>
      </c>
      <c r="F1" s="149" t="s">
        <v>74</v>
      </c>
      <c r="G1" s="39" t="s">
        <v>63</v>
      </c>
      <c r="H1" s="147" t="s">
        <v>67</v>
      </c>
      <c r="I1" s="40" t="s">
        <v>70</v>
      </c>
      <c r="J1" s="148" t="s">
        <v>71</v>
      </c>
      <c r="K1" s="40" t="s">
        <v>64</v>
      </c>
      <c r="L1" s="149" t="s">
        <v>69</v>
      </c>
      <c r="M1" s="41" t="s">
        <v>65</v>
      </c>
      <c r="N1" s="147" t="s">
        <v>101</v>
      </c>
      <c r="O1" s="147" t="s">
        <v>102</v>
      </c>
      <c r="P1" s="42" t="s">
        <v>68</v>
      </c>
      <c r="Q1" s="148" t="s">
        <v>104</v>
      </c>
      <c r="R1" s="148" t="s">
        <v>107</v>
      </c>
      <c r="S1" s="162" t="s">
        <v>112</v>
      </c>
      <c r="T1" s="162" t="s">
        <v>118</v>
      </c>
      <c r="U1" s="149" t="s">
        <v>105</v>
      </c>
      <c r="V1" s="149" t="s">
        <v>106</v>
      </c>
      <c r="W1" s="163" t="s">
        <v>114</v>
      </c>
      <c r="X1" s="163" t="s">
        <v>115</v>
      </c>
      <c r="Y1" s="43" t="s">
        <v>100</v>
      </c>
    </row>
    <row r="2" spans="1:25" ht="17.25" thickBot="1" x14ac:dyDescent="0.35">
      <c r="A2" s="71" t="s">
        <v>80</v>
      </c>
      <c r="B2" s="24">
        <v>64196.3</v>
      </c>
      <c r="C2" s="24">
        <v>35160</v>
      </c>
      <c r="D2" s="24">
        <v>26808.9</v>
      </c>
      <c r="E2" s="27">
        <f t="shared" ref="E2:E14" si="0">D2/B2</f>
        <v>0.41760817991068022</v>
      </c>
      <c r="F2" s="24">
        <v>0</v>
      </c>
      <c r="G2" s="29">
        <f t="shared" ref="G2:G14" si="1">F2/B2</f>
        <v>0</v>
      </c>
      <c r="H2" s="31">
        <v>76774</v>
      </c>
      <c r="I2" s="24">
        <v>75960.631999999998</v>
      </c>
      <c r="J2" s="34">
        <v>67699.462100000004</v>
      </c>
      <c r="K2" s="27">
        <f t="shared" ref="K2:K14" si="2">J2/H2</f>
        <v>0.88180193945867091</v>
      </c>
      <c r="L2" s="24">
        <v>0</v>
      </c>
      <c r="M2" s="29">
        <f t="shared" ref="M2:M14" si="3">L2/H2</f>
        <v>0</v>
      </c>
      <c r="N2" s="31">
        <v>62726</v>
      </c>
      <c r="O2" s="54"/>
      <c r="P2" s="24">
        <v>60342.972000000002</v>
      </c>
      <c r="Q2" s="24">
        <v>46389.527300000002</v>
      </c>
      <c r="R2" s="144"/>
      <c r="S2" s="27">
        <f t="shared" ref="S2:T8" si="4">Q2/N2</f>
        <v>0.73955819436916115</v>
      </c>
      <c r="T2" s="161"/>
      <c r="U2" s="56">
        <v>0</v>
      </c>
      <c r="V2" s="145"/>
      <c r="W2" s="29">
        <f t="shared" ref="W2:X8" si="5">U2/N2</f>
        <v>0</v>
      </c>
      <c r="X2" s="155"/>
      <c r="Y2">
        <v>1</v>
      </c>
    </row>
    <row r="3" spans="1:25" ht="17.25" thickBot="1" x14ac:dyDescent="0.35">
      <c r="A3" s="71" t="s">
        <v>88</v>
      </c>
      <c r="B3" s="25">
        <v>64196.3</v>
      </c>
      <c r="C3" s="25">
        <v>57245.8</v>
      </c>
      <c r="D3" s="25">
        <v>41761.818100000004</v>
      </c>
      <c r="E3" s="27">
        <f t="shared" si="0"/>
        <v>0.65053310081733684</v>
      </c>
      <c r="F3" s="25">
        <v>5499.4205999999995</v>
      </c>
      <c r="G3" s="29">
        <f t="shared" si="1"/>
        <v>8.5665694128789341E-2</v>
      </c>
      <c r="H3" s="32">
        <v>76774</v>
      </c>
      <c r="I3" s="25">
        <v>76343.331999999995</v>
      </c>
      <c r="J3" s="35">
        <v>68619.790000000008</v>
      </c>
      <c r="K3" s="27">
        <f t="shared" si="2"/>
        <v>0.89378943392294274</v>
      </c>
      <c r="L3" s="25">
        <v>6214.7370000000001</v>
      </c>
      <c r="M3" s="29">
        <f t="shared" si="3"/>
        <v>8.0948459113762472E-2</v>
      </c>
      <c r="N3" s="32">
        <v>62726</v>
      </c>
      <c r="O3" s="55"/>
      <c r="P3" s="25">
        <v>62415.871999999996</v>
      </c>
      <c r="Q3" s="25">
        <v>55043.398000000001</v>
      </c>
      <c r="R3" s="52"/>
      <c r="S3" s="27">
        <f t="shared" si="4"/>
        <v>0.87752125115582058</v>
      </c>
      <c r="T3" s="158"/>
      <c r="U3" s="36">
        <v>7036.674</v>
      </c>
      <c r="V3" s="57"/>
      <c r="W3" s="29">
        <f t="shared" si="5"/>
        <v>0.11218113700857699</v>
      </c>
      <c r="X3" s="155"/>
      <c r="Y3">
        <v>2</v>
      </c>
    </row>
    <row r="4" spans="1:25" ht="17.25" thickBot="1" x14ac:dyDescent="0.35">
      <c r="A4" s="71" t="s">
        <v>89</v>
      </c>
      <c r="B4" s="25">
        <v>70535.899999999994</v>
      </c>
      <c r="C4" s="25">
        <v>70347.600000000006</v>
      </c>
      <c r="D4" s="25">
        <v>51627.303700000004</v>
      </c>
      <c r="E4" s="27">
        <f t="shared" si="0"/>
        <v>0.7319294671224158</v>
      </c>
      <c r="F4" s="25">
        <v>6569.9597000000003</v>
      </c>
      <c r="G4" s="29">
        <f t="shared" si="1"/>
        <v>9.3143487217147589E-2</v>
      </c>
      <c r="H4" s="32">
        <v>76894.899999999994</v>
      </c>
      <c r="I4" s="25">
        <v>76464.331999999995</v>
      </c>
      <c r="J4" s="35">
        <v>69378.243300000002</v>
      </c>
      <c r="K4" s="27">
        <f t="shared" si="2"/>
        <v>0.90224765621647218</v>
      </c>
      <c r="L4" s="25">
        <v>8196.0733</v>
      </c>
      <c r="M4" s="29">
        <f t="shared" si="3"/>
        <v>0.10658799608296519</v>
      </c>
      <c r="N4" s="32">
        <v>64974.1</v>
      </c>
      <c r="O4" s="55"/>
      <c r="P4" s="25">
        <v>64974.1</v>
      </c>
      <c r="Q4" s="25">
        <v>60864.286</v>
      </c>
      <c r="R4" s="52"/>
      <c r="S4" s="27">
        <f t="shared" si="4"/>
        <v>0.936746888375522</v>
      </c>
      <c r="T4" s="158"/>
      <c r="U4" s="36">
        <v>8503.5614000000005</v>
      </c>
      <c r="V4" s="57"/>
      <c r="W4" s="29">
        <f t="shared" si="5"/>
        <v>0.13087617065877019</v>
      </c>
      <c r="X4" s="155"/>
      <c r="Y4">
        <v>3</v>
      </c>
    </row>
    <row r="5" spans="1:25" ht="17.25" thickBot="1" x14ac:dyDescent="0.35">
      <c r="A5" s="71" t="s">
        <v>90</v>
      </c>
      <c r="B5" s="25">
        <v>71614.100000000006</v>
      </c>
      <c r="C5" s="25">
        <v>71456.3</v>
      </c>
      <c r="D5" s="25">
        <v>59994.078700000005</v>
      </c>
      <c r="E5" s="27">
        <f t="shared" si="0"/>
        <v>0.83774115292938123</v>
      </c>
      <c r="F5" s="25">
        <v>7744.8029999999999</v>
      </c>
      <c r="G5" s="29">
        <f t="shared" si="1"/>
        <v>0.10814634268949828</v>
      </c>
      <c r="H5" s="32">
        <v>83738</v>
      </c>
      <c r="I5" s="25">
        <v>83407.432000000001</v>
      </c>
      <c r="J5" s="35">
        <v>74516.016600000003</v>
      </c>
      <c r="K5" s="27">
        <f t="shared" si="2"/>
        <v>0.88987098569347256</v>
      </c>
      <c r="L5" s="25">
        <v>10429.9663</v>
      </c>
      <c r="M5" s="29">
        <f t="shared" si="3"/>
        <v>0.12455475769662519</v>
      </c>
      <c r="N5" s="32">
        <v>67550.2</v>
      </c>
      <c r="O5" s="55"/>
      <c r="P5" s="25">
        <v>67550.2</v>
      </c>
      <c r="Q5" s="25">
        <v>63631.289499999999</v>
      </c>
      <c r="R5" s="52"/>
      <c r="S5" s="27">
        <f t="shared" si="4"/>
        <v>0.94198521247901568</v>
      </c>
      <c r="T5" s="158"/>
      <c r="U5" s="36">
        <v>10165.2395</v>
      </c>
      <c r="V5" s="57"/>
      <c r="W5" s="29">
        <f t="shared" si="5"/>
        <v>0.15048422506521075</v>
      </c>
      <c r="X5" s="155"/>
      <c r="Y5">
        <v>4</v>
      </c>
    </row>
    <row r="6" spans="1:25" ht="17.25" thickBot="1" x14ac:dyDescent="0.35">
      <c r="A6" s="71" t="s">
        <v>91</v>
      </c>
      <c r="B6" s="25">
        <v>71614.100000000006</v>
      </c>
      <c r="C6" s="25">
        <v>71611.5</v>
      </c>
      <c r="D6" s="25">
        <v>66947.123900000006</v>
      </c>
      <c r="E6" s="27">
        <f t="shared" si="0"/>
        <v>0.93483160299438239</v>
      </c>
      <c r="F6" s="25">
        <v>16463.427299999999</v>
      </c>
      <c r="G6" s="29">
        <f t="shared" si="1"/>
        <v>0.22989086367070169</v>
      </c>
      <c r="H6" s="32">
        <v>84306.3</v>
      </c>
      <c r="I6" s="25">
        <v>84104.432000000001</v>
      </c>
      <c r="J6" s="35">
        <v>71644.116000000009</v>
      </c>
      <c r="K6" s="27">
        <f t="shared" si="2"/>
        <v>0.8498073809430613</v>
      </c>
      <c r="L6" s="25">
        <v>18796.613000000001</v>
      </c>
      <c r="M6" s="29">
        <f t="shared" si="3"/>
        <v>0.2229562084921293</v>
      </c>
      <c r="N6" s="32">
        <v>67651.8</v>
      </c>
      <c r="O6" s="55"/>
      <c r="P6" s="25">
        <v>67651.8</v>
      </c>
      <c r="Q6" s="25">
        <v>64376.371500000001</v>
      </c>
      <c r="R6" s="52"/>
      <c r="S6" s="27">
        <f t="shared" si="4"/>
        <v>0.95158401550291338</v>
      </c>
      <c r="T6" s="158"/>
      <c r="U6" s="36">
        <v>19789.2137</v>
      </c>
      <c r="V6" s="57"/>
      <c r="W6" s="29">
        <f t="shared" si="5"/>
        <v>0.29251570098652213</v>
      </c>
      <c r="X6" s="155"/>
      <c r="Y6">
        <v>5</v>
      </c>
    </row>
    <row r="7" spans="1:25" ht="17.25" thickBot="1" x14ac:dyDescent="0.35">
      <c r="A7" s="71" t="s">
        <v>92</v>
      </c>
      <c r="B7" s="25">
        <v>72097.8</v>
      </c>
      <c r="C7" s="25">
        <v>71031.550900000002</v>
      </c>
      <c r="D7" s="25">
        <v>74013.7</v>
      </c>
      <c r="E7" s="27">
        <f t="shared" si="0"/>
        <v>1.0265736263797229</v>
      </c>
      <c r="F7" s="25">
        <v>19393.627</v>
      </c>
      <c r="G7" s="29">
        <f t="shared" si="1"/>
        <v>0.26899055172279873</v>
      </c>
      <c r="H7" s="32">
        <v>80375.100000000006</v>
      </c>
      <c r="I7" s="25">
        <v>80173.232000000004</v>
      </c>
      <c r="J7" s="25">
        <v>74044.51890000001</v>
      </c>
      <c r="K7" s="27">
        <f t="shared" si="2"/>
        <v>0.92123703609700025</v>
      </c>
      <c r="L7" s="25">
        <v>21627.5092</v>
      </c>
      <c r="M7" s="29">
        <f t="shared" si="3"/>
        <v>0.26908220580751996</v>
      </c>
      <c r="N7" s="32">
        <v>71075.100000000006</v>
      </c>
      <c r="O7" s="55"/>
      <c r="P7" s="25">
        <v>71075.100000000006</v>
      </c>
      <c r="Q7" s="25">
        <v>67408.760999999999</v>
      </c>
      <c r="R7" s="52"/>
      <c r="S7" s="27">
        <f t="shared" si="4"/>
        <v>0.94841598534507854</v>
      </c>
      <c r="T7" s="158"/>
      <c r="U7" s="36">
        <v>21832.585600000002</v>
      </c>
      <c r="V7" s="57"/>
      <c r="W7" s="29">
        <f t="shared" si="5"/>
        <v>0.30717629099361099</v>
      </c>
      <c r="X7" s="155"/>
      <c r="Y7">
        <v>6</v>
      </c>
    </row>
    <row r="8" spans="1:25" ht="17.25" thickBot="1" x14ac:dyDescent="0.35">
      <c r="A8" s="71" t="s">
        <v>93</v>
      </c>
      <c r="B8" s="25">
        <v>73548.7</v>
      </c>
      <c r="C8" s="25">
        <v>73546.100000000006</v>
      </c>
      <c r="D8" s="25">
        <v>68506.544600000008</v>
      </c>
      <c r="E8" s="27">
        <f t="shared" si="0"/>
        <v>0.93144466999416731</v>
      </c>
      <c r="F8" s="25">
        <v>22274.650799999999</v>
      </c>
      <c r="G8" s="29">
        <f t="shared" si="1"/>
        <v>0.30285580574503695</v>
      </c>
      <c r="H8" s="32">
        <v>78925.600000000006</v>
      </c>
      <c r="I8" s="25">
        <v>78723.600000000006</v>
      </c>
      <c r="J8" s="25">
        <v>73134.733000000007</v>
      </c>
      <c r="K8" s="27">
        <f t="shared" si="2"/>
        <v>0.92662878711089935</v>
      </c>
      <c r="L8" s="25">
        <v>24842.300899999998</v>
      </c>
      <c r="M8" s="29">
        <f t="shared" si="3"/>
        <v>0.31475593343604608</v>
      </c>
      <c r="N8" s="32">
        <v>74500.5</v>
      </c>
      <c r="O8" s="55">
        <v>74500.5</v>
      </c>
      <c r="P8" s="25">
        <v>74500.5</v>
      </c>
      <c r="Q8" s="25">
        <v>72886</v>
      </c>
      <c r="R8" s="52">
        <v>72886</v>
      </c>
      <c r="S8" s="27">
        <f t="shared" si="4"/>
        <v>0.97832900450332549</v>
      </c>
      <c r="T8" s="47">
        <f t="shared" si="4"/>
        <v>0.97832900450332549</v>
      </c>
      <c r="U8" s="25">
        <v>28832.6</v>
      </c>
      <c r="V8" s="52">
        <v>28832.6</v>
      </c>
      <c r="W8" s="29">
        <f t="shared" si="5"/>
        <v>0.38701216770357244</v>
      </c>
      <c r="X8" s="49">
        <f t="shared" si="5"/>
        <v>0.38701216770357244</v>
      </c>
      <c r="Y8">
        <v>7</v>
      </c>
    </row>
    <row r="9" spans="1:25" ht="17.25" thickBot="1" x14ac:dyDescent="0.35">
      <c r="A9" s="71" t="s">
        <v>94</v>
      </c>
      <c r="B9" s="25">
        <v>89788.5</v>
      </c>
      <c r="C9" s="25">
        <v>89696.6</v>
      </c>
      <c r="D9" s="25">
        <v>71706.694099999993</v>
      </c>
      <c r="E9" s="27">
        <f t="shared" si="0"/>
        <v>0.79861779737939709</v>
      </c>
      <c r="F9" s="25">
        <v>29702.094699999998</v>
      </c>
      <c r="G9" s="29">
        <f t="shared" si="1"/>
        <v>0.33080065598601155</v>
      </c>
      <c r="H9" s="32">
        <v>79061.600000000006</v>
      </c>
      <c r="I9" s="25">
        <v>78723.600000000006</v>
      </c>
      <c r="J9" s="25">
        <v>73178.286600000007</v>
      </c>
      <c r="K9" s="27">
        <f t="shared" si="2"/>
        <v>0.92558570279377095</v>
      </c>
      <c r="L9" s="25">
        <v>33477.480499999998</v>
      </c>
      <c r="M9" s="29">
        <f t="shared" si="3"/>
        <v>0.42343540353344727</v>
      </c>
      <c r="N9" s="32"/>
      <c r="O9" s="55">
        <v>74500.5</v>
      </c>
      <c r="P9" s="25">
        <v>74500.5</v>
      </c>
      <c r="Q9" s="25"/>
      <c r="R9" s="52">
        <v>73474</v>
      </c>
      <c r="S9" s="27"/>
      <c r="T9" s="47">
        <f>R9/O9</f>
        <v>0.98622156898275848</v>
      </c>
      <c r="U9" s="25"/>
      <c r="V9" s="52">
        <v>43438</v>
      </c>
      <c r="W9" s="29"/>
      <c r="X9" s="49">
        <f>V9/O9</f>
        <v>0.58305648955376144</v>
      </c>
      <c r="Y9">
        <v>8</v>
      </c>
    </row>
    <row r="10" spans="1:25" ht="17.25" thickBot="1" x14ac:dyDescent="0.35">
      <c r="A10" s="71" t="s">
        <v>99</v>
      </c>
      <c r="B10" s="25">
        <v>89788.5</v>
      </c>
      <c r="C10" s="25">
        <v>89785.9</v>
      </c>
      <c r="D10" s="25">
        <v>86586.916200000007</v>
      </c>
      <c r="E10" s="27">
        <f t="shared" si="0"/>
        <v>0.96434305284084276</v>
      </c>
      <c r="F10" s="25">
        <v>33651.639600000002</v>
      </c>
      <c r="G10" s="29">
        <f t="shared" si="1"/>
        <v>0.37478785813327992</v>
      </c>
      <c r="H10" s="32">
        <v>79061.600000000006</v>
      </c>
      <c r="I10" s="25">
        <v>78859.7</v>
      </c>
      <c r="J10" s="25">
        <v>73486.6679</v>
      </c>
      <c r="K10" s="27">
        <f t="shared" si="2"/>
        <v>0.92948622213565113</v>
      </c>
      <c r="L10" s="25">
        <v>37822.161999999997</v>
      </c>
      <c r="M10" s="29">
        <f t="shared" si="3"/>
        <v>0.47838852236736917</v>
      </c>
      <c r="N10" s="32"/>
      <c r="O10" s="55">
        <v>74500.5</v>
      </c>
      <c r="P10" s="25">
        <v>74500.5</v>
      </c>
      <c r="Q10" s="25"/>
      <c r="R10" s="52">
        <v>73714.399999999994</v>
      </c>
      <c r="S10" s="47"/>
      <c r="T10" s="47">
        <f t="shared" ref="T10:T14" si="6">R10/O10</f>
        <v>0.98944839296380549</v>
      </c>
      <c r="U10" s="25"/>
      <c r="V10" s="52">
        <v>49438</v>
      </c>
      <c r="W10" s="49"/>
      <c r="X10" s="49">
        <f t="shared" ref="X10:X14" si="7">V10/O10</f>
        <v>0.66359286179287391</v>
      </c>
      <c r="Y10">
        <v>9</v>
      </c>
    </row>
    <row r="11" spans="1:25" ht="17.25" thickBot="1" x14ac:dyDescent="0.35">
      <c r="A11" s="71" t="s">
        <v>95</v>
      </c>
      <c r="B11" s="25">
        <v>91941.7</v>
      </c>
      <c r="C11" s="25">
        <v>91939.1</v>
      </c>
      <c r="D11" s="25">
        <v>86108.554000000004</v>
      </c>
      <c r="E11" s="27">
        <f t="shared" si="0"/>
        <v>0.93655603496563589</v>
      </c>
      <c r="F11" s="25">
        <v>40053.065000000002</v>
      </c>
      <c r="G11" s="29">
        <f t="shared" si="1"/>
        <v>0.43563546247241464</v>
      </c>
      <c r="H11" s="32">
        <v>78998.5</v>
      </c>
      <c r="I11" s="25">
        <v>78998.5</v>
      </c>
      <c r="J11" s="25">
        <v>74080.551000000007</v>
      </c>
      <c r="K11" s="27">
        <f t="shared" si="2"/>
        <v>0.93774629898036044</v>
      </c>
      <c r="L11" s="25">
        <v>42928.599499999997</v>
      </c>
      <c r="M11" s="29">
        <f t="shared" si="3"/>
        <v>0.54341031158819464</v>
      </c>
      <c r="N11" s="32"/>
      <c r="O11" s="55">
        <v>74500.5</v>
      </c>
      <c r="P11" s="25">
        <v>74500.5</v>
      </c>
      <c r="Q11" s="25"/>
      <c r="R11" s="52">
        <v>73985.600000000006</v>
      </c>
      <c r="S11" s="47"/>
      <c r="T11" s="47">
        <f t="shared" si="6"/>
        <v>0.99308863698901362</v>
      </c>
      <c r="U11" s="25"/>
      <c r="V11" s="52">
        <v>54438</v>
      </c>
      <c r="W11" s="49"/>
      <c r="X11" s="49">
        <f t="shared" si="7"/>
        <v>0.73070650532546766</v>
      </c>
      <c r="Y11">
        <v>10</v>
      </c>
    </row>
    <row r="12" spans="1:25" ht="17.25" thickBot="1" x14ac:dyDescent="0.35">
      <c r="A12" s="71" t="s">
        <v>96</v>
      </c>
      <c r="B12" s="25">
        <v>91903.5</v>
      </c>
      <c r="C12" s="25">
        <v>91903.5</v>
      </c>
      <c r="D12" s="25">
        <v>87638.723099999988</v>
      </c>
      <c r="E12" s="27">
        <f t="shared" si="0"/>
        <v>0.95359505459530913</v>
      </c>
      <c r="F12" s="25">
        <v>57369.776399999995</v>
      </c>
      <c r="G12" s="29">
        <f t="shared" si="1"/>
        <v>0.62423929882975071</v>
      </c>
      <c r="H12" s="32">
        <v>78800.2</v>
      </c>
      <c r="I12" s="25">
        <v>78800.2</v>
      </c>
      <c r="J12" s="25">
        <v>74377.290999999997</v>
      </c>
      <c r="K12" s="27">
        <f t="shared" si="2"/>
        <v>0.94387185565518872</v>
      </c>
      <c r="L12" s="25">
        <v>50435.279299999995</v>
      </c>
      <c r="M12" s="29">
        <f t="shared" si="3"/>
        <v>0.64003999101525122</v>
      </c>
      <c r="N12" s="32"/>
      <c r="O12" s="55">
        <v>74500.5</v>
      </c>
      <c r="P12" s="25">
        <v>74500.5</v>
      </c>
      <c r="Q12" s="25"/>
      <c r="R12" s="52">
        <v>74226.399999999994</v>
      </c>
      <c r="S12" s="47"/>
      <c r="T12" s="47">
        <f t="shared" si="6"/>
        <v>0.99632083006154315</v>
      </c>
      <c r="U12" s="25"/>
      <c r="V12" s="52">
        <v>68438</v>
      </c>
      <c r="W12" s="49"/>
      <c r="X12" s="49">
        <f t="shared" si="7"/>
        <v>0.91862470721673006</v>
      </c>
      <c r="Y12">
        <v>11</v>
      </c>
    </row>
    <row r="13" spans="1:25" ht="17.25" thickBot="1" x14ac:dyDescent="0.35">
      <c r="A13" s="71" t="s">
        <v>97</v>
      </c>
      <c r="B13" s="25">
        <v>91903.6</v>
      </c>
      <c r="C13" s="25">
        <v>91903.6</v>
      </c>
      <c r="D13" s="25">
        <v>87661.858400000012</v>
      </c>
      <c r="E13" s="27">
        <f t="shared" si="0"/>
        <v>0.95384575141779004</v>
      </c>
      <c r="F13" s="25">
        <v>64923.547500000001</v>
      </c>
      <c r="G13" s="29">
        <f t="shared" si="1"/>
        <v>0.70643095047419247</v>
      </c>
      <c r="H13" s="32">
        <v>75359</v>
      </c>
      <c r="I13" s="25">
        <v>75359</v>
      </c>
      <c r="J13" s="25">
        <v>70929.06</v>
      </c>
      <c r="K13" s="27">
        <f t="shared" si="2"/>
        <v>0.94121551506787504</v>
      </c>
      <c r="L13" s="25">
        <v>54569.246799999994</v>
      </c>
      <c r="M13" s="29">
        <f t="shared" si="3"/>
        <v>0.72412381799121528</v>
      </c>
      <c r="N13" s="32"/>
      <c r="O13" s="55">
        <v>74500.5</v>
      </c>
      <c r="P13" s="25">
        <v>74500.5</v>
      </c>
      <c r="Q13" s="25"/>
      <c r="R13" s="52">
        <v>74484.399999999994</v>
      </c>
      <c r="S13" s="47"/>
      <c r="T13" s="47">
        <f t="shared" si="6"/>
        <v>0.99978389406782497</v>
      </c>
      <c r="U13" s="25"/>
      <c r="V13" s="52">
        <v>70438</v>
      </c>
      <c r="W13" s="49"/>
      <c r="X13" s="49">
        <f t="shared" si="7"/>
        <v>0.94547016462976763</v>
      </c>
      <c r="Y13">
        <v>12</v>
      </c>
    </row>
    <row r="14" spans="1:25" ht="17.25" thickBot="1" x14ac:dyDescent="0.35">
      <c r="A14" s="71" t="s">
        <v>98</v>
      </c>
      <c r="B14" s="26">
        <v>92124.7</v>
      </c>
      <c r="C14" s="26">
        <v>92124.7</v>
      </c>
      <c r="D14" s="26">
        <v>90693.479099999997</v>
      </c>
      <c r="E14" s="28">
        <f t="shared" si="0"/>
        <v>0.98446430870331192</v>
      </c>
      <c r="F14" s="26">
        <v>84401.70259999999</v>
      </c>
      <c r="G14" s="30">
        <f t="shared" si="1"/>
        <v>0.91616800488902539</v>
      </c>
      <c r="H14" s="33">
        <v>75530.399999999994</v>
      </c>
      <c r="I14" s="26">
        <v>75530.399999999994</v>
      </c>
      <c r="J14" s="26">
        <v>74465.145000000004</v>
      </c>
      <c r="K14" s="28">
        <f t="shared" si="2"/>
        <v>0.98589634107591129</v>
      </c>
      <c r="L14" s="26">
        <v>71293.1446</v>
      </c>
      <c r="M14" s="30">
        <f t="shared" si="3"/>
        <v>0.94390000052958811</v>
      </c>
      <c r="N14" s="32"/>
      <c r="O14" s="55">
        <v>74500.5</v>
      </c>
      <c r="P14" s="25">
        <v>74500.5</v>
      </c>
      <c r="Q14" s="26"/>
      <c r="R14" s="53">
        <v>74500.5</v>
      </c>
      <c r="S14" s="47"/>
      <c r="T14" s="47">
        <f t="shared" si="6"/>
        <v>1</v>
      </c>
      <c r="U14" s="26"/>
      <c r="V14" s="53">
        <v>74500.5</v>
      </c>
      <c r="W14" s="49"/>
      <c r="X14" s="49">
        <f t="shared" si="7"/>
        <v>1</v>
      </c>
      <c r="Y14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9"/>
  <sheetViews>
    <sheetView zoomScale="110" zoomScaleNormal="110" workbookViewId="0">
      <selection activeCell="F6" sqref="F6"/>
    </sheetView>
  </sheetViews>
  <sheetFormatPr defaultRowHeight="15" x14ac:dyDescent="0.25"/>
  <cols>
    <col min="1" max="1" width="12.85546875" customWidth="1"/>
  </cols>
  <sheetData>
    <row r="1" spans="1:15" ht="67.5" x14ac:dyDescent="0.25">
      <c r="A1" s="7" t="s">
        <v>2</v>
      </c>
      <c r="B1" s="7" t="s">
        <v>13</v>
      </c>
      <c r="C1" s="7" t="s">
        <v>17</v>
      </c>
      <c r="D1" s="7" t="s">
        <v>23</v>
      </c>
      <c r="E1" s="7" t="s">
        <v>19</v>
      </c>
      <c r="F1" s="7" t="s">
        <v>26</v>
      </c>
      <c r="G1" s="7" t="s">
        <v>27</v>
      </c>
      <c r="H1" s="7" t="s">
        <v>11</v>
      </c>
      <c r="I1" s="7" t="s">
        <v>25</v>
      </c>
      <c r="J1" s="7" t="s">
        <v>5</v>
      </c>
      <c r="K1" s="7" t="s">
        <v>29</v>
      </c>
      <c r="L1" s="7" t="s">
        <v>9</v>
      </c>
      <c r="M1" s="8" t="s">
        <v>24</v>
      </c>
      <c r="N1" s="51" t="s">
        <v>75</v>
      </c>
      <c r="O1" s="51" t="s">
        <v>77</v>
      </c>
    </row>
    <row r="2" spans="1:15" ht="28.5" x14ac:dyDescent="0.3">
      <c r="A2" s="58" t="s">
        <v>14</v>
      </c>
      <c r="B2" s="123">
        <v>2903.0758999999998</v>
      </c>
      <c r="C2" s="123">
        <v>1785.8401335100004</v>
      </c>
      <c r="D2" s="135">
        <f>C2/B2</f>
        <v>0.61515447581305072</v>
      </c>
      <c r="E2" s="121"/>
      <c r="F2" s="124">
        <v>0</v>
      </c>
      <c r="G2" s="136"/>
      <c r="H2" s="122">
        <v>0</v>
      </c>
      <c r="I2" s="136">
        <f>H2/B2</f>
        <v>0</v>
      </c>
      <c r="J2" s="125">
        <v>85.11106624</v>
      </c>
      <c r="K2" s="138">
        <f>J2/B2</f>
        <v>2.9317547722400233E-2</v>
      </c>
      <c r="L2" s="122">
        <v>0</v>
      </c>
      <c r="M2" s="139">
        <f>L2/B2</f>
        <v>0</v>
      </c>
      <c r="N2" s="126">
        <v>1032.1247002499995</v>
      </c>
      <c r="O2" s="116">
        <f>N2/B2</f>
        <v>0.35552797646454903</v>
      </c>
    </row>
    <row r="3" spans="1:15" ht="15.75" x14ac:dyDescent="0.3">
      <c r="A3" s="58" t="s">
        <v>15</v>
      </c>
      <c r="B3" s="123">
        <v>3023</v>
      </c>
      <c r="C3" s="123">
        <v>1616.2425636500004</v>
      </c>
      <c r="D3" s="135">
        <f t="shared" ref="D3:D5" si="0">C3/B3</f>
        <v>0.5346485490076085</v>
      </c>
      <c r="E3" s="121"/>
      <c r="F3" s="124">
        <v>0</v>
      </c>
      <c r="G3" s="136"/>
      <c r="H3" s="122">
        <v>287.12470024999948</v>
      </c>
      <c r="I3" s="136">
        <f t="shared" ref="I3:I5" si="1">H3/B3</f>
        <v>9.4980053010254542E-2</v>
      </c>
      <c r="J3" s="125">
        <v>253</v>
      </c>
      <c r="K3" s="138">
        <f t="shared" ref="K3:K5" si="2">J3/B3</f>
        <v>8.3691696989745282E-2</v>
      </c>
      <c r="L3" s="122">
        <v>745</v>
      </c>
      <c r="M3" s="139">
        <f t="shared" ref="M3:M5" si="3">L3/B3</f>
        <v>0.24644392987098909</v>
      </c>
      <c r="N3" s="126">
        <v>1153.7574363499996</v>
      </c>
      <c r="O3" s="117">
        <f t="shared" ref="O3:O5" si="4">N3/B3</f>
        <v>0.38165975400264623</v>
      </c>
    </row>
    <row r="4" spans="1:15" ht="15.75" x14ac:dyDescent="0.3">
      <c r="A4" s="58" t="s">
        <v>78</v>
      </c>
      <c r="B4" s="123">
        <v>3023</v>
      </c>
      <c r="C4" s="123">
        <v>1636.1</v>
      </c>
      <c r="D4" s="135">
        <f t="shared" si="0"/>
        <v>0.54121733377439629</v>
      </c>
      <c r="E4" s="121"/>
      <c r="F4" s="124">
        <v>705</v>
      </c>
      <c r="G4" s="136">
        <f>F4/B4</f>
        <v>0.23321204101885545</v>
      </c>
      <c r="H4" s="122">
        <v>408.98243634999949</v>
      </c>
      <c r="I4" s="136">
        <f t="shared" si="1"/>
        <v>0.13529025350645038</v>
      </c>
      <c r="J4" s="125">
        <v>332.9</v>
      </c>
      <c r="K4" s="138">
        <f t="shared" si="2"/>
        <v>0.11012239497188223</v>
      </c>
      <c r="L4" s="122">
        <v>745</v>
      </c>
      <c r="M4" s="139">
        <f t="shared" si="3"/>
        <v>0.24644392987098909</v>
      </c>
      <c r="N4" s="126">
        <v>349</v>
      </c>
      <c r="O4" s="117">
        <f t="shared" si="4"/>
        <v>0.11544823023486603</v>
      </c>
    </row>
    <row r="5" spans="1:15" ht="15.75" x14ac:dyDescent="0.3">
      <c r="A5" s="59">
        <v>44372</v>
      </c>
      <c r="B5" s="123">
        <v>3023.2249999999999</v>
      </c>
      <c r="C5" s="123">
        <f>2188.85-J5</f>
        <v>1684.62</v>
      </c>
      <c r="D5" s="135">
        <f t="shared" si="0"/>
        <v>0.55722614095874434</v>
      </c>
      <c r="E5" s="121"/>
      <c r="F5" s="124">
        <v>620</v>
      </c>
      <c r="G5" s="136">
        <f>F5/B5</f>
        <v>0.20507901330532793</v>
      </c>
      <c r="H5" s="122">
        <v>178.20871892999958</v>
      </c>
      <c r="I5" s="136">
        <f t="shared" si="1"/>
        <v>5.8946561678340045E-2</v>
      </c>
      <c r="J5" s="125">
        <f>504.23</f>
        <v>504.23</v>
      </c>
      <c r="K5" s="138">
        <f t="shared" si="2"/>
        <v>0.16678546915958953</v>
      </c>
      <c r="L5" s="122">
        <v>745</v>
      </c>
      <c r="M5" s="139">
        <f t="shared" si="3"/>
        <v>0.24642558856849889</v>
      </c>
      <c r="N5" s="126">
        <f>B5-(C5+J5+F5)</f>
        <v>214.375</v>
      </c>
      <c r="O5" s="117">
        <f t="shared" si="4"/>
        <v>7.0909376576338182E-2</v>
      </c>
    </row>
    <row r="6" spans="1:15" x14ac:dyDescent="0.25">
      <c r="A6" s="9"/>
      <c r="B6" s="10"/>
      <c r="C6" s="10"/>
      <c r="D6" s="10"/>
      <c r="E6" s="10"/>
      <c r="F6" s="10"/>
      <c r="G6" s="137"/>
      <c r="H6" s="10"/>
      <c r="I6" s="10"/>
      <c r="J6" s="10"/>
      <c r="K6" s="10"/>
      <c r="L6" s="10"/>
      <c r="M6" s="10"/>
      <c r="N6" s="10"/>
      <c r="O6" s="10"/>
    </row>
    <row r="7" spans="1:15" x14ac:dyDescent="0.25">
      <c r="A7" s="9"/>
    </row>
    <row r="8" spans="1:15" x14ac:dyDescent="0.25">
      <c r="A8" s="9"/>
    </row>
    <row r="9" spans="1:15" x14ac:dyDescent="0.25">
      <c r="A9" s="9"/>
    </row>
  </sheetData>
  <conditionalFormatting sqref="A3:A5">
    <cfRule type="containsText" dxfId="11" priority="1" operator="containsText" text="не требуется">
      <formula>NOT(ISERROR(SEARCH("не требуется",A3)))</formula>
    </cfRule>
    <cfRule type="cellIs" dxfId="10" priority="2" operator="equal">
      <formula>0</formula>
    </cfRule>
    <cfRule type="containsText" dxfId="9" priority="3" operator="containsText" text="Нет">
      <formula>NOT(ISERROR(SEARCH("Нет",A3)))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opLeftCell="D1" zoomScale="90" zoomScaleNormal="90" workbookViewId="0">
      <selection activeCell="U7" sqref="U7"/>
    </sheetView>
  </sheetViews>
  <sheetFormatPr defaultColWidth="10.28515625" defaultRowHeight="15" x14ac:dyDescent="0.25"/>
  <cols>
    <col min="1" max="1" width="17.42578125" bestFit="1" customWidth="1"/>
  </cols>
  <sheetData>
    <row r="1" spans="1:25" s="43" customFormat="1" ht="99.75" thickBot="1" x14ac:dyDescent="0.35">
      <c r="A1" s="37" t="s">
        <v>61</v>
      </c>
      <c r="B1" s="146" t="s">
        <v>66</v>
      </c>
      <c r="C1" s="68" t="s">
        <v>72</v>
      </c>
      <c r="D1" s="141" t="s">
        <v>73</v>
      </c>
      <c r="E1" s="68"/>
      <c r="F1" s="142" t="s">
        <v>74</v>
      </c>
      <c r="G1" s="89"/>
      <c r="H1" s="146" t="s">
        <v>67</v>
      </c>
      <c r="I1" s="69" t="s">
        <v>70</v>
      </c>
      <c r="J1" s="141" t="s">
        <v>71</v>
      </c>
      <c r="K1" s="69"/>
      <c r="L1" s="142" t="s">
        <v>69</v>
      </c>
      <c r="M1" s="90"/>
      <c r="N1" s="146" t="s">
        <v>101</v>
      </c>
      <c r="O1" s="146" t="s">
        <v>102</v>
      </c>
      <c r="P1" s="70" t="s">
        <v>68</v>
      </c>
      <c r="Q1" s="141" t="s">
        <v>104</v>
      </c>
      <c r="R1" s="141" t="s">
        <v>103</v>
      </c>
      <c r="S1" s="159" t="s">
        <v>117</v>
      </c>
      <c r="T1" s="159" t="s">
        <v>116</v>
      </c>
      <c r="U1" s="142" t="s">
        <v>105</v>
      </c>
      <c r="V1" s="142" t="s">
        <v>106</v>
      </c>
      <c r="W1" s="157" t="s">
        <v>114</v>
      </c>
      <c r="X1" s="157" t="s">
        <v>115</v>
      </c>
      <c r="Y1" s="91" t="s">
        <v>100</v>
      </c>
    </row>
    <row r="2" spans="1:25" ht="17.25" thickBot="1" x14ac:dyDescent="0.35">
      <c r="A2" s="71" t="s">
        <v>82</v>
      </c>
      <c r="B2" s="72">
        <v>1943.8</v>
      </c>
      <c r="C2" s="73">
        <v>1910.4</v>
      </c>
      <c r="D2" s="64">
        <v>54</v>
      </c>
      <c r="E2" s="47">
        <f t="shared" ref="E2:E14" si="0">D2/B2</f>
        <v>2.7780635867887645E-2</v>
      </c>
      <c r="F2" s="64">
        <v>0</v>
      </c>
      <c r="G2" s="49">
        <v>0</v>
      </c>
      <c r="H2" s="72">
        <v>2736.9</v>
      </c>
      <c r="I2" s="73">
        <v>2636.2</v>
      </c>
      <c r="J2" s="64">
        <v>1244.8</v>
      </c>
      <c r="K2" s="47">
        <f t="shared" ref="K2:K14" si="1">J2/H2</f>
        <v>0.45482114801417661</v>
      </c>
      <c r="L2" s="154">
        <v>0</v>
      </c>
      <c r="M2" s="76">
        <v>0</v>
      </c>
      <c r="N2" s="72">
        <v>2539.5</v>
      </c>
      <c r="O2" s="72"/>
      <c r="P2" s="73">
        <v>2539.5</v>
      </c>
      <c r="Q2" s="64">
        <v>59.7</v>
      </c>
      <c r="R2" s="64"/>
      <c r="S2" s="47">
        <f t="shared" ref="S2:T8" si="2">Q2/N2</f>
        <v>2.3508564678086239E-2</v>
      </c>
      <c r="T2" s="47"/>
      <c r="U2" s="64"/>
      <c r="V2" s="79"/>
      <c r="W2" s="49">
        <f t="shared" ref="W2:X8" si="3">U2/N2</f>
        <v>0</v>
      </c>
      <c r="X2" s="160"/>
      <c r="Y2" s="92">
        <v>1</v>
      </c>
    </row>
    <row r="3" spans="1:25" ht="17.25" thickBot="1" x14ac:dyDescent="0.35">
      <c r="A3" s="71" t="s">
        <v>81</v>
      </c>
      <c r="B3" s="72">
        <v>1943.8</v>
      </c>
      <c r="C3" s="73">
        <v>1910.4</v>
      </c>
      <c r="D3" s="73">
        <v>87.2</v>
      </c>
      <c r="E3" s="47">
        <f t="shared" si="0"/>
        <v>4.4860582364440786E-2</v>
      </c>
      <c r="F3" s="64">
        <v>2.5</v>
      </c>
      <c r="G3" s="49">
        <f t="shared" ref="G3:G14" si="4">F3/B3</f>
        <v>1.2861405494392427E-3</v>
      </c>
      <c r="H3" s="72">
        <v>2736.9</v>
      </c>
      <c r="I3" s="73">
        <v>2736.2</v>
      </c>
      <c r="J3" s="64">
        <v>1748.5</v>
      </c>
      <c r="K3" s="47">
        <f t="shared" si="1"/>
        <v>0.63886148562241951</v>
      </c>
      <c r="L3" s="79">
        <v>9.3000000000000007</v>
      </c>
      <c r="M3" s="80">
        <f t="shared" ref="M3:M14" si="5">L3/H3</f>
        <v>3.3980050422010304E-3</v>
      </c>
      <c r="N3" s="73">
        <v>2539.5</v>
      </c>
      <c r="O3" s="72"/>
      <c r="P3" s="73">
        <v>2539.5</v>
      </c>
      <c r="Q3" s="64">
        <v>1804.8</v>
      </c>
      <c r="R3" s="64"/>
      <c r="S3" s="47">
        <f t="shared" si="2"/>
        <v>0.71069108092144118</v>
      </c>
      <c r="T3" s="47"/>
      <c r="U3" s="64">
        <v>17.899999999999999</v>
      </c>
      <c r="V3" s="79"/>
      <c r="W3" s="49">
        <f t="shared" si="3"/>
        <v>7.0486316203977155E-3</v>
      </c>
      <c r="X3" s="160"/>
      <c r="Y3" s="92">
        <v>2</v>
      </c>
    </row>
    <row r="4" spans="1:25" ht="17.25" thickBot="1" x14ac:dyDescent="0.35">
      <c r="A4" s="71" t="s">
        <v>83</v>
      </c>
      <c r="B4" s="72">
        <v>2777.9</v>
      </c>
      <c r="C4" s="73">
        <v>2744.5</v>
      </c>
      <c r="D4" s="64">
        <v>1440.9</v>
      </c>
      <c r="E4" s="47">
        <f t="shared" si="0"/>
        <v>0.51870117714820552</v>
      </c>
      <c r="F4" s="64">
        <v>11.8</v>
      </c>
      <c r="G4" s="49">
        <f t="shared" si="4"/>
        <v>4.2478130962237664E-3</v>
      </c>
      <c r="H4" s="72">
        <v>3273.6</v>
      </c>
      <c r="I4" s="73">
        <v>3273</v>
      </c>
      <c r="J4" s="64">
        <v>1934.8</v>
      </c>
      <c r="K4" s="47">
        <f t="shared" si="1"/>
        <v>0.59103128054740961</v>
      </c>
      <c r="L4" s="64">
        <v>64</v>
      </c>
      <c r="M4" s="80">
        <f t="shared" si="5"/>
        <v>1.9550342130987292E-2</v>
      </c>
      <c r="N4" s="72">
        <v>2737.8</v>
      </c>
      <c r="O4" s="72"/>
      <c r="P4" s="73">
        <v>2737.8</v>
      </c>
      <c r="Q4" s="64">
        <v>1894.8</v>
      </c>
      <c r="R4" s="64"/>
      <c r="S4" s="47">
        <f t="shared" si="2"/>
        <v>0.69208853824238437</v>
      </c>
      <c r="T4" s="47"/>
      <c r="U4" s="64">
        <v>41.5</v>
      </c>
      <c r="V4" s="79"/>
      <c r="W4" s="49">
        <f t="shared" si="3"/>
        <v>1.5158156183797209E-2</v>
      </c>
      <c r="X4" s="160"/>
      <c r="Y4" s="92">
        <v>3</v>
      </c>
    </row>
    <row r="5" spans="1:25" ht="17.25" thickBot="1" x14ac:dyDescent="0.35">
      <c r="A5" s="71" t="s">
        <v>84</v>
      </c>
      <c r="B5" s="72">
        <v>2815.2</v>
      </c>
      <c r="C5" s="73">
        <v>2781.8</v>
      </c>
      <c r="D5" s="64">
        <v>1477.3</v>
      </c>
      <c r="E5" s="47">
        <f t="shared" si="0"/>
        <v>0.52475845410628019</v>
      </c>
      <c r="F5" s="64">
        <v>40.4</v>
      </c>
      <c r="G5" s="49">
        <f t="shared" si="4"/>
        <v>1.4350667803353225E-2</v>
      </c>
      <c r="H5" s="72">
        <v>3422</v>
      </c>
      <c r="I5" s="73">
        <v>3421.3</v>
      </c>
      <c r="J5" s="64">
        <v>1967.7</v>
      </c>
      <c r="K5" s="47">
        <f t="shared" si="1"/>
        <v>0.5750146113383986</v>
      </c>
      <c r="L5" s="64">
        <v>155.30000000000001</v>
      </c>
      <c r="M5" s="49">
        <f t="shared" si="5"/>
        <v>4.5382817066043253E-2</v>
      </c>
      <c r="N5" s="72">
        <v>2903.1</v>
      </c>
      <c r="O5" s="72"/>
      <c r="P5" s="73">
        <v>2903.1</v>
      </c>
      <c r="Q5" s="64">
        <v>1920.1</v>
      </c>
      <c r="R5" s="64"/>
      <c r="S5" s="47">
        <f t="shared" si="2"/>
        <v>0.66139643829010364</v>
      </c>
      <c r="T5" s="47"/>
      <c r="U5" s="64">
        <v>85.1</v>
      </c>
      <c r="V5" s="79"/>
      <c r="W5" s="49">
        <f t="shared" si="3"/>
        <v>2.9313492473562741E-2</v>
      </c>
      <c r="X5" s="160"/>
      <c r="Y5" s="92">
        <v>4</v>
      </c>
    </row>
    <row r="6" spans="1:25" ht="17.25" thickBot="1" x14ac:dyDescent="0.35">
      <c r="A6" s="71" t="s">
        <v>85</v>
      </c>
      <c r="B6" s="72">
        <v>2810.7</v>
      </c>
      <c r="C6" s="73">
        <v>2777.4</v>
      </c>
      <c r="D6" s="64">
        <v>1538.8</v>
      </c>
      <c r="E6" s="47">
        <f t="shared" si="0"/>
        <v>0.54747927562528909</v>
      </c>
      <c r="F6" s="64">
        <v>139.4</v>
      </c>
      <c r="G6" s="49">
        <f t="shared" si="4"/>
        <v>4.9596186003486684E-2</v>
      </c>
      <c r="H6" s="72">
        <v>3422</v>
      </c>
      <c r="I6" s="73">
        <v>3421.3</v>
      </c>
      <c r="J6" s="64">
        <v>1960.5</v>
      </c>
      <c r="K6" s="47">
        <f t="shared" si="1"/>
        <v>0.57291057860900063</v>
      </c>
      <c r="L6" s="64">
        <v>274</v>
      </c>
      <c r="M6" s="49">
        <f t="shared" si="5"/>
        <v>8.0070134424313266E-2</v>
      </c>
      <c r="N6" s="72">
        <v>3023.2</v>
      </c>
      <c r="O6" s="72"/>
      <c r="P6" s="73">
        <v>3023.2</v>
      </c>
      <c r="Q6" s="64">
        <v>2042.6</v>
      </c>
      <c r="R6" s="64"/>
      <c r="S6" s="47">
        <f t="shared" si="2"/>
        <v>0.67564170415453828</v>
      </c>
      <c r="T6" s="47"/>
      <c r="U6" s="64">
        <v>252.9</v>
      </c>
      <c r="V6" s="79"/>
      <c r="W6" s="49">
        <f t="shared" si="3"/>
        <v>8.365308282614449E-2</v>
      </c>
      <c r="X6" s="160"/>
      <c r="Y6" s="92">
        <v>5</v>
      </c>
    </row>
    <row r="7" spans="1:25" ht="17.25" thickBot="1" x14ac:dyDescent="0.35">
      <c r="A7" s="71" t="s">
        <v>57</v>
      </c>
      <c r="B7" s="72">
        <v>2810.8</v>
      </c>
      <c r="C7" s="73">
        <v>2809.5</v>
      </c>
      <c r="D7" s="64">
        <v>1575</v>
      </c>
      <c r="E7" s="47">
        <f t="shared" si="0"/>
        <v>0.56033869361036004</v>
      </c>
      <c r="F7" s="64">
        <v>246.8</v>
      </c>
      <c r="G7" s="49">
        <f t="shared" si="4"/>
        <v>8.7804183862245616E-2</v>
      </c>
      <c r="H7" s="72">
        <v>3120.9</v>
      </c>
      <c r="I7" s="73">
        <v>3120.2</v>
      </c>
      <c r="J7" s="64">
        <v>1957.1</v>
      </c>
      <c r="K7" s="47">
        <f t="shared" si="1"/>
        <v>0.6270947483097824</v>
      </c>
      <c r="L7" s="64">
        <v>412.2</v>
      </c>
      <c r="M7" s="49">
        <f t="shared" si="5"/>
        <v>0.13207728539844274</v>
      </c>
      <c r="N7" s="72">
        <v>3023.2</v>
      </c>
      <c r="O7" s="72"/>
      <c r="P7" s="73">
        <v>3023.2</v>
      </c>
      <c r="Q7" s="64">
        <v>2113.8000000000002</v>
      </c>
      <c r="R7" s="64"/>
      <c r="S7" s="47">
        <f t="shared" si="2"/>
        <v>0.69919290817676649</v>
      </c>
      <c r="T7" s="47"/>
      <c r="U7" s="64">
        <v>332.2</v>
      </c>
      <c r="V7" s="79"/>
      <c r="W7" s="49">
        <f t="shared" si="3"/>
        <v>0.10988356708123842</v>
      </c>
      <c r="X7" s="160"/>
      <c r="Y7" s="92">
        <v>6</v>
      </c>
    </row>
    <row r="8" spans="1:25" ht="17.25" thickBot="1" x14ac:dyDescent="0.35">
      <c r="A8" s="71" t="s">
        <v>58</v>
      </c>
      <c r="B8" s="72">
        <v>2821.7</v>
      </c>
      <c r="C8" s="73">
        <v>2820.4</v>
      </c>
      <c r="D8" s="64">
        <v>1959.7</v>
      </c>
      <c r="E8" s="47">
        <f t="shared" si="0"/>
        <v>0.69451040153099197</v>
      </c>
      <c r="F8" s="64">
        <v>411</v>
      </c>
      <c r="G8" s="49">
        <f t="shared" si="4"/>
        <v>0.14565687351596557</v>
      </c>
      <c r="H8" s="72">
        <v>3128.2</v>
      </c>
      <c r="I8" s="73">
        <v>3127.6</v>
      </c>
      <c r="J8" s="64">
        <v>2122.3000000000002</v>
      </c>
      <c r="K8" s="47">
        <f t="shared" si="1"/>
        <v>0.67844127613323968</v>
      </c>
      <c r="L8" s="64">
        <v>609</v>
      </c>
      <c r="M8" s="49">
        <f t="shared" si="5"/>
        <v>0.19468064701745413</v>
      </c>
      <c r="N8" s="81">
        <v>3023.2</v>
      </c>
      <c r="O8" s="81">
        <v>3023.2</v>
      </c>
      <c r="P8" s="67">
        <v>3023.2</v>
      </c>
      <c r="Q8" s="67">
        <v>2941.5</v>
      </c>
      <c r="R8" s="67">
        <v>2941.5</v>
      </c>
      <c r="S8" s="47">
        <f t="shared" si="2"/>
        <v>0.97297565493516813</v>
      </c>
      <c r="T8" s="47">
        <f t="shared" si="2"/>
        <v>0.97297565493516813</v>
      </c>
      <c r="U8" s="67">
        <v>500</v>
      </c>
      <c r="V8" s="67">
        <v>500</v>
      </c>
      <c r="W8" s="49">
        <f t="shared" si="3"/>
        <v>0.16538766869542207</v>
      </c>
      <c r="X8" s="49">
        <f t="shared" si="3"/>
        <v>0.16538766869542207</v>
      </c>
      <c r="Y8" s="92">
        <v>7</v>
      </c>
    </row>
    <row r="9" spans="1:25" ht="17.25" thickBot="1" x14ac:dyDescent="0.35">
      <c r="A9" s="71" t="s">
        <v>55</v>
      </c>
      <c r="B9" s="72">
        <v>2833.3</v>
      </c>
      <c r="C9" s="73">
        <v>2820.4</v>
      </c>
      <c r="D9" s="64">
        <v>2670</v>
      </c>
      <c r="E9" s="47">
        <f t="shared" si="0"/>
        <v>0.94236402781209183</v>
      </c>
      <c r="F9" s="64">
        <v>557.5</v>
      </c>
      <c r="G9" s="49">
        <f t="shared" si="4"/>
        <v>0.19676702078847985</v>
      </c>
      <c r="H9" s="72">
        <v>3152.9</v>
      </c>
      <c r="I9" s="73">
        <v>3152.3</v>
      </c>
      <c r="J9" s="64">
        <v>2372.9</v>
      </c>
      <c r="K9" s="47">
        <f t="shared" si="1"/>
        <v>0.7526087094421009</v>
      </c>
      <c r="L9" s="64">
        <v>720.5</v>
      </c>
      <c r="M9" s="49">
        <f t="shared" si="5"/>
        <v>0.22851977544482857</v>
      </c>
      <c r="N9" s="81"/>
      <c r="O9" s="81">
        <v>3023.2</v>
      </c>
      <c r="P9" s="67">
        <v>3023.2</v>
      </c>
      <c r="Q9" s="67"/>
      <c r="R9" s="67">
        <v>2941.5</v>
      </c>
      <c r="S9" s="47"/>
      <c r="T9" s="47">
        <f>R9/O9</f>
        <v>0.97297565493516813</v>
      </c>
      <c r="U9" s="67"/>
      <c r="V9" s="67">
        <v>1078.9000000000001</v>
      </c>
      <c r="W9" s="49"/>
      <c r="X9" s="49">
        <f>V9/O9</f>
        <v>0.35687351151098179</v>
      </c>
      <c r="Y9" s="92">
        <v>8</v>
      </c>
    </row>
    <row r="10" spans="1:25" ht="17.25" thickBot="1" x14ac:dyDescent="0.35">
      <c r="A10" s="71" t="s">
        <v>50</v>
      </c>
      <c r="B10" s="72">
        <v>2833.3</v>
      </c>
      <c r="C10" s="73">
        <v>2820.4</v>
      </c>
      <c r="D10" s="64">
        <v>2712</v>
      </c>
      <c r="E10" s="47">
        <f t="shared" si="0"/>
        <v>0.95718773162037196</v>
      </c>
      <c r="F10" s="64">
        <v>801.7</v>
      </c>
      <c r="G10" s="49">
        <f t="shared" si="4"/>
        <v>0.28295627007376556</v>
      </c>
      <c r="H10" s="72">
        <v>3165.1</v>
      </c>
      <c r="I10" s="73">
        <v>3164.5</v>
      </c>
      <c r="J10" s="64">
        <v>3089.5</v>
      </c>
      <c r="K10" s="47">
        <f t="shared" si="1"/>
        <v>0.97611449875201417</v>
      </c>
      <c r="L10" s="64">
        <v>942.4</v>
      </c>
      <c r="M10" s="49">
        <f t="shared" si="5"/>
        <v>0.29774730656219395</v>
      </c>
      <c r="N10" s="81"/>
      <c r="O10" s="81">
        <v>3023.2</v>
      </c>
      <c r="P10" s="67">
        <v>3023.2</v>
      </c>
      <c r="Q10" s="67"/>
      <c r="R10" s="67">
        <v>2941.5</v>
      </c>
      <c r="S10" s="47"/>
      <c r="T10" s="47">
        <f t="shared" ref="T10:T14" si="6">R10/O10</f>
        <v>0.97297565493516813</v>
      </c>
      <c r="U10" s="67"/>
      <c r="V10" s="67">
        <v>1527.6</v>
      </c>
      <c r="W10" s="49"/>
      <c r="X10" s="49">
        <f t="shared" ref="X10:X14" si="7">V10/O10</f>
        <v>0.50529240539825349</v>
      </c>
      <c r="Y10" s="92">
        <v>9</v>
      </c>
    </row>
    <row r="11" spans="1:25" ht="17.25" thickBot="1" x14ac:dyDescent="0.35">
      <c r="A11" s="71" t="s">
        <v>51</v>
      </c>
      <c r="B11" s="72">
        <v>2833.3</v>
      </c>
      <c r="C11" s="73">
        <v>2827.9</v>
      </c>
      <c r="D11" s="64">
        <v>2757.2</v>
      </c>
      <c r="E11" s="47">
        <f t="shared" si="0"/>
        <v>0.97314086048071136</v>
      </c>
      <c r="F11" s="64">
        <v>988.4</v>
      </c>
      <c r="G11" s="49">
        <f t="shared" si="4"/>
        <v>0.34885116295485824</v>
      </c>
      <c r="H11" s="72">
        <v>3165.1</v>
      </c>
      <c r="I11" s="73">
        <v>3165.1</v>
      </c>
      <c r="J11" s="64">
        <v>3148.6</v>
      </c>
      <c r="K11" s="47">
        <f t="shared" si="1"/>
        <v>0.99478689456889202</v>
      </c>
      <c r="L11" s="64">
        <v>1201.5999999999999</v>
      </c>
      <c r="M11" s="49">
        <f t="shared" si="5"/>
        <v>0.37964045369814536</v>
      </c>
      <c r="N11" s="81"/>
      <c r="O11" s="81">
        <v>3023.2</v>
      </c>
      <c r="P11" s="67">
        <v>3023.2</v>
      </c>
      <c r="Q11" s="67"/>
      <c r="R11" s="67">
        <v>3023.2</v>
      </c>
      <c r="S11" s="47"/>
      <c r="T11" s="47">
        <f t="shared" si="6"/>
        <v>1</v>
      </c>
      <c r="U11" s="67"/>
      <c r="V11" s="67">
        <v>2003.6</v>
      </c>
      <c r="W11" s="49"/>
      <c r="X11" s="49">
        <f t="shared" si="7"/>
        <v>0.66274146599629535</v>
      </c>
      <c r="Y11" s="92">
        <v>10</v>
      </c>
    </row>
    <row r="12" spans="1:25" ht="17.25" thickBot="1" x14ac:dyDescent="0.35">
      <c r="A12" s="71" t="s">
        <v>86</v>
      </c>
      <c r="B12" s="72">
        <v>2833.3</v>
      </c>
      <c r="C12" s="73">
        <v>2828.4</v>
      </c>
      <c r="D12" s="64">
        <v>2760.2</v>
      </c>
      <c r="E12" s="47">
        <f t="shared" si="0"/>
        <v>0.9741996964670171</v>
      </c>
      <c r="F12" s="64">
        <v>1203.4000000000001</v>
      </c>
      <c r="G12" s="49">
        <f t="shared" si="4"/>
        <v>0.42473440864010165</v>
      </c>
      <c r="H12" s="72">
        <v>3165.1</v>
      </c>
      <c r="I12" s="72">
        <v>3165.1</v>
      </c>
      <c r="J12" s="64">
        <v>3139.7</v>
      </c>
      <c r="K12" s="47">
        <f t="shared" si="1"/>
        <v>0.99197497709393068</v>
      </c>
      <c r="L12" s="64">
        <v>1458.2</v>
      </c>
      <c r="M12" s="49">
        <f t="shared" si="5"/>
        <v>0.46071214179646774</v>
      </c>
      <c r="N12" s="81"/>
      <c r="O12" s="81">
        <v>3023.2</v>
      </c>
      <c r="P12" s="67">
        <v>3023.2</v>
      </c>
      <c r="Q12" s="67"/>
      <c r="R12" s="67">
        <v>3023.2</v>
      </c>
      <c r="S12" s="47"/>
      <c r="T12" s="47">
        <f t="shared" si="6"/>
        <v>1</v>
      </c>
      <c r="U12" s="67"/>
      <c r="V12" s="67">
        <v>2372</v>
      </c>
      <c r="W12" s="49"/>
      <c r="X12" s="49">
        <f t="shared" si="7"/>
        <v>0.78459910029108237</v>
      </c>
      <c r="Y12" s="92">
        <v>11</v>
      </c>
    </row>
    <row r="13" spans="1:25" ht="17.25" thickBot="1" x14ac:dyDescent="0.35">
      <c r="A13" s="71" t="s">
        <v>56</v>
      </c>
      <c r="B13" s="72">
        <v>2837.5</v>
      </c>
      <c r="C13" s="73">
        <v>2832.6</v>
      </c>
      <c r="D13" s="64">
        <v>2763.4</v>
      </c>
      <c r="E13" s="47">
        <f t="shared" si="0"/>
        <v>0.97388546255506614</v>
      </c>
      <c r="F13" s="64">
        <v>1501.2</v>
      </c>
      <c r="G13" s="49">
        <f t="shared" si="4"/>
        <v>0.52905726872246694</v>
      </c>
      <c r="H13" s="72">
        <v>3158</v>
      </c>
      <c r="I13" s="73">
        <v>3158</v>
      </c>
      <c r="J13" s="64">
        <v>3141.4</v>
      </c>
      <c r="K13" s="47">
        <f t="shared" si="1"/>
        <v>0.99474350854971505</v>
      </c>
      <c r="L13" s="64">
        <v>1685.6</v>
      </c>
      <c r="M13" s="49">
        <f t="shared" si="5"/>
        <v>0.53375554148195059</v>
      </c>
      <c r="N13" s="81"/>
      <c r="O13" s="81">
        <v>3023.2</v>
      </c>
      <c r="P13" s="67">
        <v>3023.2</v>
      </c>
      <c r="Q13" s="67"/>
      <c r="R13" s="67">
        <v>3023.2</v>
      </c>
      <c r="S13" s="47"/>
      <c r="T13" s="47">
        <f t="shared" si="6"/>
        <v>1</v>
      </c>
      <c r="U13" s="67"/>
      <c r="V13" s="67">
        <v>2733.7</v>
      </c>
      <c r="W13" s="49"/>
      <c r="X13" s="49">
        <f t="shared" si="7"/>
        <v>0.90424053982535058</v>
      </c>
      <c r="Y13" s="92">
        <v>12</v>
      </c>
    </row>
    <row r="14" spans="1:25" ht="17.25" thickBot="1" x14ac:dyDescent="0.35">
      <c r="A14" s="71" t="s">
        <v>87</v>
      </c>
      <c r="B14" s="83">
        <v>2812.9</v>
      </c>
      <c r="C14" s="84">
        <v>2812.9</v>
      </c>
      <c r="D14" s="85">
        <v>2808.8</v>
      </c>
      <c r="E14" s="48">
        <f t="shared" si="0"/>
        <v>0.99854242952113481</v>
      </c>
      <c r="F14" s="85">
        <v>2136.5</v>
      </c>
      <c r="G14" s="50">
        <f t="shared" si="4"/>
        <v>0.75953642148672185</v>
      </c>
      <c r="H14" s="83">
        <v>3150</v>
      </c>
      <c r="I14" s="84">
        <v>3150</v>
      </c>
      <c r="J14" s="85">
        <v>3145.8</v>
      </c>
      <c r="K14" s="48">
        <f t="shared" si="1"/>
        <v>0.9986666666666667</v>
      </c>
      <c r="L14" s="85">
        <v>2774</v>
      </c>
      <c r="M14" s="50">
        <f t="shared" si="5"/>
        <v>0.88063492063492066</v>
      </c>
      <c r="N14" s="86"/>
      <c r="O14" s="86">
        <v>3023.2</v>
      </c>
      <c r="P14" s="87">
        <v>3023.2</v>
      </c>
      <c r="Q14" s="87"/>
      <c r="R14" s="87">
        <v>3023.2</v>
      </c>
      <c r="S14" s="47"/>
      <c r="T14" s="47">
        <f t="shared" si="6"/>
        <v>1</v>
      </c>
      <c r="U14" s="87"/>
      <c r="V14" s="87">
        <v>3023.2</v>
      </c>
      <c r="W14" s="49"/>
      <c r="X14" s="49">
        <f t="shared" si="7"/>
        <v>1</v>
      </c>
      <c r="Y14" s="9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Ростуризм Диаграмма</vt:lpstr>
      <vt:lpstr>РТ_Динамика</vt:lpstr>
      <vt:lpstr>Минцифры НП диаграмма 1</vt:lpstr>
      <vt:lpstr>Минцифры НП диаграмма 2</vt:lpstr>
      <vt:lpstr>НП_Динамика</vt:lpstr>
      <vt:lpstr>Минспорт ФОИВ диаграмма</vt:lpstr>
      <vt:lpstr>МС_Динамика</vt:lpstr>
      <vt:lpstr>ФАДН ФОИВ диаграмма</vt:lpstr>
      <vt:lpstr>ФАДН_Динамика</vt:lpstr>
      <vt:lpstr>Минцифры ФОИВ диаграмма</vt:lpstr>
      <vt:lpstr>МЦ_Динамика</vt:lpstr>
      <vt:lpstr>Минобр ФОИВ диаграмма</vt:lpstr>
      <vt:lpstr>Минобр_Динамика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Минина Елизавета Александровна</dc:creator>
  <cp:lastModifiedBy>Треснёв Сергей Александрович</cp:lastModifiedBy>
  <cp:lastPrinted>2021-06-10T04:46:37Z</cp:lastPrinted>
  <dcterms:created xsi:type="dcterms:W3CDTF">2021-06-02T20:21:43Z</dcterms:created>
  <dcterms:modified xsi:type="dcterms:W3CDTF">2021-06-28T15:18:39Z</dcterms:modified>
</cp:coreProperties>
</file>