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2"/>
  </bookViews>
  <sheets>
    <sheet name="HLMSR" sheetId="6" r:id="rId1"/>
    <sheet name="Changing b mid contract" sheetId="8" r:id="rId2"/>
    <sheet name="Insurance Fraud" sheetId="9" r:id="rId3"/>
    <sheet name="Some Accounting" sheetId="7" r:id="rId4"/>
    <sheet name="2x2 Update Calculator" sheetId="5" r:id="rId5"/>
  </sheets>
  <calcPr calcId="145621"/>
</workbook>
</file>

<file path=xl/calcChain.xml><?xml version="1.0" encoding="utf-8"?>
<calcChain xmlns="http://schemas.openxmlformats.org/spreadsheetml/2006/main">
  <c r="F62" i="9" l="1"/>
  <c r="J37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L10" i="6"/>
  <c r="I12" i="9"/>
  <c r="J12" i="9" s="1"/>
  <c r="H12" i="9"/>
  <c r="G12" i="9"/>
  <c r="I7" i="9"/>
  <c r="I61" i="9" l="1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L62" i="9" l="1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H62" i="9" l="1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J62" i="9" l="1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M63" i="9" l="1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65" i="9" l="1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L67" i="9" l="1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67" i="9" l="1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I68" i="9" l="1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L70" i="9" l="1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<sst xmlns="http://schemas.openxmlformats.org/spreadsheetml/2006/main" count="274" uniqueCount="98">
  <si>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</si>
  <si>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</si>
  <si>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</si>
  <si>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</si>
  <si>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</si>
  <si>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</si>
  <si>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</si>
  <si>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</si>
  <si>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</si>
  <si>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</si>
  <si>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</si>
  <si>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</si>
  <si>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</si>
  <si>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</si>
  <si>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</si>
  <si>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</si>
  <si>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</si>
  <si>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</si>
  <si>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</si>
  <si>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</si>
  <si>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</si>
  <si>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</si>
  <si>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</si>
  <si>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</si>
  <si>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</si>
  <si>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</si>
  <si>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</si>
  <si>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</si>
  <si>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</si>
  <si>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</si>
  <si>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</si>
  <si>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</si>
  <si>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</si>
  <si>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</si>
  <si>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</si>
  <si>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</si>
  <si>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</si>
  <si>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</si>
  <si>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</si>
  <si>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</si>
  <si>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</si>
  <si>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</si>
  <si>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</si>
  <si>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</si>
  <si>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</si>
  <si>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</si>
  <si>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</si>
  <si>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</si>
  <si>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</si>
  <si>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</si>
  <si>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</si>
  <si>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</si>
  <si>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</si>
  <si>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</si>
  <si>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</si>
  <si>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</si>
  <si>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</si>
  <si>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</si>
  <si>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</si>
  <si>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</si>
  <si>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</si>
  <si>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</si>
  <si>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</si>
  <si>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</si>
  <si>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</si>
  <si>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</si>
  <si>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</si>
  <si>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</si>
  <si>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</si>
  <si>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</si>
  <si>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</si>
  <si>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</si>
  <si>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</si>
  <si>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</si>
  <si>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</si>
  <si>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</si>
  <si>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</si>
  <si>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</si>
  <si>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</si>
  <si>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</si>
  <si>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</si>
  <si>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</si>
  <si>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</si>
  <si>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</si>
  <si>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</si>
  <si>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</si>
  <si>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</si>
  <si>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</si>
  <si>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</si>
  <si>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</si>
  <si>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</si>
  <si>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</si>
  <si>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</si>
  <si>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</si>
  <si>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</si>
  <si>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augmentation</t>
  </si>
  <si>
    <t>include price of arson</t>
  </si>
  <si>
    <t>demand arson protections (or refuse to insure)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</si>
</sst>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%"/>
    <numFmt numFmtId="167" formatCode="0.0"/>
    <numFmt numFmtId="168" formatCode="0.00000"/>
    <numFmt numFmtId="170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70" fontId="0" fillId="7" borderId="4" xfId="0" applyNumberFormat="1" applyFill="1" applyBorder="1" applyAlignment="1"/>
    <xf numFmtId="170" fontId="0" fillId="7" borderId="6" xfId="0" applyNumberFormat="1" applyFill="1" applyBorder="1" applyAlignment="1"/>
    <xf numFmtId="170" fontId="0" fillId="7" borderId="35" xfId="0" applyNumberFormat="1" applyFill="1" applyBorder="1" applyAlignment="1"/>
    <xf numFmtId="170" fontId="0" fillId="7" borderId="14" xfId="0" applyNumberFormat="1" applyFill="1" applyBorder="1" applyAlignment="1"/>
    <xf numFmtId="170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70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6672"/>
        <c:axId val="63998208"/>
      </c:lineChart>
      <c:catAx>
        <c:axId val="639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3998208"/>
        <c:crosses val="autoZero"/>
        <c:auto val="1"/>
        <c:lblAlgn val="ctr"/>
        <c:lblOffset val="100"/>
        <c:noMultiLvlLbl val="0"/>
      </c:catAx>
      <c:valAx>
        <c:axId val="639982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39966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3584"/>
        <c:axId val="65765376"/>
      </c:lineChart>
      <c:catAx>
        <c:axId val="657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5765376"/>
        <c:crosses val="autoZero"/>
        <c:auto val="1"/>
        <c:lblAlgn val="ctr"/>
        <c:lblOffset val="100"/>
        <c:noMultiLvlLbl val="0"/>
      </c:catAx>
      <c:valAx>
        <c:axId val="657653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57635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zoomScale="70" zoomScaleNormal="70" workbookViewId="0">
      <selection activeCell="I8" sqref="I8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40" t="s">
        <v>8</v>
      </c>
      <c r="F7" s="41" t="s">
        <v>9</v>
      </c>
      <c r="G7" s="90" t="s">
        <v>8</v>
      </c>
      <c r="H7" s="91" t="s">
        <v>9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40" t="s">
        <v>8</v>
      </c>
      <c r="F25" s="59" t="s">
        <v>9</v>
      </c>
      <c r="G25" s="41" t="s">
        <v>10</v>
      </c>
      <c r="H25" s="60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7"/>
  <sheetViews>
    <sheetView tabSelected="1" topLeftCell="A34" workbookViewId="0">
      <selection activeCell="Q67" sqref="Q67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6" t="s">
        <v>7</v>
      </c>
      <c r="R5" s="10"/>
      <c r="S5" s="10"/>
      <c r="T5" s="197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9">
        <v>0.04</v>
      </c>
      <c r="T7" s="200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8"/>
      <c r="S9" s="198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>EXP(E12/$T$5)/(EXP($F12/$T$5)+EXP($E12/$T$5))</f>
        <v>0.5</v>
      </c>
      <c r="H12" s="92">
        <f>EXP(F12/$T$5)/(EXP($F12/$T$5)+EXP($E12/$T$5))</f>
        <v>0.5</v>
      </c>
      <c r="I12" s="95">
        <f>$T$5*LN(EXP($F12/$T$5)+EXP($E12/$T$5))</f>
        <v>0.69314718055994529</v>
      </c>
      <c r="J12" s="186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>EXP(E13/$T$5)/(EXP($F13/$T$5)+EXP($E13/$T$5))</f>
        <v>0.52497918747894001</v>
      </c>
      <c r="H13" s="93">
        <f>EXP(F13/$T$5)/(EXP($F13/$T$5)+EXP($E13/$T$5))</f>
        <v>0.47502081252105999</v>
      </c>
      <c r="I13" s="96">
        <f>$T$5*LN(EXP($F13/$T$5)+EXP($E13/$T$5))</f>
        <v>0.74439666007357097</v>
      </c>
      <c r="J13" s="187">
        <f>(I13-I12)</f>
        <v>5.1249479513625684E-2</v>
      </c>
      <c r="K13" s="7"/>
      <c r="L13" s="7" t="s">
        <v>80</v>
      </c>
      <c r="M13" s="7" t="s">
        <v>81</v>
      </c>
      <c r="N13" s="201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91">
        <f>IF(MOD(ROW(A14),2)=0,L14,F13)</f>
        <v>3.2780538303479458</v>
      </c>
      <c r="G14" s="49">
        <f>EXP(E14/$T$5)/(EXP($F14/$T$5)+EXP($E14/$T$5))</f>
        <v>3.9999999999999994E-2</v>
      </c>
      <c r="H14" s="93">
        <f>EXP(F14/$T$5)/(EXP($F14/$T$5)+EXP($E14/$T$5))</f>
        <v>0.96000000000000008</v>
      </c>
      <c r="I14" s="96">
        <f>$T$5*LN(EXP($F14/$T$5)+EXP($E14/$T$5))</f>
        <v>3.3188758248682011</v>
      </c>
      <c r="J14" s="187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92"/>
      <c r="Q14" s="7"/>
      <c r="R14" s="194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91">
        <f>IF(MOD(ROW(A15),2)=0,L15,F14)</f>
        <v>3.2780538303479458</v>
      </c>
      <c r="G15" s="49">
        <f>EXP(E15/$T$5)/(EXP($F15/$T$5)+EXP($E15/$T$5))</f>
        <v>4.4021644850859298E-2</v>
      </c>
      <c r="H15" s="93">
        <f>EXP(F15/$T$5)/(EXP($F15/$T$5)+EXP($E15/$T$5))</f>
        <v>0.95597835514914065</v>
      </c>
      <c r="I15" s="96">
        <f>$T$5*LN(EXP($F15/$T$5)+EXP($E15/$T$5))</f>
        <v>3.3230738375923785</v>
      </c>
      <c r="J15" s="187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0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1">IF(MOD(ROW(A16),2)=1,E15+$E$13,E15)</f>
        <v>0.2</v>
      </c>
      <c r="F16" s="191">
        <f>IF(MOD(ROW(A16),2)=0,L16,F15)</f>
        <v>3.3780538303479459</v>
      </c>
      <c r="G16" s="49">
        <f t="shared" ref="G16:G30" si="2">EXP(E16/$T$5)/(EXP($F16/$T$5)+EXP($E16/$T$5))</f>
        <v>3.9999999999999987E-2</v>
      </c>
      <c r="H16" s="93">
        <f t="shared" ref="H16:H30" si="3">EXP(F16/$T$5)/(EXP($F16/$T$5)+EXP($E16/$T$5))</f>
        <v>0.96</v>
      </c>
      <c r="I16" s="96">
        <f>$T$5*LN(EXP($F16/$T$5)+EXP($E16/$T$5))</f>
        <v>3.4188758248682012</v>
      </c>
      <c r="J16" s="187">
        <f t="shared" ref="J15:J30" si="4">(I16-I15)</f>
        <v>9.5801987275822675E-2</v>
      </c>
      <c r="K16" s="7"/>
      <c r="L16" s="144">
        <f t="shared" ref="L16:L29" si="5">$T$5*LN($T$7/$S$7)+E16</f>
        <v>3.3780538303479459</v>
      </c>
      <c r="M16" s="144">
        <f>IF( D16="Seller",((F16-F15)-J16)*$T$7,"")</f>
        <v>4.0300922152103165E-3</v>
      </c>
      <c r="N16" t="str">
        <f t="shared" ref="N13:N30" si="6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1"/>
        <v>0.30000000000000004</v>
      </c>
      <c r="F17" s="191">
        <f t="shared" ref="F15:F27" si="7">IF(MOD(ROW(A17),2)=0,L17,F16)</f>
        <v>3.3780538303479459</v>
      </c>
      <c r="G17" s="49">
        <f t="shared" si="2"/>
        <v>4.4021644850859298E-2</v>
      </c>
      <c r="H17" s="93">
        <f t="shared" si="3"/>
        <v>0.95597835514914076</v>
      </c>
      <c r="I17" s="96">
        <f>$T$5*LN(EXP($F17/$T$5)+EXP($E17/$T$5))</f>
        <v>3.4230738375923786</v>
      </c>
      <c r="J17" s="187">
        <f t="shared" si="4"/>
        <v>4.1980127241774134E-3</v>
      </c>
      <c r="K17" s="7"/>
      <c r="L17" s="144">
        <f t="shared" si="5"/>
        <v>3.478053830347946</v>
      </c>
      <c r="M17" s="144" t="str">
        <f t="shared" si="0"/>
        <v/>
      </c>
      <c r="N17">
        <f t="shared" si="6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1"/>
        <v>0.30000000000000004</v>
      </c>
      <c r="F18" s="191">
        <f t="shared" si="7"/>
        <v>3.478053830347946</v>
      </c>
      <c r="G18" s="49">
        <f t="shared" si="2"/>
        <v>3.9999999999999987E-2</v>
      </c>
      <c r="H18" s="93">
        <f t="shared" si="3"/>
        <v>0.96</v>
      </c>
      <c r="I18" s="96">
        <f>$T$5*LN(EXP($F18/$T$5)+EXP($E18/$T$5))</f>
        <v>3.5188758248682013</v>
      </c>
      <c r="J18" s="187">
        <f t="shared" si="4"/>
        <v>9.5801987275822675E-2</v>
      </c>
      <c r="K18" s="7"/>
      <c r="L18" s="144">
        <f t="shared" si="5"/>
        <v>3.478053830347946</v>
      </c>
      <c r="M18" s="144">
        <f>IF( D18="Seller",((F18-F17)-J18)*$T$7,"")</f>
        <v>4.0300922152103165E-3</v>
      </c>
      <c r="N18" t="str">
        <f t="shared" si="6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1"/>
        <v>0.4</v>
      </c>
      <c r="F19" s="191">
        <f t="shared" si="7"/>
        <v>3.478053830347946</v>
      </c>
      <c r="G19" s="49">
        <f t="shared" si="2"/>
        <v>4.4021644850859291E-2</v>
      </c>
      <c r="H19" s="93">
        <f t="shared" si="3"/>
        <v>0.95597835514914076</v>
      </c>
      <c r="I19" s="96">
        <f>$T$5*LN(EXP($F19/$T$5)+EXP($E19/$T$5))</f>
        <v>3.5230738375923787</v>
      </c>
      <c r="J19" s="187">
        <f t="shared" si="4"/>
        <v>4.1980127241774134E-3</v>
      </c>
      <c r="K19" s="7"/>
      <c r="L19" s="144">
        <f t="shared" si="5"/>
        <v>3.5780538303479457</v>
      </c>
      <c r="M19" s="144" t="str">
        <f t="shared" si="0"/>
        <v/>
      </c>
      <c r="N19">
        <f t="shared" si="6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1"/>
        <v>0.4</v>
      </c>
      <c r="F20" s="191">
        <f t="shared" si="7"/>
        <v>3.5780538303479457</v>
      </c>
      <c r="G20" s="49">
        <f t="shared" si="2"/>
        <v>0.04</v>
      </c>
      <c r="H20" s="93">
        <f t="shared" si="3"/>
        <v>0.96</v>
      </c>
      <c r="I20" s="96">
        <f>$T$5*LN(EXP($F20/$T$5)+EXP($E20/$T$5))</f>
        <v>3.6188758248682009</v>
      </c>
      <c r="J20" s="187">
        <f t="shared" si="4"/>
        <v>9.5801987275822231E-2</v>
      </c>
      <c r="K20" s="7"/>
      <c r="L20" s="144">
        <f t="shared" si="5"/>
        <v>3.5780538303479457</v>
      </c>
      <c r="M20" s="144">
        <f>IF( D20="Seller",((F20-F19)-J20)*$T$7,"")</f>
        <v>4.0300922152103165E-3</v>
      </c>
      <c r="N20" t="str">
        <f t="shared" si="6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1"/>
        <v>0.5</v>
      </c>
      <c r="F21" s="191">
        <f t="shared" ref="F21:F29" si="8">IF(MOD(ROW(A21),2)=0,L21,F20)</f>
        <v>3.5780538303479457</v>
      </c>
      <c r="G21" s="49">
        <f t="shared" si="2"/>
        <v>4.4021644850859305E-2</v>
      </c>
      <c r="H21" s="93">
        <f t="shared" si="3"/>
        <v>0.95597835514914065</v>
      </c>
      <c r="I21" s="96">
        <f>$T$5*LN(EXP($F21/$T$5)+EXP($E21/$T$5))</f>
        <v>3.6230738375923783</v>
      </c>
      <c r="J21" s="187">
        <f t="shared" si="4"/>
        <v>4.1980127241774134E-3</v>
      </c>
      <c r="K21" s="7"/>
      <c r="L21" s="144">
        <f t="shared" si="5"/>
        <v>3.6780538303479458</v>
      </c>
      <c r="M21" s="144" t="str">
        <f t="shared" si="0"/>
        <v/>
      </c>
      <c r="N21">
        <f t="shared" si="6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1"/>
        <v>0.5</v>
      </c>
      <c r="F22" s="191">
        <f t="shared" si="8"/>
        <v>3.6780538303479458</v>
      </c>
      <c r="G22" s="49">
        <f t="shared" si="2"/>
        <v>3.9999999999999994E-2</v>
      </c>
      <c r="H22" s="93">
        <f t="shared" si="3"/>
        <v>0.96</v>
      </c>
      <c r="I22" s="96">
        <f>$T$5*LN(EXP($F22/$T$5)+EXP($E22/$T$5))</f>
        <v>3.718875824868201</v>
      </c>
      <c r="J22" s="187">
        <f>(I22-I21)</f>
        <v>9.5801987275822675E-2</v>
      </c>
      <c r="K22" s="7"/>
      <c r="L22" s="144">
        <f>$T$5*LN($T$7/$S$7)+E22</f>
        <v>3.6780538303479458</v>
      </c>
      <c r="M22" s="144">
        <f t="shared" si="0"/>
        <v>4.0300922152103165E-3</v>
      </c>
      <c r="N22" t="str">
        <f t="shared" si="6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1"/>
        <v>0.6</v>
      </c>
      <c r="F23" s="191">
        <f t="shared" si="8"/>
        <v>3.6780538303479458</v>
      </c>
      <c r="G23" s="49">
        <f t="shared" si="2"/>
        <v>4.4021644850859298E-2</v>
      </c>
      <c r="H23" s="93">
        <f t="shared" si="3"/>
        <v>0.95597835514914076</v>
      </c>
      <c r="I23" s="96">
        <f>$T$5*LN(EXP($F23/$T$5)+EXP($E23/$T$5))</f>
        <v>3.7230738375923784</v>
      </c>
      <c r="J23" s="187">
        <f t="shared" si="4"/>
        <v>4.1980127241774134E-3</v>
      </c>
      <c r="K23" s="7"/>
      <c r="L23" s="144">
        <f t="shared" si="5"/>
        <v>3.7780538303479458</v>
      </c>
      <c r="M23" s="144" t="str">
        <f t="shared" si="0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1"/>
        <v>0.6</v>
      </c>
      <c r="F24" s="191">
        <f t="shared" si="8"/>
        <v>3.7780538303479458</v>
      </c>
      <c r="G24" s="49">
        <f t="shared" si="2"/>
        <v>3.9999999999999994E-2</v>
      </c>
      <c r="H24" s="93">
        <f t="shared" si="3"/>
        <v>0.96000000000000008</v>
      </c>
      <c r="I24" s="96">
        <f>$T$5*LN(EXP($F24/$T$5)+EXP($E24/$T$5))</f>
        <v>3.8188758248682011</v>
      </c>
      <c r="J24" s="187">
        <f t="shared" si="4"/>
        <v>9.5801987275822675E-2</v>
      </c>
      <c r="K24" s="7"/>
      <c r="L24" s="144">
        <f t="shared" si="5"/>
        <v>3.7780538303479458</v>
      </c>
      <c r="M24" s="144">
        <f t="shared" si="0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1"/>
        <v>0.7</v>
      </c>
      <c r="F25" s="191">
        <f t="shared" si="8"/>
        <v>3.7780538303479458</v>
      </c>
      <c r="G25" s="49">
        <f t="shared" si="2"/>
        <v>4.4021644850859298E-2</v>
      </c>
      <c r="H25" s="93">
        <f t="shared" si="3"/>
        <v>0.95597835514914076</v>
      </c>
      <c r="I25" s="96">
        <f>$T$5*LN(EXP($F25/$T$5)+EXP($E25/$T$5))</f>
        <v>3.8230738375923785</v>
      </c>
      <c r="J25" s="187">
        <f t="shared" si="4"/>
        <v>4.1980127241774134E-3</v>
      </c>
      <c r="K25" s="7"/>
      <c r="L25" s="144">
        <f t="shared" si="5"/>
        <v>3.8780538303479455</v>
      </c>
      <c r="M25" s="144" t="str">
        <f t="shared" si="0"/>
        <v/>
      </c>
      <c r="N25">
        <f t="shared" si="6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1"/>
        <v>0.7</v>
      </c>
      <c r="F26" s="191">
        <f t="shared" si="8"/>
        <v>3.8780538303479455</v>
      </c>
      <c r="G26" s="49">
        <f t="shared" si="2"/>
        <v>4.0000000000000008E-2</v>
      </c>
      <c r="H26" s="93">
        <f t="shared" si="3"/>
        <v>0.96000000000000008</v>
      </c>
      <c r="I26" s="96">
        <f>$T$5*LN(EXP($F26/$T$5)+EXP($E26/$T$5))</f>
        <v>3.9188758248682007</v>
      </c>
      <c r="J26" s="187">
        <f>(I26-I25)</f>
        <v>9.5801987275822231E-2</v>
      </c>
      <c r="K26" s="7"/>
      <c r="L26" s="144">
        <f t="shared" si="5"/>
        <v>3.8780538303479455</v>
      </c>
      <c r="M26" s="144">
        <f t="shared" si="0"/>
        <v>4.0300922152103165E-3</v>
      </c>
      <c r="N26" t="str">
        <f t="shared" si="6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1"/>
        <v>0.79999999999999993</v>
      </c>
      <c r="F27" s="191">
        <f t="shared" si="8"/>
        <v>3.8780538303479455</v>
      </c>
      <c r="G27" s="49">
        <f t="shared" si="2"/>
        <v>4.4021644850859305E-2</v>
      </c>
      <c r="H27" s="93">
        <f t="shared" si="3"/>
        <v>0.95597835514914065</v>
      </c>
      <c r="I27" s="96">
        <f>$T$5*LN(EXP($F27/$T$5)+EXP($E27/$T$5))</f>
        <v>3.9230738375923782</v>
      </c>
      <c r="J27" s="187">
        <f t="shared" si="4"/>
        <v>4.1980127241774134E-3</v>
      </c>
      <c r="K27" s="7"/>
      <c r="L27" s="144">
        <f t="shared" si="5"/>
        <v>3.9780538303479456</v>
      </c>
      <c r="M27" s="144" t="str">
        <f t="shared" si="0"/>
        <v/>
      </c>
      <c r="N27">
        <f t="shared" si="6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1"/>
        <v>0.79999999999999993</v>
      </c>
      <c r="F28" s="191">
        <f t="shared" si="8"/>
        <v>3.9780538303479456</v>
      </c>
      <c r="G28" s="49">
        <f t="shared" si="2"/>
        <v>0.04</v>
      </c>
      <c r="H28" s="93">
        <f t="shared" si="3"/>
        <v>0.96000000000000008</v>
      </c>
      <c r="I28" s="96">
        <f>$T$5*LN(EXP($F28/$T$5)+EXP($E28/$T$5))</f>
        <v>4.0188758248682008</v>
      </c>
      <c r="J28" s="187">
        <f t="shared" si="4"/>
        <v>9.5801987275822675E-2</v>
      </c>
      <c r="K28" s="7"/>
      <c r="L28" s="144">
        <f t="shared" si="5"/>
        <v>3.9780538303479456</v>
      </c>
      <c r="M28" s="144">
        <f>IF( D28="Seller",((F28-F27)-J28)*$T$7,"")</f>
        <v>4.0300922152103165E-3</v>
      </c>
      <c r="N28" t="str">
        <f t="shared" si="6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1"/>
        <v>0.89999999999999991</v>
      </c>
      <c r="F29" s="191">
        <f t="shared" si="8"/>
        <v>3.9780538303479456</v>
      </c>
      <c r="G29" s="49">
        <f t="shared" si="2"/>
        <v>4.4021644850859305E-2</v>
      </c>
      <c r="H29" s="93">
        <f t="shared" si="3"/>
        <v>0.95597835514914065</v>
      </c>
      <c r="I29" s="96">
        <f>$T$5*LN(EXP($F29/$T$5)+EXP($E29/$T$5))</f>
        <v>4.0230738375923778</v>
      </c>
      <c r="J29" s="187">
        <f t="shared" si="4"/>
        <v>4.1980127241769694E-3</v>
      </c>
      <c r="K29" s="7"/>
      <c r="L29" s="144">
        <f t="shared" si="5"/>
        <v>4.0780538303479457</v>
      </c>
      <c r="M29" s="144" t="str">
        <f t="shared" si="0"/>
        <v/>
      </c>
      <c r="N29" t="str">
        <f t="shared" si="6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93">
        <f t="shared" ref="F17:F30" si="9">F29</f>
        <v>3.9780538303479456</v>
      </c>
      <c r="G30" s="49">
        <f t="shared" si="2"/>
        <v>1.8377967132622502E-2</v>
      </c>
      <c r="H30" s="93">
        <f t="shared" si="3"/>
        <v>0.98162203286737748</v>
      </c>
      <c r="I30" s="133">
        <f>$T$5*LN(EXP($F30/$T$5)+EXP($E30/$T$5))</f>
        <v>3.9966027703138742</v>
      </c>
      <c r="J30" s="188">
        <f t="shared" si="4"/>
        <v>-2.6471067278503568E-2</v>
      </c>
      <c r="K30" s="7"/>
      <c r="L30" s="144">
        <f>$T$5*LN($T$7/$S$7)+E30</f>
        <v>3.1780538303479458</v>
      </c>
      <c r="M30" s="144" t="str">
        <f t="shared" si="0"/>
        <v/>
      </c>
      <c r="N30" t="str">
        <f t="shared" si="6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5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>$T$5*LN(EXP($F31/$T$5)+EXP($E31/$T$5))</f>
        <v>3.9966027703138742</v>
      </c>
      <c r="J31" s="189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90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9:15" x14ac:dyDescent="0.25">
      <c r="M34" t="s">
        <v>87</v>
      </c>
      <c r="N34" t="s">
        <v>88</v>
      </c>
      <c r="O34" t="s">
        <v>89</v>
      </c>
    </row>
    <row r="35" spans="9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9:15" x14ac:dyDescent="0.25">
      <c r="I37" t="s">
        <v>92</v>
      </c>
      <c r="J37">
        <f>(J26*S9)+J14</f>
        <v>481.58441554390578</v>
      </c>
      <c r="M37" t="s">
        <v>86</v>
      </c>
    </row>
    <row r="39" spans="9:15" x14ac:dyDescent="0.25">
      <c r="M39" t="s">
        <v>91</v>
      </c>
    </row>
    <row r="40" spans="9:15" x14ac:dyDescent="0.25">
      <c r="N40">
        <f>S7*S8</f>
        <v>20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6" t="s">
        <v>7</v>
      </c>
      <c r="R52" s="10"/>
      <c r="S52" s="10"/>
      <c r="T52" s="197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9">
        <v>0.04</v>
      </c>
      <c r="T54" s="200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8"/>
      <c r="S56" s="198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202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>EXP(E59/$T$5)/(EXP($F59/$T$5)+EXP($E59/$T$5))</f>
        <v>0.5</v>
      </c>
      <c r="H59" s="92">
        <f>EXP(F59/$T$5)/(EXP($F59/$T$5)+EXP($E59/$T$5))</f>
        <v>0.5</v>
      </c>
      <c r="I59" s="95">
        <f>$T$5*LN(EXP($F59/$T$5)+EXP($E59/$T$5))</f>
        <v>0.69314718055994529</v>
      </c>
      <c r="J59" s="186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>EXP(E60/$T$5)/(EXP($F60/$T$5)+EXP($E60/$T$5))</f>
        <v>3.992533395281353E-2</v>
      </c>
      <c r="H60" s="93">
        <f>EXP(F60/$T$5)/(EXP($F60/$T$5)+EXP($E60/$T$5))</f>
        <v>0.96007466604718639</v>
      </c>
      <c r="I60" s="96">
        <f>$T$5*LN(EXP($F60/$T$5)+EXP($E60/$T$5))</f>
        <v>503.22074422041226</v>
      </c>
      <c r="J60" s="187">
        <f>(I60-I59)</f>
        <v>502.52759703985231</v>
      </c>
      <c r="K60" s="7"/>
      <c r="L60" s="7" t="s">
        <v>80</v>
      </c>
      <c r="M60" s="7" t="s">
        <v>81</v>
      </c>
      <c r="N60" s="201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>EXP(E61/$T$5)/(EXP($F61/$T$5)+EXP($E61/$T$5))</f>
        <v>3.992533395281353E-2</v>
      </c>
      <c r="H61" s="93">
        <f>EXP(F61/$T$5)/(EXP($F61/$T$5)+EXP($E61/$T$5))</f>
        <v>0.96007466604718639</v>
      </c>
      <c r="I61" s="96">
        <f>$T$5*LN(EXP($F61/$T$5)+EXP($E61/$T$5))</f>
        <v>503.22074422041226</v>
      </c>
      <c r="J61" s="187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92"/>
      <c r="Q61" s="7" t="s">
        <v>94</v>
      </c>
      <c r="R61" s="194"/>
    </row>
    <row r="62" spans="3:20" x14ac:dyDescent="0.25">
      <c r="C62" t="s">
        <v>93</v>
      </c>
      <c r="D62" s="26" t="s">
        <v>82</v>
      </c>
      <c r="E62" s="48">
        <v>510</v>
      </c>
      <c r="F62" s="191">
        <f>F61</f>
        <v>503.18</v>
      </c>
      <c r="G62" s="49">
        <f>EXP(E62/$T$5)/(EXP($F62/$T$5)+EXP($E62/$T$5))</f>
        <v>0.99890946963253902</v>
      </c>
      <c r="H62" s="93">
        <f>EXP(F62/$T$5)/(EXP($F62/$T$5)+EXP($E62/$T$5))</f>
        <v>1.0905303674609804E-3</v>
      </c>
      <c r="I62" s="96">
        <f>$T$5*LN(EXP($F62/$T$5)+EXP($E62/$T$5))</f>
        <v>510.00109112542839</v>
      </c>
      <c r="J62" s="187">
        <f t="shared" ref="J62:J77" si="10">(I62-I61)</f>
        <v>6.7803469050161311</v>
      </c>
      <c r="K62" s="7"/>
      <c r="L62" s="144">
        <f>$T$5*LN($T$7/$S$7)+E62</f>
        <v>513.17805383034795</v>
      </c>
      <c r="M62" s="144" t="str">
        <f t="shared" ref="M62:M77" si="11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91">
        <v>0</v>
      </c>
      <c r="G63" s="49">
        <f t="shared" ref="G63:G77" si="12">EXP(E63/$T$5)/(EXP($F63/$T$5)+EXP($E63/$T$5))</f>
        <v>1</v>
      </c>
      <c r="H63" s="93">
        <f t="shared" ref="H63:H77" si="13">EXP(F63/$T$5)/(EXP($F63/$T$5)+EXP($E63/$T$5))</f>
        <v>3.2345526845351109E-222</v>
      </c>
      <c r="I63" s="96">
        <f>$T$5*LN(EXP($F63/$T$5)+EXP($E63/$T$5))</f>
        <v>510</v>
      </c>
      <c r="J63" s="187">
        <f>(I63-I62)</f>
        <v>-1.0911254283882954E-3</v>
      </c>
      <c r="K63" s="7"/>
      <c r="L63" s="144">
        <f t="shared" ref="L63:L76" si="14">$T$5*LN($T$7/$S$7)+E63</f>
        <v>513.17805383034795</v>
      </c>
      <c r="M63" s="144">
        <f>IF( D63="Seller",((F63-F62)-J63)*$T$7,"")</f>
        <v>-483.05175251958872</v>
      </c>
      <c r="N63" t="str">
        <f t="shared" ref="N63:N80" si="15">IF(D63="Buyer",J63,"")</f>
        <v/>
      </c>
      <c r="O63" s="7"/>
      <c r="P63" s="7"/>
      <c r="Q63" s="7" t="s">
        <v>95</v>
      </c>
    </row>
    <row r="64" spans="3:20" x14ac:dyDescent="0.25">
      <c r="D64" s="26" t="s">
        <v>82</v>
      </c>
      <c r="E64" s="48"/>
      <c r="F64" s="191"/>
      <c r="G64" s="49">
        <f t="shared" si="12"/>
        <v>0.5</v>
      </c>
      <c r="H64" s="93">
        <f t="shared" si="13"/>
        <v>0.5</v>
      </c>
      <c r="I64" s="96">
        <f>$T$5*LN(EXP($F64/$T$5)+EXP($E64/$T$5))</f>
        <v>0.69314718055994529</v>
      </c>
      <c r="J64" s="187">
        <f t="shared" si="10"/>
        <v>-509.30685281944005</v>
      </c>
      <c r="K64" s="7"/>
      <c r="L64" s="144">
        <f t="shared" si="14"/>
        <v>3.1780538303479458</v>
      </c>
      <c r="M64" s="144" t="str">
        <f t="shared" ref="M64:M79" si="16">IF( D64="Seller",((F64-F63)-J64)*$T$7,"")</f>
        <v/>
      </c>
      <c r="N64">
        <f t="shared" si="15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91"/>
      <c r="G65" s="49">
        <f t="shared" si="12"/>
        <v>0.5</v>
      </c>
      <c r="H65" s="93">
        <f t="shared" si="13"/>
        <v>0.5</v>
      </c>
      <c r="I65" s="96">
        <f>$T$5*LN(EXP($F65/$T$5)+EXP($E65/$T$5))</f>
        <v>0.69314718055994529</v>
      </c>
      <c r="J65" s="187">
        <f t="shared" si="10"/>
        <v>0</v>
      </c>
      <c r="K65" s="7"/>
      <c r="L65" s="144">
        <f t="shared" si="14"/>
        <v>3.1780538303479458</v>
      </c>
      <c r="M65" s="144">
        <f>IF( D65="Seller",((F65-F64)-J65)*$T$7,"")</f>
        <v>0</v>
      </c>
      <c r="N65" t="str">
        <f t="shared" si="15"/>
        <v/>
      </c>
      <c r="O65" s="7"/>
      <c r="P65" s="7"/>
      <c r="Q65" s="7" t="s">
        <v>96</v>
      </c>
    </row>
    <row r="66" spans="4:17" x14ac:dyDescent="0.25">
      <c r="D66" s="26" t="s">
        <v>82</v>
      </c>
      <c r="E66" s="48"/>
      <c r="F66" s="191"/>
      <c r="G66" s="49">
        <f t="shared" si="12"/>
        <v>0.5</v>
      </c>
      <c r="H66" s="93">
        <f t="shared" si="13"/>
        <v>0.5</v>
      </c>
      <c r="I66" s="96">
        <f>$T$5*LN(EXP($F66/$T$5)+EXP($E66/$T$5))</f>
        <v>0.69314718055994529</v>
      </c>
      <c r="J66" s="187">
        <f t="shared" si="10"/>
        <v>0</v>
      </c>
      <c r="K66" s="7"/>
      <c r="L66" s="144">
        <f t="shared" si="14"/>
        <v>3.1780538303479458</v>
      </c>
      <c r="M66" s="144" t="str">
        <f t="shared" ref="M66:M81" si="17">IF( D66="Seller",((F66-F65)-J66)*$T$7,"")</f>
        <v/>
      </c>
      <c r="N66">
        <f t="shared" si="15"/>
        <v>0</v>
      </c>
      <c r="O66" s="7"/>
      <c r="P66" s="7"/>
      <c r="Q66" s="8" t="s">
        <v>97</v>
      </c>
    </row>
    <row r="67" spans="4:17" x14ac:dyDescent="0.25">
      <c r="D67" s="26" t="s">
        <v>83</v>
      </c>
      <c r="E67" s="48"/>
      <c r="F67" s="191"/>
      <c r="G67" s="49">
        <f t="shared" si="12"/>
        <v>0.5</v>
      </c>
      <c r="H67" s="93">
        <f t="shared" si="13"/>
        <v>0.5</v>
      </c>
      <c r="I67" s="96">
        <f>$T$5*LN(EXP($F67/$T$5)+EXP($E67/$T$5))</f>
        <v>0.69314718055994529</v>
      </c>
      <c r="J67" s="187">
        <f t="shared" si="10"/>
        <v>0</v>
      </c>
      <c r="K67" s="7"/>
      <c r="L67" s="144">
        <f t="shared" si="14"/>
        <v>3.1780538303479458</v>
      </c>
      <c r="M67" s="144">
        <f>IF( D67="Seller",((F67-F66)-J67)*$T$7,"")</f>
        <v>0</v>
      </c>
      <c r="N67" t="str">
        <f t="shared" si="15"/>
        <v/>
      </c>
      <c r="O67" s="7"/>
      <c r="P67" s="7"/>
      <c r="Q67" s="7"/>
    </row>
    <row r="68" spans="4:17" x14ac:dyDescent="0.25">
      <c r="D68" s="26" t="s">
        <v>82</v>
      </c>
      <c r="E68" s="48"/>
      <c r="F68" s="191"/>
      <c r="G68" s="49">
        <f t="shared" si="12"/>
        <v>0.5</v>
      </c>
      <c r="H68" s="93">
        <f t="shared" si="13"/>
        <v>0.5</v>
      </c>
      <c r="I68" s="96">
        <f>$T$5*LN(EXP($F68/$T$5)+EXP($E68/$T$5))</f>
        <v>0.69314718055994529</v>
      </c>
      <c r="J68" s="187">
        <f t="shared" si="10"/>
        <v>0</v>
      </c>
      <c r="K68" s="7"/>
      <c r="L68" s="144">
        <f t="shared" si="14"/>
        <v>3.1780538303479458</v>
      </c>
      <c r="M68" s="144" t="str">
        <f t="shared" ref="M68:M83" si="18">IF( D68="Seller",((F68-F67)-J68)*$T$7,"")</f>
        <v/>
      </c>
      <c r="N68">
        <f t="shared" si="15"/>
        <v>0</v>
      </c>
      <c r="O68" s="7"/>
      <c r="P68" s="7"/>
      <c r="Q68" s="7"/>
    </row>
    <row r="69" spans="4:17" x14ac:dyDescent="0.25">
      <c r="D69" s="26" t="s">
        <v>83</v>
      </c>
      <c r="E69" s="48"/>
      <c r="F69" s="191"/>
      <c r="G69" s="49">
        <f t="shared" si="12"/>
        <v>0.5</v>
      </c>
      <c r="H69" s="93">
        <f t="shared" si="13"/>
        <v>0.5</v>
      </c>
      <c r="I69" s="96">
        <f>$T$5*LN(EXP($F69/$T$5)+EXP($E69/$T$5))</f>
        <v>0.69314718055994529</v>
      </c>
      <c r="J69" s="187">
        <f t="shared" si="10"/>
        <v>0</v>
      </c>
      <c r="K69" s="7"/>
      <c r="L69" s="144">
        <f t="shared" si="14"/>
        <v>3.1780538303479458</v>
      </c>
      <c r="M69" s="144">
        <f t="shared" si="18"/>
        <v>0</v>
      </c>
      <c r="N69" t="str">
        <f t="shared" si="15"/>
        <v/>
      </c>
      <c r="O69" s="7"/>
      <c r="P69" s="7"/>
      <c r="Q69" s="7"/>
    </row>
    <row r="70" spans="4:17" x14ac:dyDescent="0.25">
      <c r="D70" s="26" t="s">
        <v>82</v>
      </c>
      <c r="E70" s="48"/>
      <c r="F70" s="191"/>
      <c r="G70" s="49">
        <f t="shared" si="12"/>
        <v>0.5</v>
      </c>
      <c r="H70" s="93">
        <f t="shared" si="13"/>
        <v>0.5</v>
      </c>
      <c r="I70" s="96">
        <f>$T$5*LN(EXP($F70/$T$5)+EXP($E70/$T$5))</f>
        <v>0.69314718055994529</v>
      </c>
      <c r="J70" s="187">
        <f t="shared" si="10"/>
        <v>0</v>
      </c>
      <c r="K70" s="7"/>
      <c r="L70" s="144">
        <f t="shared" si="14"/>
        <v>3.1780538303479458</v>
      </c>
      <c r="M70" s="144" t="str">
        <f t="shared" si="18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91"/>
      <c r="G71" s="49">
        <f t="shared" si="12"/>
        <v>0.5</v>
      </c>
      <c r="H71" s="93">
        <f t="shared" si="13"/>
        <v>0.5</v>
      </c>
      <c r="I71" s="96">
        <f>$T$5*LN(EXP($F71/$T$5)+EXP($E71/$T$5))</f>
        <v>0.69314718055994529</v>
      </c>
      <c r="J71" s="187">
        <f t="shared" si="10"/>
        <v>0</v>
      </c>
      <c r="K71" s="7"/>
      <c r="L71" s="144">
        <f t="shared" si="14"/>
        <v>3.1780538303479458</v>
      </c>
      <c r="M71" s="144">
        <f t="shared" si="18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91"/>
      <c r="G72" s="49">
        <f t="shared" si="12"/>
        <v>0.5</v>
      </c>
      <c r="H72" s="93">
        <f t="shared" si="13"/>
        <v>0.5</v>
      </c>
      <c r="I72" s="96">
        <f>$T$5*LN(EXP($F72/$T$5)+EXP($E72/$T$5))</f>
        <v>0.69314718055994529</v>
      </c>
      <c r="J72" s="187">
        <f t="shared" si="10"/>
        <v>0</v>
      </c>
      <c r="K72" s="7"/>
      <c r="L72" s="144">
        <f t="shared" si="14"/>
        <v>3.1780538303479458</v>
      </c>
      <c r="M72" s="144" t="str">
        <f t="shared" si="18"/>
        <v/>
      </c>
      <c r="N72">
        <f t="shared" ref="N72:N88" si="19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91"/>
      <c r="G73" s="49">
        <f t="shared" si="12"/>
        <v>0.5</v>
      </c>
      <c r="H73" s="93">
        <f t="shared" si="13"/>
        <v>0.5</v>
      </c>
      <c r="I73" s="96">
        <f>$T$5*LN(EXP($F73/$T$5)+EXP($E73/$T$5))</f>
        <v>0.69314718055994529</v>
      </c>
      <c r="J73" s="187">
        <f t="shared" si="10"/>
        <v>0</v>
      </c>
      <c r="K73" s="7"/>
      <c r="L73" s="144">
        <f t="shared" si="14"/>
        <v>3.1780538303479458</v>
      </c>
      <c r="M73" s="144">
        <f t="shared" si="18"/>
        <v>0</v>
      </c>
      <c r="N73" t="str">
        <f t="shared" si="19"/>
        <v/>
      </c>
      <c r="O73" s="7"/>
      <c r="P73" s="7"/>
      <c r="Q73" s="7"/>
    </row>
    <row r="74" spans="4:17" x14ac:dyDescent="0.25">
      <c r="D74" s="26" t="s">
        <v>82</v>
      </c>
      <c r="E74" s="48"/>
      <c r="F74" s="191"/>
      <c r="G74" s="49">
        <f t="shared" si="12"/>
        <v>0.5</v>
      </c>
      <c r="H74" s="93">
        <f t="shared" si="13"/>
        <v>0.5</v>
      </c>
      <c r="I74" s="96">
        <f>$T$5*LN(EXP($F74/$T$5)+EXP($E74/$T$5))</f>
        <v>0.69314718055994529</v>
      </c>
      <c r="J74" s="187">
        <f t="shared" si="10"/>
        <v>0</v>
      </c>
      <c r="K74" s="7"/>
      <c r="L74" s="144">
        <f t="shared" si="14"/>
        <v>3.1780538303479458</v>
      </c>
      <c r="M74" s="144" t="str">
        <f t="shared" si="18"/>
        <v/>
      </c>
      <c r="N74">
        <f t="shared" si="19"/>
        <v>0</v>
      </c>
      <c r="O74" s="7"/>
      <c r="P74" s="7"/>
      <c r="Q74" s="7"/>
    </row>
    <row r="75" spans="4:17" x14ac:dyDescent="0.25">
      <c r="D75" s="26" t="s">
        <v>83</v>
      </c>
      <c r="E75" s="48"/>
      <c r="F75" s="191"/>
      <c r="G75" s="49">
        <f t="shared" si="12"/>
        <v>0.5</v>
      </c>
      <c r="H75" s="93">
        <f t="shared" si="13"/>
        <v>0.5</v>
      </c>
      <c r="I75" s="96">
        <f>$T$5*LN(EXP($F75/$T$5)+EXP($E75/$T$5))</f>
        <v>0.69314718055994529</v>
      </c>
      <c r="J75" s="187">
        <f t="shared" si="10"/>
        <v>0</v>
      </c>
      <c r="K75" s="7"/>
      <c r="L75" s="144">
        <f t="shared" si="14"/>
        <v>3.1780538303479458</v>
      </c>
      <c r="M75" s="144">
        <f>IF( D75="Seller",((F75-F74)-J75)*$T$7,"")</f>
        <v>0</v>
      </c>
      <c r="N75" t="str">
        <f t="shared" si="19"/>
        <v/>
      </c>
      <c r="O75" s="7"/>
      <c r="P75" s="7"/>
      <c r="Q75" s="7"/>
    </row>
    <row r="76" spans="4:17" x14ac:dyDescent="0.25">
      <c r="D76" s="21" t="s">
        <v>84</v>
      </c>
      <c r="E76" s="48"/>
      <c r="F76" s="191"/>
      <c r="G76" s="49">
        <f t="shared" si="12"/>
        <v>0.5</v>
      </c>
      <c r="H76" s="93">
        <f t="shared" si="13"/>
        <v>0.5</v>
      </c>
      <c r="I76" s="96">
        <f>$T$5*LN(EXP($F76/$T$5)+EXP($E76/$T$5))</f>
        <v>0.69314718055994529</v>
      </c>
      <c r="J76" s="187">
        <f t="shared" si="10"/>
        <v>0</v>
      </c>
      <c r="K76" s="7"/>
      <c r="L76" s="144">
        <f t="shared" si="14"/>
        <v>3.1780538303479458</v>
      </c>
      <c r="M76" s="144" t="str">
        <f t="shared" ref="M76:M88" si="20">IF( D76="Seller",((F76-F75)-J76)*$T$7,"")</f>
        <v/>
      </c>
      <c r="N76" t="str">
        <f t="shared" si="19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93"/>
      <c r="G77" s="49">
        <f t="shared" si="12"/>
        <v>0.5</v>
      </c>
      <c r="H77" s="93">
        <f t="shared" si="13"/>
        <v>0.5</v>
      </c>
      <c r="I77" s="133">
        <f>$T$5*LN(EXP($F77/$T$5)+EXP($E77/$T$5))</f>
        <v>0.69314718055994529</v>
      </c>
      <c r="J77" s="188">
        <f t="shared" si="10"/>
        <v>0</v>
      </c>
      <c r="K77" s="7"/>
      <c r="L77" s="144">
        <f>$T$5*LN($T$7/$S$7)+E77</f>
        <v>3.1780538303479458</v>
      </c>
      <c r="M77" s="144" t="str">
        <f t="shared" si="20"/>
        <v/>
      </c>
      <c r="N77" t="str">
        <f t="shared" si="19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5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>$T$5*LN(EXP($F78/$T$5)+EXP($E78/$T$5))</f>
        <v>0.69314718055994529</v>
      </c>
      <c r="J78" s="189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90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H57" sqref="H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181" t="s">
        <v>67</v>
      </c>
      <c r="G4" s="182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183" t="s">
        <v>68</v>
      </c>
      <c r="S22" s="184"/>
      <c r="T22" s="184"/>
      <c r="U22" s="185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HLMSR</vt:lpstr>
      <vt:lpstr>Changing b mid contract</vt:lpstr>
      <vt:lpstr>Insurance Fraud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2013-11-06T14:19:02Z</dcterms:created>
  <dcterms:modified xsi:type="dcterms:W3CDTF">2014-02-03T21:27:40Z</dcterms:modified>
</cp:coreProperties>
</file>