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vin\Desktop\"/>
    </mc:Choice>
  </mc:AlternateContent>
  <xr:revisionPtr revIDLastSave="0" documentId="13_ncr:1_{9378B3E4-64BF-4B7D-93CF-DE166E62460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ac00" sheetId="4" r:id="rId1"/>
    <sheet name="Cronograma" sheetId="9" r:id="rId2"/>
    <sheet name="Pac01" sheetId="10" r:id="rId3"/>
  </sheets>
  <definedNames>
    <definedName name="_xlnm.Print_Area" localSheetId="1">Cronograma!$A$1:$S$45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9" l="1"/>
  <c r="U1" i="9"/>
  <c r="F25" i="4"/>
  <c r="F24" i="4"/>
  <c r="E24" i="4"/>
  <c r="K23" i="4"/>
  <c r="E23" i="4"/>
  <c r="N24" i="4"/>
  <c r="L24" i="4"/>
  <c r="E22" i="4"/>
  <c r="E20" i="4"/>
  <c r="F19" i="4"/>
  <c r="F20" i="4" s="1"/>
  <c r="F21" i="4" s="1"/>
  <c r="F22" i="4" s="1"/>
  <c r="E19" i="4"/>
  <c r="F18" i="4"/>
  <c r="N11" i="4"/>
  <c r="N12" i="4"/>
  <c r="N13" i="4"/>
  <c r="N14" i="4"/>
  <c r="N15" i="4"/>
  <c r="N16" i="4"/>
  <c r="E15" i="4"/>
  <c r="F15" i="4" s="1"/>
  <c r="E12" i="4"/>
  <c r="F11" i="4"/>
  <c r="F12" i="4" s="1"/>
  <c r="E13" i="4" s="1"/>
  <c r="F13" i="4" s="1"/>
  <c r="E14" i="4" s="1"/>
  <c r="F14" i="4" s="1"/>
  <c r="N10" i="4"/>
  <c r="E7" i="4"/>
  <c r="E8" i="4" s="1"/>
  <c r="F5" i="4"/>
  <c r="N17" i="10"/>
  <c r="N16" i="10"/>
  <c r="N15" i="10"/>
  <c r="N14" i="10"/>
  <c r="N13" i="10"/>
  <c r="N12" i="10"/>
  <c r="E12" i="10"/>
  <c r="K11" i="10"/>
  <c r="N10" i="10"/>
  <c r="N9" i="10"/>
  <c r="N8" i="10"/>
  <c r="N7" i="10"/>
  <c r="N6" i="10"/>
  <c r="N5" i="10"/>
  <c r="F5" i="10"/>
  <c r="F12" i="10" s="1"/>
  <c r="K4" i="10"/>
  <c r="K2" i="10" s="1"/>
  <c r="K5" i="4" s="1"/>
  <c r="K4" i="4" s="1"/>
  <c r="N2" i="10"/>
  <c r="E16" i="4" l="1"/>
  <c r="F16" i="4" s="1"/>
  <c r="L16" i="4" s="1"/>
  <c r="M16" i="4" s="1"/>
  <c r="L15" i="4"/>
  <c r="L14" i="4"/>
  <c r="L13" i="4"/>
  <c r="M13" i="4" s="1"/>
  <c r="L12" i="4"/>
  <c r="M24" i="4"/>
  <c r="L11" i="4"/>
  <c r="M15" i="4"/>
  <c r="M14" i="4"/>
  <c r="M12" i="4"/>
  <c r="M11" i="4"/>
  <c r="E9" i="4"/>
  <c r="E10" i="4" s="1"/>
  <c r="F10" i="4" s="1"/>
  <c r="L10" i="4" s="1"/>
  <c r="F8" i="4"/>
  <c r="E13" i="10"/>
  <c r="L12" i="10"/>
  <c r="M12" i="10" s="1"/>
  <c r="L5" i="10"/>
  <c r="M5" i="10" s="1"/>
  <c r="E6" i="10"/>
  <c r="M10" i="4" l="1"/>
  <c r="E4" i="4"/>
  <c r="F9" i="4"/>
  <c r="F6" i="10"/>
  <c r="F13" i="10"/>
  <c r="N5" i="4"/>
  <c r="N6" i="4"/>
  <c r="N7" i="4"/>
  <c r="N8" i="4"/>
  <c r="N9" i="4"/>
  <c r="N18" i="4"/>
  <c r="N19" i="4"/>
  <c r="N20" i="4"/>
  <c r="N21" i="4"/>
  <c r="N22" i="4"/>
  <c r="N25" i="4"/>
  <c r="E14" i="10" l="1"/>
  <c r="L13" i="10"/>
  <c r="M13" i="10" s="1"/>
  <c r="E7" i="10"/>
  <c r="L6" i="10"/>
  <c r="M6" i="10" s="1"/>
  <c r="F7" i="10" l="1"/>
  <c r="F14" i="10"/>
  <c r="K17" i="4"/>
  <c r="K2" i="4" s="1"/>
  <c r="N2" i="4"/>
  <c r="E15" i="10" l="1"/>
  <c r="L14" i="10"/>
  <c r="M14" i="10" s="1"/>
  <c r="E8" i="10"/>
  <c r="L7" i="10"/>
  <c r="M7" i="10" s="1"/>
  <c r="F8" i="10" l="1"/>
  <c r="F15" i="10"/>
  <c r="E16" i="10" l="1"/>
  <c r="L15" i="10"/>
  <c r="M15" i="10" s="1"/>
  <c r="L8" i="10"/>
  <c r="M8" i="10" s="1"/>
  <c r="E9" i="10"/>
  <c r="F9" i="10" l="1"/>
  <c r="F16" i="10"/>
  <c r="E17" i="10" l="1"/>
  <c r="L16" i="10"/>
  <c r="M16" i="10" s="1"/>
  <c r="E10" i="10"/>
  <c r="L9" i="10"/>
  <c r="M9" i="10" s="1"/>
  <c r="F10" i="10" l="1"/>
  <c r="E4" i="10"/>
  <c r="F17" i="10"/>
  <c r="E11" i="10"/>
  <c r="L5" i="4" l="1"/>
  <c r="M5" i="4" s="1"/>
  <c r="L17" i="10"/>
  <c r="M17" i="10" s="1"/>
  <c r="F11" i="10"/>
  <c r="N11" i="10" s="1"/>
  <c r="L10" i="10"/>
  <c r="M10" i="10" s="1"/>
  <c r="F4" i="10"/>
  <c r="N4" i="10" s="1"/>
  <c r="L18" i="4"/>
  <c r="M18" i="4" s="1"/>
  <c r="L22" i="4" l="1"/>
  <c r="M22" i="4" s="1"/>
  <c r="M4" i="10"/>
  <c r="L4" i="10"/>
  <c r="L11" i="10"/>
  <c r="M11" i="10"/>
  <c r="L6" i="4" l="1"/>
  <c r="M6" i="4" s="1"/>
  <c r="L19" i="4"/>
  <c r="M19" i="4" s="1"/>
  <c r="F23" i="4" l="1"/>
  <c r="N23" i="4" s="1"/>
  <c r="M23" i="4" s="1"/>
  <c r="L20" i="4"/>
  <c r="M20" i="4" s="1"/>
  <c r="L23" i="4" l="1"/>
  <c r="L7" i="4"/>
  <c r="M7" i="4" s="1"/>
  <c r="E17" i="4"/>
  <c r="L21" i="4"/>
  <c r="M21" i="4" s="1"/>
  <c r="L25" i="4" l="1"/>
  <c r="M25" i="4" s="1"/>
  <c r="F17" i="4"/>
  <c r="N17" i="4" s="1"/>
  <c r="L17" i="4" s="1"/>
  <c r="M17" i="4" l="1"/>
  <c r="L8" i="4"/>
  <c r="M8" i="4" s="1"/>
  <c r="L9" i="4" l="1"/>
  <c r="M9" i="4" s="1"/>
  <c r="F4" i="4" l="1"/>
  <c r="N4" i="4" s="1"/>
  <c r="L4" i="4" l="1"/>
  <c r="M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Luis Rojas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DAVID ROJAS:
Si el recuadro está  resaltado en amarillo, la actividad se encuentra en curso.si está resaltado en negro, la actividad se ha vencido.
</t>
        </r>
      </text>
    </comment>
    <comment ref="B2" authorId="1" shapeId="0" xr:uid="{00000000-0006-0000-0000-000002000000}">
      <text>
        <r>
          <rPr>
            <b/>
            <sz val="10"/>
            <color indexed="81"/>
            <rFont val="Tahoma"/>
            <family val="2"/>
          </rPr>
          <t>Luis Rojas:
Las actividades resaltadas congris; corresponden a las tareas generales de resumen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Luis Rojas</author>
  </authors>
  <commentList>
    <comment ref="A2" authorId="0" shapeId="0" xr:uid="{9EDE1EEA-A50C-40D0-982D-6819523AB9D3}">
      <text>
        <r>
          <rPr>
            <b/>
            <sz val="9"/>
            <color indexed="81"/>
            <rFont val="Tahoma"/>
            <family val="2"/>
          </rPr>
          <t xml:space="preserve">DAVID ROJAS:
Si el recuadro está  resaltado en amarillo, la actividad se encuentra en curso.si está resaltado en negro, la actividad se ha vencido.
</t>
        </r>
      </text>
    </comment>
    <comment ref="B2" authorId="1" shapeId="0" xr:uid="{540039AD-714A-4527-9D0A-097BE802CE11}">
      <text>
        <r>
          <rPr>
            <b/>
            <sz val="10"/>
            <color indexed="81"/>
            <rFont val="Tahoma"/>
            <family val="2"/>
          </rPr>
          <t>Luis Rojas:
Las actividades resaltadas congris; corresponden a las tareas generales de resumen</t>
        </r>
      </text>
    </comment>
  </commentList>
</comments>
</file>

<file path=xl/sharedStrings.xml><?xml version="1.0" encoding="utf-8"?>
<sst xmlns="http://schemas.openxmlformats.org/spreadsheetml/2006/main" count="191" uniqueCount="118">
  <si>
    <t>No.</t>
  </si>
  <si>
    <t>Inicio</t>
  </si>
  <si>
    <t>Fín</t>
  </si>
  <si>
    <t>AVANCE</t>
  </si>
  <si>
    <t>a.)</t>
  </si>
  <si>
    <t>b.)</t>
  </si>
  <si>
    <t>(De acuerdo a las sub-tareas)</t>
  </si>
  <si>
    <t>COMO</t>
  </si>
  <si>
    <t>DONDE</t>
  </si>
  <si>
    <t>CUANDO</t>
  </si>
  <si>
    <t>QUIEN</t>
  </si>
  <si>
    <t>QUE</t>
  </si>
  <si>
    <t>PORQUE</t>
  </si>
  <si>
    <r>
      <t xml:space="preserve">Plan de Acción
</t>
    </r>
    <r>
      <rPr>
        <b/>
        <sz val="18"/>
        <rFont val="Calibri"/>
        <family val="2"/>
        <scheme val="minor"/>
      </rPr>
      <t>(Implementación programa QA-QC)</t>
    </r>
  </si>
  <si>
    <t>Realizar diagrama de proceso productivo de la empresa para los diferentes productos</t>
  </si>
  <si>
    <t>Calidad / Producción</t>
  </si>
  <si>
    <t>Realizar esquema del proceso produtivo y logístico donde intervienen todas la áreas en la elaboración de los productos.</t>
  </si>
  <si>
    <t>En cada área del proceso productivo realizar esquema de definición de negocio</t>
  </si>
  <si>
    <t>Plantas</t>
  </si>
  <si>
    <t>Identificar clientes y proveedores por áreas, tareas críticas que aportan al proceso productivo y de calidad. Establecer indicadores de control y verificación por unidad de negocio.</t>
  </si>
  <si>
    <t>Se debe crear un árbol de indicadores que permitan controlar las actividades de la empres en función de la productividad y la calidad de los productos.</t>
  </si>
  <si>
    <t>Se necesita identifcar las diferentes áreas que afectan en la calidad de la producción.</t>
  </si>
  <si>
    <t>Oficina</t>
  </si>
  <si>
    <t>Oficina/Plantas</t>
  </si>
  <si>
    <t>en cada unidad de negocio (área) identificar que variables críticas deben controlarse en el proceso productivo (temperatura, humedad, densidad, tiempo, calidad, etc) y cree un formato que permita controlar diariamente la variable y realizar seguimiento diario, mensual y anual. Tenga en cuenta que el indicador debe medirse, registrarse en una base y evaluarse de acuerdo a una meta o línea base, generar planes de mejoramiento y tener registro de fallas.</t>
  </si>
  <si>
    <t>Sobre el control de las variables críticas del proceso productivo se realiza el aseguramiento de la calidad del los productos. Solo se puede mejorar aquello que se puede medir.</t>
  </si>
  <si>
    <t>Realizar procedimientos para cada área sobre el proceso productivo de la compañía involucrando los aspectos relevantes de calidad.</t>
  </si>
  <si>
    <t>Realizar listas de chequeo sobre el cumplimiento de las acciones en la ejecución de procedimientos en los aspectos críticos que afectan la calidad.</t>
  </si>
  <si>
    <t>En los procedimientos realizados por producción modificar las actividades e incluir acciones que ayuden a mantener la calidad de los produtos o a mejorarlos.</t>
  </si>
  <si>
    <t>La correcta ejecución de los procedimientos garantiza la calidad de los productos. Todo proceso debe estar documentado.</t>
  </si>
  <si>
    <t>Con los procedimientos, establecer los pasos que requieren ejecutarse de manera obligatoria para mantener la calidad de los productos y crear una lista de chequeo que debe usarse para auditar periodicamente los procesos.</t>
  </si>
  <si>
    <t>Las auditorías de procesos se convertirán en inidicadores de cumplimiento de procesos para garantizar la calidad.</t>
  </si>
  <si>
    <t>Definición de negocio (proceso productivo)</t>
  </si>
  <si>
    <t>Realizar plan de aseguramiento de la calidad.</t>
  </si>
  <si>
    <t>Definición de negocio (Laboratorio)</t>
  </si>
  <si>
    <t>Realizar diagrama de proceso del laboratorio</t>
  </si>
  <si>
    <t>Laboratorio</t>
  </si>
  <si>
    <t>Calidad</t>
  </si>
  <si>
    <t>Realizar digrama de proceso de las actividades de laboraotrio, desde el muestreo hasta el análisis de muestra.</t>
  </si>
  <si>
    <t>Se debe identificar dentro del laboratorio, cada unidad de negocio.</t>
  </si>
  <si>
    <t>Usar esquema de definición de negocio para labroatorio y adaptarlo para la empresa.</t>
  </si>
  <si>
    <t>Se debe crear un árbol de indicadores que permitan controlar las actividades de la empres en función de la productividad y la calidad de los resultados.</t>
  </si>
  <si>
    <t>Realizar procedimientos para cada actividad de laboratorio.</t>
  </si>
  <si>
    <t>Realizar procedimientos de laboratorio basado en las normas técnicas y adaptadas a procedimientos validados dentro de la empresa.</t>
  </si>
  <si>
    <t>Se debe documentar los métodos correctos para la ejecución de cualquier tarea dentro de laboratorio para garantizar la calidad de los resultados.</t>
  </si>
  <si>
    <t>Sobre cada procedimiento de laboratorio identifique las variables críticas de ensayo o análisis tales como tamaño, temperatura, presión, tiempo, peso, etc. y cree un formato que permita controlar diariamente la variable y realizar seguimiento diario, mensual y anual. Tenga en cuenta que el indicador debe medirse, registrarse en una base y evaluarse de acuerdo a una meta o línea base, generar planes de mejoramiento y tener registro de fallas.</t>
  </si>
  <si>
    <t>Se deben controlar las variables críticas en los ensayos y análisis para garantizar la calidad de los resultados de laboratorio.</t>
  </si>
  <si>
    <t>Realizar listas de chequeo sobre el cumplimiento de las acciones en la ejecución de procedimientos en los aspectos críticos que afectan la calidad de los resultados.</t>
  </si>
  <si>
    <t>Realizar plan de aseguramiento de la calidad para laboratorio.</t>
  </si>
  <si>
    <t>Con los procedimientos, establecer los pasos que requieren ejecutarse de manera obligatoria para mantener la calidad de los productos y crear una lista de chequeo que debe usarse para auditar periodicamente los procedimientos de laboratorio.</t>
  </si>
  <si>
    <t>Las auditorías de laboratorio se convertirán en inidicadores de cumplimiento de procesos para garantizar la calidad de los resultados.</t>
  </si>
  <si>
    <t>Se requiere establecer periodos para medir, evaluar y mejorar los idicadores de gestión y control de la compañía; para garantizar el mejoramiento continuo de la calidad de los prorductos.</t>
  </si>
  <si>
    <t>Establecer la rutina de auditorías de proceso, de medición de indicadores de control y verificación. Planes de mejoramiento continuo y registro de datos. Crear tablero de control sobre los inidcadores más relevantes de los productos.</t>
  </si>
  <si>
    <t>Establecer la rutina de auditorías de proceso, de medición de indicadores de control y verificación. Planes de mejoramiento continuo y registro de datos. Crear tablero de control sobre los inidcadores más relevantes de laboratorio.</t>
  </si>
  <si>
    <t>Se requiere establecer periodos para medir, evaluar y mejorar los idicadores de gestión y control de laboratorio; para garantizar el mejoramiento continuo de la calidad de los resultados.</t>
  </si>
  <si>
    <t>Crear indicadores de control para las variables críticas del procesos productivo y de calidad. (sobre Mano de obra, Máquinas, Materia prima, Medio ambiente y Métodos)</t>
  </si>
  <si>
    <t>Crear indicadores de control para las variables críticas de las actividades de laboratorio. (sobre Mano de obra, Máquinas, Materia prima, Medio ambiente y Métodos)</t>
  </si>
  <si>
    <t>De acuerdo a Pac01</t>
  </si>
  <si>
    <t>Implementación de programa QA-QC</t>
  </si>
  <si>
    <t>Recoger las palas de muestreo actual y fabricar las palas con las aletas para evitar sesgo de muestreo.</t>
  </si>
  <si>
    <t>La segregación del material puede evitar que se tomen muestras gruesas y los resultados sean más altos en cenizas.</t>
  </si>
  <si>
    <t>Usar las herramientas de muestreo que cumpla la norma correspondiente al material.</t>
  </si>
  <si>
    <t>Adecuar horno de secado de humedad residual, para convección forzada.</t>
  </si>
  <si>
    <t>instalar ventilador o extractor al horno en el orificio de abajo para obligar al flujo de aire.</t>
  </si>
  <si>
    <t>Las muestras analizadas se están equilibrando a la misma humedad obteniendo resultados negativos.</t>
  </si>
  <si>
    <t>Modificar el formato de excel del laboratorio de análisis.</t>
  </si>
  <si>
    <t>Usando o modificando el formato entregado para registro de análisis próximo.</t>
  </si>
  <si>
    <t>La información debe tener formato de registro y no de formulario o informe.</t>
  </si>
  <si>
    <t>Diseño e implementación de programa QA-QC</t>
  </si>
  <si>
    <t>Realizar pruebas gemelas para verificar funcionamiento de Micum.</t>
  </si>
  <si>
    <t>1. Hacer prueba de duplicado, con muestra estabilizada a 20 segundos por tambor y verificar si la diferencia con la muestra normal supera los 10 puntos y verificar el porcentahje de finos generados en la estabilización.
2. Luego de analizar resultados enviar muestra gemela estabilizada a un lab externo.</t>
  </si>
  <si>
    <t>Se necesita saber si las diferencias con puerto son producto de la estabilización del material (lo cual sería muy exagerado) y el laboratorio de destino favorece los resultados al sesgar la muestra sin finos.</t>
  </si>
  <si>
    <t>Incluir seguimiento de calibraciones por proveedor y realizar calibraciones en el formato entregado para calibraciones.</t>
  </si>
  <si>
    <t>En el formato de movimientos de carbón se incluirá el seguimiento de calibraciones, luego de analizar por proveedor se debe ingresar los datos al archivo de calibración y aplicar los cambios de calibración según se requiera.</t>
  </si>
  <si>
    <t>las calibraciones por mina son dinámicas y debe variarse de acuerdo a los resultados minimizando los errores.</t>
  </si>
  <si>
    <t>Realizar diagrama de definición de negocio del laboratorio.</t>
  </si>
  <si>
    <t>Usar formato de Ryr para análisis próximos y establecer rutina de medición.</t>
  </si>
  <si>
    <t>fabricar muestra de referencia y correr en cada lote de medición y registrar en el formato de Ryr.</t>
  </si>
  <si>
    <t>De esta manera se mide la Ryr del laboratorio y se garantiza el resultado de cada lote medido.</t>
  </si>
  <si>
    <t>Guardar muestra fina de carbón e incluir aleatoriamente estas muestras en medición de repetibilidad.</t>
  </si>
  <si>
    <t>Empacar y etiquetar muestra fina en bolsas con cierre hermético y aleatoriamente sin que el analista lo sepa, introducirla en los lortes de análisis.</t>
  </si>
  <si>
    <t>Se garantiza que el analista sea repetible y confiable.</t>
  </si>
  <si>
    <t>Incluir del programa de Ryr la inserción de muestra para medir muestreo y preparación.</t>
  </si>
  <si>
    <t>Seguir las instrucciones para la auditoria de muestreo, preparación y análisis; de acuerdo al documento de auditoría. Punto 2.</t>
  </si>
  <si>
    <t>El programa de QA-QC puede ser extenso, pero se debe empezar por lo menos con los ítem propuestos para garantizar los resultados y generar confianza.</t>
  </si>
  <si>
    <t>Implentar plan de verificación, calibración y mantenimiento de equipos.</t>
  </si>
  <si>
    <t>De acuerdo al plan de acción entregado y los recursos recomendados para esta acción.</t>
  </si>
  <si>
    <t>Es necesario para mantener la vida útil de los equipos y la seguridad de los resultados.</t>
  </si>
  <si>
    <t>Realizar monitoreo de pilas para evitar la oxidación.</t>
  </si>
  <si>
    <t>Establecer política de rotación de inventario para evitar el exceso del almacenamiento de los materiales. Ver documento de diagnóstico entregado.</t>
  </si>
  <si>
    <t>El deterioro del material evita un pronóstico de la calidad del producto preciso y puede afectar la calidad del coque o de las mezclas de carbón.</t>
  </si>
  <si>
    <t>Establecer metodología de acopio por capas de material y consumo por cortes verticales.</t>
  </si>
  <si>
    <t>Controlar desde el descargue que el material sea esparcido con el cargador extendiendo el material sobre la pila generando capas por cada viaje. Esto se debe acompañar de compactación y nivelación con el mismo cargador. Luego en el consumo de la pila de carbón, debe lograrse que el material sea consumido en cortes verticales .</t>
  </si>
  <si>
    <t>Se debe garantizar que el consumo sea homogéneo.</t>
  </si>
  <si>
    <t>Gestión de Datos e Informes de Calidad</t>
  </si>
  <si>
    <t>Producción/
Comercial</t>
  </si>
  <si>
    <t>Plantas/Oficina</t>
  </si>
  <si>
    <t>Generar orden de compra por centro de trabajo, proveedor y material; con  gestión de precios semanales. Ver archivo Listado maestro de Materiales.</t>
  </si>
  <si>
    <t>Es insumo importante en la trazabilidad de inventarios, calidad y costo.</t>
  </si>
  <si>
    <t>Crear orden de salidad por centro de trabajo, material y cliente. Que tenga los campos definidos en el esquema de información para calidad. (crear formato).</t>
  </si>
  <si>
    <t>Generar registro de los movimientos internos de los acopios y plantas.</t>
  </si>
  <si>
    <t>Incluir Orden de Salida de Productos.</t>
  </si>
  <si>
    <t>Incluir Orden de Compra.</t>
  </si>
  <si>
    <t>Seguir recomendaciones del punto 3. del diagnóstico de gestión de calidad. (ver formato de excel).</t>
  </si>
  <si>
    <t>Crear consultas que actualice inventarios y control de calidad de los diferentes materiales.</t>
  </si>
  <si>
    <t>Sobre el formato de movimiento de materiales, generar opción de consulta para mantener los inventarios actualizados a partir de los registros de entradas, salidas y movimientos internos.</t>
  </si>
  <si>
    <t>Es insumo escencial para la planeación de compras y producción. Debería estar actualizada al día.</t>
  </si>
  <si>
    <t>Diseñar y administrar los infiormes del área de calidad para la gerencia, la producción y la gestión interna.</t>
  </si>
  <si>
    <t>Seguir instrucciones del diagnóstico de gestión de calidad en el punto 3. sobre los infromes que deben generarse.</t>
  </si>
  <si>
    <t>Los informes son el producto principal del área de calidad y necesarios en la planeación de compras de materias primas y rpoducción. También la base de las negociaciones.</t>
  </si>
  <si>
    <t>Mezclas de Carbón</t>
  </si>
  <si>
    <t>Controlar el uso excesivo de inertes en el diseño de mezclas.</t>
  </si>
  <si>
    <t>Revisar documento de diagnóstico de gestión de calidad en el punto 4. Mezclas de carbón.</t>
  </si>
  <si>
    <t>La adición de inertes puede reducir la fluidez y potencialmente aumentar la dureza del coque, pero si se utilizan en exceso o si los inertes tienen propiedades que no se coquizan de manera efectiva, podrían aumentar la fragilidad del coque, resultando más propenso a la fractura.</t>
  </si>
  <si>
    <t>Verificar pronóstico de DDPM en el optimizador.</t>
  </si>
  <si>
    <t>Registrar los resultados de fluidez obtenidos en las mezlcas y comprarlos con los pronósticos de DDPM para revisar si existen tendencias que puedan corregirse al variar los valores alfa y beta del factor de DDPM. (uso de formato para evaluar desviaciones).</t>
  </si>
  <si>
    <t>Es posbible mejorar los errores de pronóstico con resultados de laboratorio.</t>
  </si>
  <si>
    <r>
      <t xml:space="preserve">Plan de Acción
</t>
    </r>
    <r>
      <rPr>
        <b/>
        <sz val="18"/>
        <rFont val="Calibri"/>
        <family val="2"/>
        <scheme val="minor"/>
      </rPr>
      <t>(QA-QC y gestión de Información Calidad)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</si>
</sst>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3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61">
    <xf numFmtId="0" fontId="0" fillId="0" borderId="0" xfId="0"/>
    <xf numFmtId="0" fontId="7" fillId="0" borderId="0" xfId="0" applyFont="1"/>
    <xf numFmtId="0" fontId="0" fillId="0" borderId="0" xfId="0" applyAlignment="1">
      <alignment wrapText="1"/>
    </xf>
    <xf numFmtId="2" fontId="4" fillId="0" borderId="0" xfId="0" applyNumberFormat="1" applyFont="1"/>
    <xf numFmtId="0" fontId="0" fillId="2" borderId="0" xfId="0" applyFill="1"/>
    <xf numFmtId="0" fontId="4" fillId="0" borderId="0" xfId="0" applyFont="1"/>
    <xf numFmtId="0" fontId="8" fillId="0" borderId="1" xfId="0" applyFont="1" applyBorder="1" applyAlignment="1">
      <alignment horizontal="center" vertical="center"/>
    </xf>
    <xf numFmtId="9" fontId="9" fillId="0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justify" vertical="center"/>
    </xf>
    <xf numFmtId="14" fontId="0" fillId="0" borderId="1" xfId="0" applyNumberFormat="1" applyBorder="1" applyAlignment="1">
      <alignment horizontal="center" vertical="center"/>
    </xf>
    <xf numFmtId="2" fontId="0" fillId="0" borderId="0" xfId="0" applyNumberFormat="1"/>
    <xf numFmtId="9" fontId="9" fillId="3" borderId="1" xfId="2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9" fontId="10" fillId="4" borderId="5" xfId="2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14" fontId="7" fillId="0" borderId="0" xfId="0" applyNumberFormat="1" applyFont="1"/>
    <xf numFmtId="0" fontId="7" fillId="0" borderId="1" xfId="0" applyFont="1" applyBorder="1" applyAlignment="1">
      <alignment horizontal="justify" vertical="center"/>
    </xf>
    <xf numFmtId="0" fontId="13" fillId="2" borderId="0" xfId="0" applyFont="1" applyFill="1"/>
    <xf numFmtId="0" fontId="13" fillId="0" borderId="0" xfId="0" applyFont="1"/>
    <xf numFmtId="2" fontId="4" fillId="2" borderId="0" xfId="0" applyNumberFormat="1" applyFont="1" applyFill="1"/>
    <xf numFmtId="0" fontId="4" fillId="2" borderId="0" xfId="0" applyFont="1" applyFill="1"/>
    <xf numFmtId="14" fontId="4" fillId="2" borderId="0" xfId="0" applyNumberFormat="1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justify" vertical="center"/>
    </xf>
    <xf numFmtId="9" fontId="9" fillId="5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justify" vertical="center" wrapText="1"/>
    </xf>
    <xf numFmtId="2" fontId="13" fillId="2" borderId="0" xfId="0" applyNumberFormat="1" applyFont="1" applyFill="1"/>
    <xf numFmtId="0" fontId="0" fillId="0" borderId="2" xfId="0" applyBorder="1" applyAlignment="1">
      <alignment horizontal="justify" vertical="center"/>
    </xf>
    <xf numFmtId="0" fontId="0" fillId="0" borderId="3" xfId="0" applyBorder="1" applyAlignment="1">
      <alignment horizontal="justify" vertical="center"/>
    </xf>
    <xf numFmtId="0" fontId="0" fillId="0" borderId="2" xfId="0" applyBorder="1" applyAlignment="1">
      <alignment horizontal="justify" vertical="center" wrapText="1"/>
    </xf>
    <xf numFmtId="0" fontId="0" fillId="0" borderId="3" xfId="0" applyBorder="1" applyAlignment="1">
      <alignment horizontal="justify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2" xfId="0" quotePrefix="1" applyFont="1" applyFill="1" applyBorder="1" applyAlignment="1">
      <alignment horizontal="center" vertical="center"/>
    </xf>
    <xf numFmtId="0" fontId="6" fillId="3" borderId="4" xfId="0" quotePrefix="1" applyFont="1" applyFill="1" applyBorder="1" applyAlignment="1">
      <alignment horizontal="center" vertical="center"/>
    </xf>
    <xf numFmtId="0" fontId="6" fillId="3" borderId="3" xfId="0" quotePrefix="1" applyFont="1" applyFill="1" applyBorder="1" applyAlignment="1">
      <alignment horizontal="center" vertical="center"/>
    </xf>
    <xf numFmtId="0" fontId="15" fillId="0" borderId="2" xfId="3" applyBorder="1" applyAlignment="1">
      <alignment horizontal="center" vertical="center"/>
    </xf>
    <xf numFmtId="0" fontId="15" fillId="0" borderId="4" xfId="3" applyBorder="1" applyAlignment="1">
      <alignment horizontal="center" vertical="center"/>
    </xf>
    <xf numFmtId="0" fontId="15" fillId="0" borderId="3" xfId="3" applyBorder="1" applyAlignment="1">
      <alignment horizontal="center" vertical="center"/>
    </xf>
    <xf numFmtId="0" fontId="0" fillId="5" borderId="2" xfId="0" applyFill="1" applyBorder="1" applyAlignment="1">
      <alignment horizontal="justify" vertical="center"/>
    </xf>
    <xf numFmtId="0" fontId="0" fillId="5" borderId="3" xfId="0" applyFill="1" applyBorder="1" applyAlignment="1">
      <alignment horizontal="justify" vertical="center"/>
    </xf>
    <xf numFmtId="0" fontId="0" fillId="5" borderId="2" xfId="0" applyFill="1" applyBorder="1" applyAlignment="1">
      <alignment horizontal="justify" vertical="center" wrapText="1"/>
    </xf>
    <xf numFmtId="0" fontId="0" fillId="5" borderId="3" xfId="0" applyFill="1" applyBorder="1" applyAlignment="1">
      <alignment horizontal="justify" vertical="center" wrapText="1"/>
    </xf>
  </cellXfs>
  <cellStyles count="4">
    <cellStyle name="Hipervínculo" xfId="3" builtinId="8"/>
    <cellStyle name="Normal" xfId="0" builtinId="0"/>
    <cellStyle name="Normal 2" xfId="1" xr:uid="{00000000-0005-0000-0000-000002000000}"/>
    <cellStyle name="Porcentaje" xfId="2" builtinId="5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1"/>
        </patternFill>
      </fill>
      <border>
        <top style="thin">
          <color theme="0"/>
        </top>
        <bottom style="thin">
          <color theme="0"/>
        </bottom>
      </border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1"/>
        </patternFill>
      </fill>
      <border>
        <top style="thin">
          <color theme="0"/>
        </top>
        <bottom style="thin">
          <color theme="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 algn="ctr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 sz="2400" b="1" i="0" u="none" strike="noStrike" baseline="0">
                <a:solidFill>
                  <a:srgbClr val="333399"/>
                </a:solidFill>
                <a:latin typeface="Calibri"/>
              </a:rPr>
              <a:t>CRONOGRAMA DE ACTIVIDADES</a:t>
            </a:r>
          </a:p>
          <a:p>
            <a:pPr algn="ctr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 sz="1400" b="1" i="0" u="none" strike="noStrike" baseline="0">
                <a:solidFill>
                  <a:srgbClr val="333399"/>
                </a:solidFill>
                <a:latin typeface="Calibri"/>
              </a:rPr>
              <a:t>(Plan de  Acción  - QA-QC y gestión de Información Calidad)</a:t>
            </a:r>
          </a:p>
        </c:rich>
      </c:tx>
      <c:layout>
        <c:manualLayout>
          <c:xMode val="edge"/>
          <c:yMode val="edge"/>
          <c:x val="0.30663948472252822"/>
          <c:y val="9.0477598178183832E-3"/>
        </c:manualLayout>
      </c:layout>
      <c:overlay val="1"/>
      <c:spPr>
        <a:effectLst>
          <a:innerShdw blurRad="63500" dist="50800" dir="81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 prstMaterial="dkEdge"/>
      </c:spPr>
    </c:title>
    <c:autoTitleDeleted val="0"/>
    <c:plotArea>
      <c:layout>
        <c:manualLayout>
          <c:layoutTarget val="inner"/>
          <c:xMode val="edge"/>
          <c:yMode val="edge"/>
          <c:x val="0.55198660305481151"/>
          <c:y val="0.16155569671989878"/>
          <c:w val="0.43101154391850494"/>
          <c:h val="0.72762188966529284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>
                <a:alpha val="0"/>
              </a:schemeClr>
            </a:solidFill>
            <a:ln>
              <a:noFill/>
            </a:ln>
          </c:spPr>
          <c:invertIfNegative val="0"/>
          <c:cat>
            <c:strRef>
              <c:f>Pac00!$B$4:$C$25</c:f>
              <c:strCache>
                <c:ptCount val="22"/>
                <c:pt idx="0">
                  <c:v>Implementación de programa QA-QC</c:v>
                </c:pt>
                <c:pt idx="1">
                  <c:v>Diseño e implementación de programa QA-QC</c:v>
                </c:pt>
                <c:pt idx="2">
                  <c:v>Usar las herramientas de muestreo que cumpla la norma correspondiente al material.</c:v>
                </c:pt>
                <c:pt idx="3">
                  <c:v>Adecuar horno de secado de humedad residual, para convección forzada.</c:v>
                </c:pt>
                <c:pt idx="4">
                  <c:v>Modificar el formato de excel del laboratorio de análisis.</c:v>
                </c:pt>
                <c:pt idx="5">
                  <c:v>Realizar pruebas gemelas para verificar funcionamiento de Micum.</c:v>
                </c:pt>
                <c:pt idx="6">
                  <c:v>Incluir seguimiento de calibraciones por proveedor y realizar calibraciones en el formato entregado para calibraciones.</c:v>
                </c:pt>
                <c:pt idx="7">
                  <c:v>Usar formato de Ryr para análisis próximos y establecer rutina de medición.</c:v>
                </c:pt>
                <c:pt idx="8">
                  <c:v>Guardar muestra fina de carbón e incluir aleatoriamente estas muestras en medición de repetibilidad.</c:v>
                </c:pt>
                <c:pt idx="9">
                  <c:v>Incluir del programa de Ryr la inserción de muestra para medir muestreo y preparación.</c:v>
                </c:pt>
                <c:pt idx="10">
                  <c:v>Implentar plan de verificación, calibración y mantenimiento de equipos.</c:v>
                </c:pt>
                <c:pt idx="11">
                  <c:v>Realizar monitoreo de pilas para evitar la oxidación.</c:v>
                </c:pt>
                <c:pt idx="12">
                  <c:v>Establecer metodología de acopio por capas de material y consumo por cortes verticales.</c:v>
                </c:pt>
                <c:pt idx="13">
                  <c:v>Gestión de Datos e Informes de Calidad</c:v>
                </c:pt>
                <c:pt idx="14">
                  <c:v>Incluir Orden de Compra.</c:v>
                </c:pt>
                <c:pt idx="15">
                  <c:v>Incluir Orden de Salida de Productos.</c:v>
                </c:pt>
                <c:pt idx="16">
                  <c:v>Generar registro de los movimientos internos de los acopios y plantas.</c:v>
                </c:pt>
                <c:pt idx="17">
                  <c:v>Crear consultas que actualice inventarios y control de calidad de los diferentes materiales.</c:v>
                </c:pt>
                <c:pt idx="18">
                  <c:v>Diseñar y administrar los infiormes del área de calidad para la gerencia, la producción y la gestión interna.</c:v>
                </c:pt>
                <c:pt idx="19">
                  <c:v>Mezclas de Carbón</c:v>
                </c:pt>
                <c:pt idx="20">
                  <c:v>Controlar el uso excesivo de inertes en el diseño de mezclas.</c:v>
                </c:pt>
                <c:pt idx="21">
                  <c:v>Verificar pronóstico de DDPM en el optimizador.</c:v>
                </c:pt>
              </c:strCache>
            </c:strRef>
          </c:cat>
          <c:val>
            <c:numRef>
              <c:f>Pac00!$E$4:$E$25</c:f>
              <c:numCache>
                <c:formatCode>m/d/yyyy</c:formatCode>
                <c:ptCount val="22"/>
                <c:pt idx="0">
                  <c:v>45261</c:v>
                </c:pt>
                <c:pt idx="1">
                  <c:v>45352</c:v>
                </c:pt>
                <c:pt idx="2">
                  <c:v>45261</c:v>
                </c:pt>
                <c:pt idx="3">
                  <c:v>45261</c:v>
                </c:pt>
                <c:pt idx="4">
                  <c:v>45261</c:v>
                </c:pt>
                <c:pt idx="5">
                  <c:v>45261</c:v>
                </c:pt>
                <c:pt idx="6">
                  <c:v>45261</c:v>
                </c:pt>
                <c:pt idx="7">
                  <c:v>45292</c:v>
                </c:pt>
                <c:pt idx="8">
                  <c:v>45292</c:v>
                </c:pt>
                <c:pt idx="9">
                  <c:v>45323</c:v>
                </c:pt>
                <c:pt idx="10">
                  <c:v>45343</c:v>
                </c:pt>
                <c:pt idx="11">
                  <c:v>45292</c:v>
                </c:pt>
                <c:pt idx="12">
                  <c:v>45292</c:v>
                </c:pt>
                <c:pt idx="13">
                  <c:v>45250</c:v>
                </c:pt>
                <c:pt idx="14">
                  <c:v>45292</c:v>
                </c:pt>
                <c:pt idx="15">
                  <c:v>45292</c:v>
                </c:pt>
                <c:pt idx="16">
                  <c:v>45292</c:v>
                </c:pt>
                <c:pt idx="17">
                  <c:v>45250</c:v>
                </c:pt>
                <c:pt idx="18">
                  <c:v>45250</c:v>
                </c:pt>
                <c:pt idx="19">
                  <c:v>45250</c:v>
                </c:pt>
                <c:pt idx="20">
                  <c:v>45250</c:v>
                </c:pt>
                <c:pt idx="21">
                  <c:v>45292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1-494A-8D0D-81BFDC26160F}"/>
            </c:ext>
          </c:extLst>
        </c:ser>
        <c:ser>
          <c:idx val="1"/>
          <c:order val="1"/>
          <c:tx>
            <c:v>Parte realizada</c:v>
          </c:tx>
          <c:spPr>
            <a:solidFill>
              <a:srgbClr val="00B050"/>
            </a:solidFill>
          </c:spPr>
          <c:invertIfNegative val="0"/>
          <c:cat>
            <c:strRef>
              <c:f>Pac00!$B$4:$C$25</c:f>
              <c:strCache>
                <c:ptCount val="22"/>
                <c:pt idx="0">
                  <c:v>Implementación de programa QA-QC</c:v>
                </c:pt>
                <c:pt idx="1">
                  <c:v>Diseño e implementación de programa QA-QC</c:v>
                </c:pt>
                <c:pt idx="2">
                  <c:v>Usar las herramientas de muestreo que cumpla la norma correspondiente al material.</c:v>
                </c:pt>
                <c:pt idx="3">
                  <c:v>Adecuar horno de secado de humedad residual, para convección forzada.</c:v>
                </c:pt>
                <c:pt idx="4">
                  <c:v>Modificar el formato de excel del laboratorio de análisis.</c:v>
                </c:pt>
                <c:pt idx="5">
                  <c:v>Realizar pruebas gemelas para verificar funcionamiento de Micum.</c:v>
                </c:pt>
                <c:pt idx="6">
                  <c:v>Incluir seguimiento de calibraciones por proveedor y realizar calibraciones en el formato entregado para calibraciones.</c:v>
                </c:pt>
                <c:pt idx="7">
                  <c:v>Usar formato de Ryr para análisis próximos y establecer rutina de medición.</c:v>
                </c:pt>
                <c:pt idx="8">
                  <c:v>Guardar muestra fina de carbón e incluir aleatoriamente estas muestras en medición de repetibilidad.</c:v>
                </c:pt>
                <c:pt idx="9">
                  <c:v>Incluir del programa de Ryr la inserción de muestra para medir muestreo y preparación.</c:v>
                </c:pt>
                <c:pt idx="10">
                  <c:v>Implentar plan de verificación, calibración y mantenimiento de equipos.</c:v>
                </c:pt>
                <c:pt idx="11">
                  <c:v>Realizar monitoreo de pilas para evitar la oxidación.</c:v>
                </c:pt>
                <c:pt idx="12">
                  <c:v>Establecer metodología de acopio por capas de material y consumo por cortes verticales.</c:v>
                </c:pt>
                <c:pt idx="13">
                  <c:v>Gestión de Datos e Informes de Calidad</c:v>
                </c:pt>
                <c:pt idx="14">
                  <c:v>Incluir Orden de Compra.</c:v>
                </c:pt>
                <c:pt idx="15">
                  <c:v>Incluir Orden de Salida de Productos.</c:v>
                </c:pt>
                <c:pt idx="16">
                  <c:v>Generar registro de los movimientos internos de los acopios y plantas.</c:v>
                </c:pt>
                <c:pt idx="17">
                  <c:v>Crear consultas que actualice inventarios y control de calidad de los diferentes materiales.</c:v>
                </c:pt>
                <c:pt idx="18">
                  <c:v>Diseñar y administrar los infiormes del área de calidad para la gerencia, la producción y la gestión interna.</c:v>
                </c:pt>
                <c:pt idx="19">
                  <c:v>Mezclas de Carbón</c:v>
                </c:pt>
                <c:pt idx="20">
                  <c:v>Controlar el uso excesivo de inertes en el diseño de mezclas.</c:v>
                </c:pt>
                <c:pt idx="21">
                  <c:v>Verificar pronóstico de DDPM en el optimizador.</c:v>
                </c:pt>
              </c:strCache>
            </c:strRef>
          </c:cat>
          <c:val>
            <c:numRef>
              <c:f>Pac00!$M$4:$M$25</c:f>
              <c:numCache>
                <c:formatCode>0.00</c:formatCode>
                <c:ptCount val="22"/>
                <c:pt idx="0">
                  <c:v>0</c:v>
                </c:pt>
                <c:pt idx="1">
                  <c:v>30.5</c:v>
                </c:pt>
                <c:pt idx="2">
                  <c:v>32</c:v>
                </c:pt>
                <c:pt idx="3">
                  <c:v>33</c:v>
                </c:pt>
                <c:pt idx="4">
                  <c:v>1</c:v>
                </c:pt>
                <c:pt idx="5">
                  <c:v>4</c:v>
                </c:pt>
                <c:pt idx="6">
                  <c:v>31</c:v>
                </c:pt>
                <c:pt idx="7">
                  <c:v>24.8</c:v>
                </c:pt>
                <c:pt idx="8">
                  <c:v>26.349999999999998</c:v>
                </c:pt>
                <c:pt idx="9">
                  <c:v>19.95</c:v>
                </c:pt>
                <c:pt idx="10">
                  <c:v>54.9</c:v>
                </c:pt>
                <c:pt idx="11">
                  <c:v>15.75</c:v>
                </c:pt>
                <c:pt idx="12">
                  <c:v>27.599999999999998</c:v>
                </c:pt>
                <c:pt idx="13">
                  <c:v>0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69.349999999999994</c:v>
                </c:pt>
                <c:pt idx="18">
                  <c:v>65.7</c:v>
                </c:pt>
                <c:pt idx="19">
                  <c:v>0</c:v>
                </c:pt>
                <c:pt idx="20">
                  <c:v>27.900000000000002</c:v>
                </c:pt>
                <c:pt idx="2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1-494A-8D0D-81BFDC26160F}"/>
            </c:ext>
          </c:extLst>
        </c:ser>
        <c:ser>
          <c:idx val="3"/>
          <c:order val="2"/>
          <c:tx>
            <c:v>Parte sin realizar</c:v>
          </c:tx>
          <c:spPr>
            <a:solidFill>
              <a:schemeClr val="accent2"/>
            </a:solidFill>
          </c:spPr>
          <c:invertIfNegative val="0"/>
          <c:cat>
            <c:strRef>
              <c:f>Pac00!$B$4:$C$25</c:f>
              <c:strCache>
                <c:ptCount val="22"/>
                <c:pt idx="0">
                  <c:v>Implementación de programa QA-QC</c:v>
                </c:pt>
                <c:pt idx="1">
                  <c:v>Diseño e implementación de programa QA-QC</c:v>
                </c:pt>
                <c:pt idx="2">
                  <c:v>Usar las herramientas de muestreo que cumpla la norma correspondiente al material.</c:v>
                </c:pt>
                <c:pt idx="3">
                  <c:v>Adecuar horno de secado de humedad residual, para convección forzada.</c:v>
                </c:pt>
                <c:pt idx="4">
                  <c:v>Modificar el formato de excel del laboratorio de análisis.</c:v>
                </c:pt>
                <c:pt idx="5">
                  <c:v>Realizar pruebas gemelas para verificar funcionamiento de Micum.</c:v>
                </c:pt>
                <c:pt idx="6">
                  <c:v>Incluir seguimiento de calibraciones por proveedor y realizar calibraciones en el formato entregado para calibraciones.</c:v>
                </c:pt>
                <c:pt idx="7">
                  <c:v>Usar formato de Ryr para análisis próximos y establecer rutina de medición.</c:v>
                </c:pt>
                <c:pt idx="8">
                  <c:v>Guardar muestra fina de carbón e incluir aleatoriamente estas muestras en medición de repetibilidad.</c:v>
                </c:pt>
                <c:pt idx="9">
                  <c:v>Incluir del programa de Ryr la inserción de muestra para medir muestreo y preparación.</c:v>
                </c:pt>
                <c:pt idx="10">
                  <c:v>Implentar plan de verificación, calibración y mantenimiento de equipos.</c:v>
                </c:pt>
                <c:pt idx="11">
                  <c:v>Realizar monitoreo de pilas para evitar la oxidación.</c:v>
                </c:pt>
                <c:pt idx="12">
                  <c:v>Establecer metodología de acopio por capas de material y consumo por cortes verticales.</c:v>
                </c:pt>
                <c:pt idx="13">
                  <c:v>Gestión de Datos e Informes de Calidad</c:v>
                </c:pt>
                <c:pt idx="14">
                  <c:v>Incluir Orden de Compra.</c:v>
                </c:pt>
                <c:pt idx="15">
                  <c:v>Incluir Orden de Salida de Productos.</c:v>
                </c:pt>
                <c:pt idx="16">
                  <c:v>Generar registro de los movimientos internos de los acopios y plantas.</c:v>
                </c:pt>
                <c:pt idx="17">
                  <c:v>Crear consultas que actualice inventarios y control de calidad de los diferentes materiales.</c:v>
                </c:pt>
                <c:pt idx="18">
                  <c:v>Diseñar y administrar los infiormes del área de calidad para la gerencia, la producción y la gestión interna.</c:v>
                </c:pt>
                <c:pt idx="19">
                  <c:v>Mezclas de Carbón</c:v>
                </c:pt>
                <c:pt idx="20">
                  <c:v>Controlar el uso excesivo de inertes en el diseño de mezclas.</c:v>
                </c:pt>
                <c:pt idx="21">
                  <c:v>Verificar pronóstico de DDPM en el optimizador.</c:v>
                </c:pt>
              </c:strCache>
            </c:strRef>
          </c:cat>
          <c:val>
            <c:numRef>
              <c:f>Pac00!$L$4:$L$25</c:f>
              <c:numCache>
                <c:formatCode>0.00</c:formatCode>
                <c:ptCount val="22"/>
                <c:pt idx="0">
                  <c:v>0</c:v>
                </c:pt>
                <c:pt idx="1">
                  <c:v>30.5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6.1999999999999993</c:v>
                </c:pt>
                <c:pt idx="8">
                  <c:v>4.6500000000000021</c:v>
                </c:pt>
                <c:pt idx="9">
                  <c:v>1.0500000000000007</c:v>
                </c:pt>
                <c:pt idx="10">
                  <c:v>6.1000000000000014</c:v>
                </c:pt>
                <c:pt idx="11">
                  <c:v>5.25</c:v>
                </c:pt>
                <c:pt idx="12">
                  <c:v>18.400000000000002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3.6500000000000057</c:v>
                </c:pt>
                <c:pt idx="18">
                  <c:v>7.2999999999999972</c:v>
                </c:pt>
                <c:pt idx="19">
                  <c:v>0</c:v>
                </c:pt>
                <c:pt idx="20">
                  <c:v>3.0999999999999979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1-494A-8D0D-81BFDC26160F}"/>
            </c:ext>
          </c:extLst>
        </c:ser>
        <c:ser>
          <c:idx val="4"/>
          <c:order val="3"/>
          <c:tx>
            <c:v>Tareas generales</c:v>
          </c:tx>
          <c:spPr>
            <a:gradFill flip="none" rotWithShape="1">
              <a:gsLst>
                <a:gs pos="0">
                  <a:schemeClr val="bg1"/>
                </a:gs>
                <a:gs pos="50000">
                  <a:schemeClr val="tx1"/>
                </a:gs>
                <a:gs pos="29850">
                  <a:schemeClr val="bg1">
                    <a:lumMod val="95000"/>
                  </a:schemeClr>
                </a:gs>
                <a:gs pos="70000">
                  <a:schemeClr val="bg1"/>
                </a:gs>
                <a:gs pos="100000">
                  <a:schemeClr val="bg1">
                    <a:alpha val="48000"/>
                  </a:schemeClr>
                </a:gs>
              </a:gsLst>
              <a:lin ang="16200000" scaled="1"/>
              <a:tileRect/>
            </a:gradFill>
            <a:ln cap="flat" cmpd="dbl">
              <a:noFill/>
              <a:prstDash val="sysDot"/>
              <a:miter lim="800000"/>
            </a:ln>
            <a:scene3d>
              <a:camera prst="orthographicFront"/>
              <a:lightRig rig="threePt" dir="t"/>
            </a:scene3d>
            <a:sp3d prstMaterial="dkEdge"/>
          </c:spPr>
          <c:invertIfNegative val="0"/>
          <c:cat>
            <c:strRef>
              <c:f>Pac00!$B$4:$C$25</c:f>
              <c:strCache>
                <c:ptCount val="22"/>
                <c:pt idx="0">
                  <c:v>Implementación de programa QA-QC</c:v>
                </c:pt>
                <c:pt idx="1">
                  <c:v>Diseño e implementación de programa QA-QC</c:v>
                </c:pt>
                <c:pt idx="2">
                  <c:v>Usar las herramientas de muestreo que cumpla la norma correspondiente al material.</c:v>
                </c:pt>
                <c:pt idx="3">
                  <c:v>Adecuar horno de secado de humedad residual, para convección forzada.</c:v>
                </c:pt>
                <c:pt idx="4">
                  <c:v>Modificar el formato de excel del laboratorio de análisis.</c:v>
                </c:pt>
                <c:pt idx="5">
                  <c:v>Realizar pruebas gemelas para verificar funcionamiento de Micum.</c:v>
                </c:pt>
                <c:pt idx="6">
                  <c:v>Incluir seguimiento de calibraciones por proveedor y realizar calibraciones en el formato entregado para calibraciones.</c:v>
                </c:pt>
                <c:pt idx="7">
                  <c:v>Usar formato de Ryr para análisis próximos y establecer rutina de medición.</c:v>
                </c:pt>
                <c:pt idx="8">
                  <c:v>Guardar muestra fina de carbón e incluir aleatoriamente estas muestras en medición de repetibilidad.</c:v>
                </c:pt>
                <c:pt idx="9">
                  <c:v>Incluir del programa de Ryr la inserción de muestra para medir muestreo y preparación.</c:v>
                </c:pt>
                <c:pt idx="10">
                  <c:v>Implentar plan de verificación, calibración y mantenimiento de equipos.</c:v>
                </c:pt>
                <c:pt idx="11">
                  <c:v>Realizar monitoreo de pilas para evitar la oxidación.</c:v>
                </c:pt>
                <c:pt idx="12">
                  <c:v>Establecer metodología de acopio por capas de material y consumo por cortes verticales.</c:v>
                </c:pt>
                <c:pt idx="13">
                  <c:v>Gestión de Datos e Informes de Calidad</c:v>
                </c:pt>
                <c:pt idx="14">
                  <c:v>Incluir Orden de Compra.</c:v>
                </c:pt>
                <c:pt idx="15">
                  <c:v>Incluir Orden de Salida de Productos.</c:v>
                </c:pt>
                <c:pt idx="16">
                  <c:v>Generar registro de los movimientos internos de los acopios y plantas.</c:v>
                </c:pt>
                <c:pt idx="17">
                  <c:v>Crear consultas que actualice inventarios y control de calidad de los diferentes materiales.</c:v>
                </c:pt>
                <c:pt idx="18">
                  <c:v>Diseñar y administrar los infiormes del área de calidad para la gerencia, la producción y la gestión interna.</c:v>
                </c:pt>
                <c:pt idx="19">
                  <c:v>Mezclas de Carbón</c:v>
                </c:pt>
                <c:pt idx="20">
                  <c:v>Controlar el uso excesivo de inertes en el diseño de mezclas.</c:v>
                </c:pt>
                <c:pt idx="21">
                  <c:v>Verificar pronóstico de DDPM en el optimizador.</c:v>
                </c:pt>
              </c:strCache>
            </c:strRef>
          </c:cat>
          <c:val>
            <c:numRef>
              <c:f>Pac00!$N$4:$N$25</c:f>
              <c:numCache>
                <c:formatCode>General</c:formatCode>
                <c:ptCount val="22"/>
                <c:pt idx="0">
                  <c:v>152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103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B1-494A-8D0D-81BFDC26160F}"/>
            </c:ext>
          </c:extLst>
        </c:ser>
        <c:ser>
          <c:idx val="2"/>
          <c:order val="4"/>
          <c:spPr>
            <a:solidFill>
              <a:schemeClr val="accent1">
                <a:alpha val="0"/>
              </a:schemeClr>
            </a:solidFill>
            <a:ln>
              <a:noFill/>
            </a:ln>
          </c:spPr>
          <c:invertIfNegative val="0"/>
          <c:cat>
            <c:strRef>
              <c:f>Pac00!$B$4:$C$25</c:f>
              <c:strCache>
                <c:ptCount val="22"/>
                <c:pt idx="0">
                  <c:v>Implementación de programa QA-QC</c:v>
                </c:pt>
                <c:pt idx="1">
                  <c:v>Diseño e implementación de programa QA-QC</c:v>
                </c:pt>
                <c:pt idx="2">
                  <c:v>Usar las herramientas de muestreo que cumpla la norma correspondiente al material.</c:v>
                </c:pt>
                <c:pt idx="3">
                  <c:v>Adecuar horno de secado de humedad residual, para convección forzada.</c:v>
                </c:pt>
                <c:pt idx="4">
                  <c:v>Modificar el formato de excel del laboratorio de análisis.</c:v>
                </c:pt>
                <c:pt idx="5">
                  <c:v>Realizar pruebas gemelas para verificar funcionamiento de Micum.</c:v>
                </c:pt>
                <c:pt idx="6">
                  <c:v>Incluir seguimiento de calibraciones por proveedor y realizar calibraciones en el formato entregado para calibraciones.</c:v>
                </c:pt>
                <c:pt idx="7">
                  <c:v>Usar formato de Ryr para análisis próximos y establecer rutina de medición.</c:v>
                </c:pt>
                <c:pt idx="8">
                  <c:v>Guardar muestra fina de carbón e incluir aleatoriamente estas muestras en medición de repetibilidad.</c:v>
                </c:pt>
                <c:pt idx="9">
                  <c:v>Incluir del programa de Ryr la inserción de muestra para medir muestreo y preparación.</c:v>
                </c:pt>
                <c:pt idx="10">
                  <c:v>Implentar plan de verificación, calibración y mantenimiento de equipos.</c:v>
                </c:pt>
                <c:pt idx="11">
                  <c:v>Realizar monitoreo de pilas para evitar la oxidación.</c:v>
                </c:pt>
                <c:pt idx="12">
                  <c:v>Establecer metodología de acopio por capas de material y consumo por cortes verticales.</c:v>
                </c:pt>
                <c:pt idx="13">
                  <c:v>Gestión de Datos e Informes de Calidad</c:v>
                </c:pt>
                <c:pt idx="14">
                  <c:v>Incluir Orden de Compra.</c:v>
                </c:pt>
                <c:pt idx="15">
                  <c:v>Incluir Orden de Salida de Productos.</c:v>
                </c:pt>
                <c:pt idx="16">
                  <c:v>Generar registro de los movimientos internos de los acopios y plantas.</c:v>
                </c:pt>
                <c:pt idx="17">
                  <c:v>Crear consultas que actualice inventarios y control de calidad de los diferentes materiales.</c:v>
                </c:pt>
                <c:pt idx="18">
                  <c:v>Diseñar y administrar los infiormes del área de calidad para la gerencia, la producción y la gestión interna.</c:v>
                </c:pt>
                <c:pt idx="19">
                  <c:v>Mezclas de Carbón</c:v>
                </c:pt>
                <c:pt idx="20">
                  <c:v>Controlar el uso excesivo de inertes en el diseño de mezclas.</c:v>
                </c:pt>
                <c:pt idx="21">
                  <c:v>Verificar pronóstico de DDPM en el optimizador.</c:v>
                </c:pt>
              </c:strCache>
            </c:strRef>
          </c:cat>
          <c:val>
            <c:numRef>
              <c:f>Pac00!$F$4:$F$25</c:f>
              <c:numCache>
                <c:formatCode>m/d/yyyy</c:formatCode>
                <c:ptCount val="22"/>
                <c:pt idx="0">
                  <c:v>45412</c:v>
                </c:pt>
                <c:pt idx="1">
                  <c:v>45412</c:v>
                </c:pt>
                <c:pt idx="2">
                  <c:v>45292</c:v>
                </c:pt>
                <c:pt idx="3">
                  <c:v>45293</c:v>
                </c:pt>
                <c:pt idx="4">
                  <c:v>45261</c:v>
                </c:pt>
                <c:pt idx="5">
                  <c:v>45264</c:v>
                </c:pt>
                <c:pt idx="6">
                  <c:v>45291</c:v>
                </c:pt>
                <c:pt idx="7">
                  <c:v>45322</c:v>
                </c:pt>
                <c:pt idx="8">
                  <c:v>45322</c:v>
                </c:pt>
                <c:pt idx="9">
                  <c:v>45343</c:v>
                </c:pt>
                <c:pt idx="10">
                  <c:v>45403</c:v>
                </c:pt>
                <c:pt idx="11">
                  <c:v>45312</c:v>
                </c:pt>
                <c:pt idx="12">
                  <c:v>45337</c:v>
                </c:pt>
                <c:pt idx="13">
                  <c:v>45352</c:v>
                </c:pt>
                <c:pt idx="14">
                  <c:v>45322</c:v>
                </c:pt>
                <c:pt idx="15">
                  <c:v>45322</c:v>
                </c:pt>
                <c:pt idx="16">
                  <c:v>45322</c:v>
                </c:pt>
                <c:pt idx="17">
                  <c:v>45322</c:v>
                </c:pt>
                <c:pt idx="18">
                  <c:v>45322</c:v>
                </c:pt>
                <c:pt idx="19">
                  <c:v>45352</c:v>
                </c:pt>
                <c:pt idx="20">
                  <c:v>45280</c:v>
                </c:pt>
                <c:pt idx="21">
                  <c:v>45352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B1-494A-8D0D-81BFDC261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1374544608"/>
        <c:axId val="-1374547872"/>
      </c:barChart>
      <c:catAx>
        <c:axId val="-1374544608"/>
        <c:scaling>
          <c:orientation val="maxMin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333399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/>
                  <a:t>ACTIVIDADES</a:t>
                </a:r>
              </a:p>
            </c:rich>
          </c:tx>
          <c:layout>
            <c:manualLayout>
              <c:xMode val="edge"/>
              <c:yMode val="edge"/>
              <c:x val="4.7204571707797305E-4"/>
              <c:y val="0.392769211421988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-1374547872"/>
        <c:crosses val="autoZero"/>
        <c:auto val="1"/>
        <c:lblAlgn val="ctr"/>
        <c:lblOffset val="100"/>
        <c:tickMarkSkip val="2"/>
        <c:noMultiLvlLbl val="0"/>
      </c:catAx>
      <c:valAx>
        <c:axId val="-1374547872"/>
        <c:scaling>
          <c:orientation val="minMax"/>
          <c:max val="45413"/>
          <c:min val="4525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333399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2000"/>
                  <a:t>FECHA</a:t>
                </a:r>
              </a:p>
            </c:rich>
          </c:tx>
          <c:layout>
            <c:manualLayout>
              <c:xMode val="edge"/>
              <c:yMode val="edge"/>
              <c:x val="0.35649868820530123"/>
              <c:y val="0.9139787576081313"/>
            </c:manualLayout>
          </c:layout>
          <c:overlay val="0"/>
        </c:title>
        <c:numFmt formatCode="m/d/yyyy" sourceLinked="1"/>
        <c:majorTickMark val="out"/>
        <c:minorTickMark val="none"/>
        <c:tickLblPos val="high"/>
        <c:txPr>
          <a:bodyPr rot="-540000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-1374544608"/>
        <c:crosses val="autoZero"/>
        <c:crossBetween val="between"/>
        <c:majorUnit val="7"/>
      </c:valAx>
      <c:spPr>
        <a:effectLst>
          <a:outerShdw blurRad="50800" dist="38100" dir="18900000" algn="bl" rotWithShape="0">
            <a:prstClr val="black">
              <a:alpha val="40000"/>
            </a:prstClr>
          </a:outerShdw>
        </a:effectLst>
      </c:spPr>
    </c:plotArea>
    <c:legend>
      <c:legendPos val="b"/>
      <c:legendEntry>
        <c:idx val="0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9088410455580982"/>
          <c:y val="4.7018765680306423E-3"/>
          <c:w val="0.14938863648204137"/>
          <c:h val="7.7773965392203492E-2"/>
        </c:manualLayout>
      </c:layout>
      <c:overlay val="0"/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Pac00!A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550333</xdr:colOff>
      <xdr:row>39</xdr:row>
      <xdr:rowOff>19049</xdr:rowOff>
    </xdr:to>
    <xdr:graphicFrame macro="">
      <xdr:nvGraphicFramePr>
        <xdr:cNvPr id="2061" name="2 Gráfico">
          <a:extLs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0.41786</cdr:x>
      <cdr:y>0.90976</cdr:y>
    </cdr:from>
    <cdr:to>
      <cdr:x>0.46354</cdr:x>
      <cdr:y>0.95941</cdr:y>
    </cdr:to>
    <cdr:sp macro="" textlink="">
      <cdr:nvSpPr>
        <cdr:cNvPr id="2" name="1 Flecha derecha"/>
        <cdr:cNvSpPr/>
      </cdr:nvSpPr>
      <cdr:spPr>
        <a:xfrm xmlns:a="http://schemas.openxmlformats.org/drawingml/2006/main">
          <a:off x="5961330" y="7699878"/>
          <a:ext cx="651686" cy="420184"/>
        </a:xfrm>
        <a:prstGeom xmlns:a="http://schemas.openxmlformats.org/drawingml/2006/main" prst="rightArrow">
          <a:avLst/>
        </a:prstGeom>
        <a:solidFill xmlns:a="http://schemas.openxmlformats.org/drawingml/2006/main">
          <a:schemeClr val="tx2">
            <a:lumMod val="75000"/>
          </a:schemeClr>
        </a:solidFill>
        <a:ln xmlns:a="http://schemas.openxmlformats.org/drawingml/2006/main" w="9525">
          <a:solidFill>
            <a:schemeClr val="tx2">
              <a:lumMod val="50000"/>
            </a:schemeClr>
          </a:solidFill>
        </a:ln>
        <a:scene3d xmlns:a="http://schemas.openxmlformats.org/drawingml/2006/main">
          <a:camera prst="orthographicFront"/>
          <a:lightRig rig="threePt" dir="t"/>
        </a:scene3d>
        <a:sp3d xmlns:a="http://schemas.openxmlformats.org/drawingml/2006/main">
          <a:bevelT/>
        </a:sp3d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0.03108</cdr:x>
      <cdr:y>0.16385</cdr:y>
    </cdr:from>
    <cdr:to>
      <cdr:x>0.9838</cdr:x>
      <cdr:y>0.18797</cdr:y>
    </cdr:to>
    <cdr:sp macro="" textlink="">
      <cdr:nvSpPr>
        <cdr:cNvPr id="4" name="3 Rectángulo"/>
        <cdr:cNvSpPr/>
      </cdr:nvSpPr>
      <cdr:spPr>
        <a:xfrm xmlns:a="http://schemas.openxmlformats.org/drawingml/2006/main">
          <a:off x="459318" y="1159570"/>
          <a:ext cx="14081853" cy="17069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0.03148</cdr:x>
      <cdr:y>0.5975</cdr:y>
    </cdr:from>
    <cdr:to>
      <cdr:x>0.9842</cdr:x>
      <cdr:y>0.62161</cdr:y>
    </cdr:to>
    <cdr:sp macro="" textlink="">
      <cdr:nvSpPr>
        <cdr:cNvPr id="15" name="3 Rectángulo"/>
        <cdr:cNvSpPr/>
      </cdr:nvSpPr>
      <cdr:spPr>
        <a:xfrm xmlns:a="http://schemas.openxmlformats.org/drawingml/2006/main">
          <a:off x="465361" y="4228518"/>
          <a:ext cx="14081853" cy="17062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0.0305</cdr:x>
      <cdr:y>0.79453</cdr:y>
    </cdr:from>
    <cdr:to>
      <cdr:x>0.98322</cdr:x>
      <cdr:y>0.81865</cdr:y>
    </cdr:to>
    <cdr:sp macro="" textlink="">
      <cdr:nvSpPr>
        <cdr:cNvPr id="3" name="3 Rectángulo">
          <a:extLst xmlns:a="http://schemas.openxmlformats.org/drawingml/2006/main">
            <a:ext uri="{FF2B5EF4-FFF2-40B4-BE49-F238E27FC236}">
              <a16:creationId xmlns:a16="http://schemas.microsoft.com/office/drawing/2014/main" id="{4C4AE5EA-C858-8A20-522F-E6AF829EF735}"/>
            </a:ext>
          </a:extLst>
        </cdr:cNvPr>
        <cdr:cNvSpPr/>
      </cdr:nvSpPr>
      <cdr:spPr>
        <a:xfrm xmlns:a="http://schemas.openxmlformats.org/drawingml/2006/main">
          <a:off x="450850" y="5622925"/>
          <a:ext cx="14081853" cy="17069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206189</xdr:colOff>
      <xdr:row>0</xdr:row>
      <xdr:rowOff>44824</xdr:rowOff>
    </xdr:from>
    <xdr:to>
      <xdr:col>1</xdr:col>
      <xdr:colOff>806824</xdr:colOff>
      <xdr:row>0</xdr:row>
      <xdr:rowOff>573741</xdr:rowOff>
    </xdr:to>
    <xdr:sp macro="" textlink="">
      <xdr:nvSpPr>
        <xdr:cNvPr id="2" name="Flecha: a la derech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5BF6D1-4E0E-9F4B-9D12-F6A96397E1B2}"/>
            </a:ext>
          </a:extLst>
        </xdr:cNvPr>
        <xdr:cNvSpPr/>
      </xdr:nvSpPr>
      <xdr:spPr>
        <a:xfrm flipH="1">
          <a:off x="206189" y="44824"/>
          <a:ext cx="914400" cy="528917"/>
        </a:xfrm>
        <a:prstGeom prst="rightArrow">
          <a:avLst/>
        </a:prstGeom>
        <a:solidFill>
          <a:schemeClr val="tx2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volver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U27"/>
  <sheetViews>
    <sheetView tabSelected="1" zoomScale="90" zoomScaleNormal="90" zoomScaleSheetLayoutView="90" workbookViewId="0">
      <pane ySplit="3" topLeftCell="A4" activePane="bottomLeft" state="frozen"/>
      <selection pane="bottomLeft" activeCell="L1" sqref="L1"/>
    </sheetView>
  </sheetViews>
  <sheetFormatPr baseColWidth="10" defaultColWidth="11.44140625" defaultRowHeight="14.4" x14ac:dyDescent="0.3"/>
  <cols>
    <col min="1" max="1" width="4.5546875" style="1" bestFit="1" customWidth="1"/>
    <col min="2" max="3" width="18.44140625" style="1" customWidth="1"/>
    <col min="4" max="4" width="17.5546875" style="1" customWidth="1"/>
    <col min="5" max="6" width="11.6640625" style="1" bestFit="1" customWidth="1"/>
    <col min="7" max="7" width="14.33203125" style="1" bestFit="1" customWidth="1"/>
    <col min="8" max="8" width="59.33203125" style="1" customWidth="1"/>
    <col min="9" max="9" width="42.88671875" style="1" customWidth="1"/>
    <col min="10" max="10" width="13.33203125" style="1" customWidth="1"/>
    <col min="11" max="11" width="10.44140625" style="1" customWidth="1"/>
    <col min="12" max="13" width="11.44140625" style="32"/>
    <col min="14" max="14" width="16" style="21" bestFit="1" customWidth="1"/>
    <col min="15" max="16" width="11.44140625" style="21"/>
    <col min="17" max="21" width="11.44140625" style="22"/>
    <col min="22" max="16384" width="11.44140625" style="1"/>
  </cols>
  <sheetData>
    <row r="1" spans="1:21" ht="46.5" customHeight="1" x14ac:dyDescent="0.3">
      <c r="A1" s="45" t="s">
        <v>117</v>
      </c>
      <c r="B1" s="46"/>
      <c r="C1" s="46"/>
      <c r="D1" s="46"/>
      <c r="E1" s="46"/>
      <c r="F1" s="46"/>
      <c r="G1" s="46"/>
      <c r="H1" s="46"/>
      <c r="I1" s="46"/>
      <c r="J1" s="46"/>
      <c r="K1" s="47"/>
      <c r="L1" s="23"/>
      <c r="M1" s="23"/>
      <c r="N1" s="24"/>
      <c r="O1" s="24"/>
      <c r="Q1" s="21"/>
      <c r="R1" s="21"/>
      <c r="S1" s="21"/>
    </row>
    <row r="2" spans="1:21" ht="18" x14ac:dyDescent="0.3">
      <c r="A2" s="43" t="s">
        <v>0</v>
      </c>
      <c r="B2" s="39" t="s">
        <v>11</v>
      </c>
      <c r="C2" s="40"/>
      <c r="D2" s="37" t="s">
        <v>10</v>
      </c>
      <c r="E2" s="37" t="s">
        <v>9</v>
      </c>
      <c r="F2" s="37"/>
      <c r="G2" s="37" t="s">
        <v>8</v>
      </c>
      <c r="H2" s="37" t="s">
        <v>7</v>
      </c>
      <c r="I2" s="39" t="s">
        <v>12</v>
      </c>
      <c r="J2" s="40"/>
      <c r="K2" s="15">
        <f>+AVERAGE(K4,K17)</f>
        <v>0.91250000000000009</v>
      </c>
      <c r="L2" s="23"/>
      <c r="M2" s="23"/>
      <c r="N2" s="25">
        <f ca="1">NOW()</f>
        <v>45363.841638888887</v>
      </c>
      <c r="O2" s="24"/>
      <c r="Q2" s="21"/>
      <c r="R2" s="21"/>
      <c r="S2" s="21"/>
    </row>
    <row r="3" spans="1:21" x14ac:dyDescent="0.3">
      <c r="A3" s="44"/>
      <c r="B3" s="41"/>
      <c r="C3" s="42"/>
      <c r="D3" s="38"/>
      <c r="E3" s="16" t="s">
        <v>1</v>
      </c>
      <c r="F3" s="17" t="s">
        <v>2</v>
      </c>
      <c r="G3" s="38"/>
      <c r="H3" s="38"/>
      <c r="I3" s="41"/>
      <c r="J3" s="42"/>
      <c r="K3" s="18" t="s">
        <v>3</v>
      </c>
      <c r="L3" s="23"/>
      <c r="M3" s="23"/>
      <c r="N3" s="24"/>
      <c r="O3" s="24"/>
      <c r="Q3" s="21"/>
      <c r="R3" s="21"/>
      <c r="S3" s="21"/>
    </row>
    <row r="4" spans="1:21" customFormat="1" ht="29.25" customHeight="1" x14ac:dyDescent="0.3">
      <c r="A4" s="6" t="s">
        <v>4</v>
      </c>
      <c r="B4" s="48" t="s">
        <v>58</v>
      </c>
      <c r="C4" s="49"/>
      <c r="D4" s="50"/>
      <c r="E4" s="13">
        <f>+MIN(E5:E16)</f>
        <v>45261</v>
      </c>
      <c r="F4" s="13">
        <f>+MAX(F5:F16)</f>
        <v>45412</v>
      </c>
      <c r="G4" s="51" t="s">
        <v>6</v>
      </c>
      <c r="H4" s="52"/>
      <c r="I4" s="52"/>
      <c r="J4" s="53"/>
      <c r="K4" s="12">
        <f>AVERAGE(K5:K16)</f>
        <v>0.86249999999999993</v>
      </c>
      <c r="L4" s="23">
        <f>IF(N4&gt;0,0,(+F4-E4+1)-(+F4-E4+1)*K4)</f>
        <v>0</v>
      </c>
      <c r="M4" s="23">
        <f>IF(N4&gt;0,0,(+F4-E4+1)-L4)</f>
        <v>0</v>
      </c>
      <c r="N4" s="24">
        <f>IFERROR(IF(A4*2&gt;0,0),(F4-E4)+1)</f>
        <v>152</v>
      </c>
      <c r="O4" s="24"/>
      <c r="P4" s="21"/>
      <c r="Q4" s="22"/>
      <c r="R4" s="22"/>
      <c r="S4" s="22"/>
      <c r="T4" s="22"/>
      <c r="U4" s="22"/>
    </row>
    <row r="5" spans="1:21" ht="46.5" customHeight="1" x14ac:dyDescent="0.3">
      <c r="A5" s="6">
        <v>1</v>
      </c>
      <c r="B5" s="35" t="s">
        <v>68</v>
      </c>
      <c r="C5" s="36"/>
      <c r="D5" s="8" t="s">
        <v>15</v>
      </c>
      <c r="E5" s="10">
        <v>45352</v>
      </c>
      <c r="F5" s="10">
        <f>+E5+60</f>
        <v>45412</v>
      </c>
      <c r="G5" s="8" t="s">
        <v>18</v>
      </c>
      <c r="H5" s="54" t="s">
        <v>57</v>
      </c>
      <c r="I5" s="55"/>
      <c r="J5" s="56"/>
      <c r="K5" s="7">
        <f>+'Pac01'!K2</f>
        <v>0.5</v>
      </c>
      <c r="L5" s="23">
        <f t="shared" ref="L5:L25" si="0">IF(N5&gt;0,0,(+F5-E5+1)-(+F5-E5+1)*K5)</f>
        <v>30.5</v>
      </c>
      <c r="M5" s="23">
        <f t="shared" ref="M5:M25" si="1">IF(N5&gt;0,0,(+F5-E5+1)-L5)</f>
        <v>30.5</v>
      </c>
      <c r="N5" s="24">
        <f t="shared" ref="N5:N25" si="2">IFERROR(IF(A5*2&gt;0,0),(F5-E5)+1)</f>
        <v>0</v>
      </c>
      <c r="O5" s="24"/>
      <c r="Q5" s="21"/>
      <c r="R5" s="21"/>
      <c r="S5" s="21"/>
    </row>
    <row r="6" spans="1:21" ht="43.8" customHeight="1" x14ac:dyDescent="0.3">
      <c r="A6" s="6">
        <v>2</v>
      </c>
      <c r="B6" s="35" t="s">
        <v>61</v>
      </c>
      <c r="C6" s="36"/>
      <c r="D6" s="8" t="s">
        <v>15</v>
      </c>
      <c r="E6" s="10">
        <v>45261</v>
      </c>
      <c r="F6" s="10">
        <v>45292</v>
      </c>
      <c r="G6" s="8" t="s">
        <v>18</v>
      </c>
      <c r="H6" s="9" t="s">
        <v>59</v>
      </c>
      <c r="I6" s="33" t="s">
        <v>60</v>
      </c>
      <c r="J6" s="34"/>
      <c r="K6" s="7">
        <v>1</v>
      </c>
      <c r="L6" s="23">
        <f t="shared" si="0"/>
        <v>0</v>
      </c>
      <c r="M6" s="23">
        <f t="shared" si="1"/>
        <v>32</v>
      </c>
      <c r="N6" s="24">
        <f t="shared" si="2"/>
        <v>0</v>
      </c>
      <c r="O6" s="24"/>
      <c r="Q6" s="21"/>
      <c r="R6" s="21"/>
      <c r="S6" s="21"/>
    </row>
    <row r="7" spans="1:21" ht="41.4" customHeight="1" x14ac:dyDescent="0.3">
      <c r="A7" s="6">
        <v>3</v>
      </c>
      <c r="B7" s="35" t="s">
        <v>62</v>
      </c>
      <c r="C7" s="36"/>
      <c r="D7" s="8" t="s">
        <v>37</v>
      </c>
      <c r="E7" s="10">
        <f>+E6</f>
        <v>45261</v>
      </c>
      <c r="F7" s="10">
        <v>45293</v>
      </c>
      <c r="G7" s="8" t="s">
        <v>36</v>
      </c>
      <c r="H7" s="9" t="s">
        <v>63</v>
      </c>
      <c r="I7" s="33" t="s">
        <v>64</v>
      </c>
      <c r="J7" s="34"/>
      <c r="K7" s="7">
        <v>1</v>
      </c>
      <c r="L7" s="23">
        <f t="shared" si="0"/>
        <v>0</v>
      </c>
      <c r="M7" s="23">
        <f t="shared" si="1"/>
        <v>33</v>
      </c>
      <c r="N7" s="24">
        <f t="shared" si="2"/>
        <v>0</v>
      </c>
      <c r="O7" s="24"/>
      <c r="Q7" s="21"/>
      <c r="R7" s="21"/>
      <c r="S7" s="21"/>
    </row>
    <row r="8" spans="1:21" ht="42.6" customHeight="1" x14ac:dyDescent="0.3">
      <c r="A8" s="6">
        <v>4</v>
      </c>
      <c r="B8" s="33" t="s">
        <v>65</v>
      </c>
      <c r="C8" s="34"/>
      <c r="D8" s="8" t="s">
        <v>37</v>
      </c>
      <c r="E8" s="10">
        <f>+E7</f>
        <v>45261</v>
      </c>
      <c r="F8" s="10">
        <f>+E8</f>
        <v>45261</v>
      </c>
      <c r="G8" s="8" t="s">
        <v>36</v>
      </c>
      <c r="H8" s="9" t="s">
        <v>66</v>
      </c>
      <c r="I8" s="33" t="s">
        <v>67</v>
      </c>
      <c r="J8" s="34"/>
      <c r="K8" s="7">
        <v>1</v>
      </c>
      <c r="L8" s="23">
        <f t="shared" si="0"/>
        <v>0</v>
      </c>
      <c r="M8" s="23">
        <f t="shared" si="1"/>
        <v>1</v>
      </c>
      <c r="N8" s="24">
        <f t="shared" si="2"/>
        <v>0</v>
      </c>
      <c r="O8" s="24"/>
      <c r="Q8" s="21"/>
      <c r="R8" s="21"/>
      <c r="S8" s="21"/>
    </row>
    <row r="9" spans="1:21" ht="93.6" customHeight="1" x14ac:dyDescent="0.3">
      <c r="A9" s="6">
        <v>5</v>
      </c>
      <c r="B9" s="33" t="s">
        <v>69</v>
      </c>
      <c r="C9" s="34"/>
      <c r="D9" s="8" t="s">
        <v>37</v>
      </c>
      <c r="E9" s="10">
        <f>+E8</f>
        <v>45261</v>
      </c>
      <c r="F9" s="10">
        <f>+E9+3</f>
        <v>45264</v>
      </c>
      <c r="G9" s="8" t="s">
        <v>36</v>
      </c>
      <c r="H9" s="31" t="s">
        <v>70</v>
      </c>
      <c r="I9" s="33" t="s">
        <v>71</v>
      </c>
      <c r="J9" s="34"/>
      <c r="K9" s="7">
        <v>1</v>
      </c>
      <c r="L9" s="23">
        <f t="shared" si="0"/>
        <v>0</v>
      </c>
      <c r="M9" s="23">
        <f t="shared" si="1"/>
        <v>4</v>
      </c>
      <c r="N9" s="24">
        <f t="shared" si="2"/>
        <v>0</v>
      </c>
      <c r="O9" s="24"/>
      <c r="Q9" s="21"/>
      <c r="R9" s="21"/>
      <c r="S9" s="21"/>
    </row>
    <row r="10" spans="1:21" ht="57.6" x14ac:dyDescent="0.3">
      <c r="A10" s="6">
        <v>6</v>
      </c>
      <c r="B10" s="33" t="s">
        <v>72</v>
      </c>
      <c r="C10" s="34"/>
      <c r="D10" s="8" t="s">
        <v>37</v>
      </c>
      <c r="E10" s="10">
        <f>+E9</f>
        <v>45261</v>
      </c>
      <c r="F10" s="10">
        <f>+E10+30</f>
        <v>45291</v>
      </c>
      <c r="G10" s="8" t="s">
        <v>18</v>
      </c>
      <c r="H10" s="31" t="s">
        <v>73</v>
      </c>
      <c r="I10" s="33" t="s">
        <v>74</v>
      </c>
      <c r="J10" s="34"/>
      <c r="K10" s="7">
        <v>1</v>
      </c>
      <c r="L10" s="23">
        <f t="shared" ref="L10" si="3">IF(N10&gt;0,0,(+F10-E10+1)-(+F10-E10+1)*K10)</f>
        <v>0</v>
      </c>
      <c r="M10" s="23">
        <f t="shared" ref="M10" si="4">IF(N10&gt;0,0,(+F10-E10+1)-L10)</f>
        <v>31</v>
      </c>
      <c r="N10" s="24">
        <f t="shared" ref="N10" si="5">IFERROR(IF(A10*2&gt;0,0),(F10-E10)+1)</f>
        <v>0</v>
      </c>
      <c r="O10" s="24"/>
      <c r="Q10" s="21"/>
      <c r="R10" s="21"/>
      <c r="S10" s="21"/>
    </row>
    <row r="11" spans="1:21" ht="28.8" x14ac:dyDescent="0.3">
      <c r="A11" s="6">
        <v>7</v>
      </c>
      <c r="B11" s="33" t="s">
        <v>76</v>
      </c>
      <c r="C11" s="34"/>
      <c r="D11" s="8" t="s">
        <v>37</v>
      </c>
      <c r="E11" s="10">
        <v>45292</v>
      </c>
      <c r="F11" s="10">
        <f>+E11+30</f>
        <v>45322</v>
      </c>
      <c r="G11" s="8" t="s">
        <v>36</v>
      </c>
      <c r="H11" s="31" t="s">
        <v>77</v>
      </c>
      <c r="I11" s="33" t="s">
        <v>78</v>
      </c>
      <c r="J11" s="34"/>
      <c r="K11" s="7">
        <v>0.8</v>
      </c>
      <c r="L11" s="23">
        <f t="shared" ref="L11:L16" si="6">IF(N11&gt;0,0,(+F11-E11+1)-(+F11-E11+1)*K11)</f>
        <v>6.1999999999999993</v>
      </c>
      <c r="M11" s="23">
        <f t="shared" ref="M11:M17" si="7">IF(N11&gt;0,0,(+F11-E11+1)-L11)</f>
        <v>24.8</v>
      </c>
      <c r="N11" s="24">
        <f t="shared" ref="N11:N17" si="8">IFERROR(IF(A11*2&gt;0,0),(F11-E11)+1)</f>
        <v>0</v>
      </c>
      <c r="O11" s="24"/>
      <c r="Q11" s="21"/>
      <c r="R11" s="21"/>
      <c r="S11" s="21"/>
    </row>
    <row r="12" spans="1:21" ht="43.2" x14ac:dyDescent="0.3">
      <c r="A12" s="6">
        <v>8</v>
      </c>
      <c r="B12" s="33" t="s">
        <v>79</v>
      </c>
      <c r="C12" s="34"/>
      <c r="D12" s="8" t="s">
        <v>37</v>
      </c>
      <c r="E12" s="10">
        <f>+E11</f>
        <v>45292</v>
      </c>
      <c r="F12" s="10">
        <f>+F11</f>
        <v>45322</v>
      </c>
      <c r="G12" s="8" t="s">
        <v>36</v>
      </c>
      <c r="H12" s="31" t="s">
        <v>80</v>
      </c>
      <c r="I12" s="33" t="s">
        <v>81</v>
      </c>
      <c r="J12" s="34"/>
      <c r="K12" s="7">
        <v>0.85</v>
      </c>
      <c r="L12" s="23">
        <f t="shared" si="6"/>
        <v>4.6500000000000021</v>
      </c>
      <c r="M12" s="23">
        <f t="shared" si="7"/>
        <v>26.349999999999998</v>
      </c>
      <c r="N12" s="24">
        <f t="shared" si="8"/>
        <v>0</v>
      </c>
      <c r="O12" s="24"/>
      <c r="Q12" s="21"/>
      <c r="R12" s="21"/>
      <c r="S12" s="21"/>
    </row>
    <row r="13" spans="1:21" ht="28.8" x14ac:dyDescent="0.3">
      <c r="A13" s="6">
        <v>9</v>
      </c>
      <c r="B13" s="33" t="s">
        <v>82</v>
      </c>
      <c r="C13" s="34"/>
      <c r="D13" s="8" t="s">
        <v>37</v>
      </c>
      <c r="E13" s="10">
        <f>+F12+1</f>
        <v>45323</v>
      </c>
      <c r="F13" s="10">
        <f>+E13+20</f>
        <v>45343</v>
      </c>
      <c r="G13" s="8" t="s">
        <v>18</v>
      </c>
      <c r="H13" s="31" t="s">
        <v>83</v>
      </c>
      <c r="I13" s="33" t="s">
        <v>84</v>
      </c>
      <c r="J13" s="34"/>
      <c r="K13" s="7">
        <v>0.95</v>
      </c>
      <c r="L13" s="23">
        <f t="shared" si="6"/>
        <v>1.0500000000000007</v>
      </c>
      <c r="M13" s="23">
        <f t="shared" si="7"/>
        <v>19.95</v>
      </c>
      <c r="N13" s="24">
        <f t="shared" si="8"/>
        <v>0</v>
      </c>
      <c r="O13" s="24"/>
      <c r="Q13" s="21"/>
      <c r="R13" s="21"/>
      <c r="S13" s="21"/>
    </row>
    <row r="14" spans="1:21" ht="28.8" x14ac:dyDescent="0.3">
      <c r="A14" s="6">
        <v>10</v>
      </c>
      <c r="B14" s="33" t="s">
        <v>85</v>
      </c>
      <c r="C14" s="34"/>
      <c r="D14" s="8" t="s">
        <v>37</v>
      </c>
      <c r="E14" s="10">
        <f>+F13</f>
        <v>45343</v>
      </c>
      <c r="F14" s="10">
        <f>+E14+60</f>
        <v>45403</v>
      </c>
      <c r="G14" s="8" t="s">
        <v>36</v>
      </c>
      <c r="H14" s="31" t="s">
        <v>86</v>
      </c>
      <c r="I14" s="33" t="s">
        <v>87</v>
      </c>
      <c r="J14" s="34"/>
      <c r="K14" s="7">
        <v>0.9</v>
      </c>
      <c r="L14" s="23">
        <f t="shared" si="6"/>
        <v>6.1000000000000014</v>
      </c>
      <c r="M14" s="23">
        <f t="shared" si="7"/>
        <v>54.9</v>
      </c>
      <c r="N14" s="24">
        <f t="shared" si="8"/>
        <v>0</v>
      </c>
      <c r="O14" s="24"/>
      <c r="Q14" s="21"/>
      <c r="R14" s="21"/>
      <c r="S14" s="21"/>
    </row>
    <row r="15" spans="1:21" ht="43.2" x14ac:dyDescent="0.3">
      <c r="A15" s="6">
        <v>11</v>
      </c>
      <c r="B15" s="33" t="s">
        <v>88</v>
      </c>
      <c r="C15" s="34"/>
      <c r="D15" s="8" t="s">
        <v>37</v>
      </c>
      <c r="E15" s="10">
        <f>+E12</f>
        <v>45292</v>
      </c>
      <c r="F15" s="10">
        <f>+E15+20</f>
        <v>45312</v>
      </c>
      <c r="G15" s="8" t="s">
        <v>18</v>
      </c>
      <c r="H15" s="31" t="s">
        <v>89</v>
      </c>
      <c r="I15" s="33" t="s">
        <v>90</v>
      </c>
      <c r="J15" s="34"/>
      <c r="K15" s="7">
        <v>0.75</v>
      </c>
      <c r="L15" s="23">
        <f t="shared" si="6"/>
        <v>5.25</v>
      </c>
      <c r="M15" s="23">
        <f t="shared" si="7"/>
        <v>15.75</v>
      </c>
      <c r="N15" s="24">
        <f t="shared" si="8"/>
        <v>0</v>
      </c>
      <c r="O15" s="24"/>
      <c r="Q15" s="21"/>
      <c r="R15" s="21"/>
      <c r="S15" s="21"/>
    </row>
    <row r="16" spans="1:21" ht="72" x14ac:dyDescent="0.3">
      <c r="A16" s="6">
        <v>12</v>
      </c>
      <c r="B16" s="33" t="s">
        <v>91</v>
      </c>
      <c r="C16" s="34"/>
      <c r="D16" s="8" t="s">
        <v>37</v>
      </c>
      <c r="E16" s="10">
        <f>+E15</f>
        <v>45292</v>
      </c>
      <c r="F16" s="10">
        <f>+E16+45</f>
        <v>45337</v>
      </c>
      <c r="G16" s="8" t="s">
        <v>18</v>
      </c>
      <c r="H16" s="20" t="s">
        <v>92</v>
      </c>
      <c r="I16" s="33" t="s">
        <v>93</v>
      </c>
      <c r="J16" s="34"/>
      <c r="K16" s="7">
        <v>0.6</v>
      </c>
      <c r="L16" s="23">
        <f t="shared" si="6"/>
        <v>18.400000000000002</v>
      </c>
      <c r="M16" s="23">
        <f t="shared" si="7"/>
        <v>27.599999999999998</v>
      </c>
      <c r="N16" s="24">
        <f t="shared" si="8"/>
        <v>0</v>
      </c>
      <c r="O16" s="24"/>
      <c r="Q16" s="21"/>
      <c r="R16" s="21"/>
      <c r="S16" s="21"/>
    </row>
    <row r="17" spans="1:19" ht="30" customHeight="1" x14ac:dyDescent="0.3">
      <c r="A17" s="6" t="s">
        <v>5</v>
      </c>
      <c r="B17" s="48" t="s">
        <v>94</v>
      </c>
      <c r="C17" s="49"/>
      <c r="D17" s="50"/>
      <c r="E17" s="13">
        <f>+MIN(E18:E25)</f>
        <v>45250</v>
      </c>
      <c r="F17" s="13">
        <f>+MAX(F18:F25)</f>
        <v>45352</v>
      </c>
      <c r="G17" s="51" t="s">
        <v>6</v>
      </c>
      <c r="H17" s="52"/>
      <c r="I17" s="52"/>
      <c r="J17" s="53"/>
      <c r="K17" s="12">
        <f>+AVERAGE(K18:K25)</f>
        <v>0.96250000000000013</v>
      </c>
      <c r="L17" s="23">
        <f>IF(N17&gt;0,0,(+F17-E17+1)-(+F17-E17+1)*K17)</f>
        <v>0</v>
      </c>
      <c r="M17" s="23">
        <f t="shared" si="7"/>
        <v>0</v>
      </c>
      <c r="N17" s="24">
        <f t="shared" si="8"/>
        <v>103</v>
      </c>
      <c r="O17" s="24"/>
      <c r="Q17" s="21"/>
      <c r="R17" s="21"/>
      <c r="S17" s="21"/>
    </row>
    <row r="18" spans="1:19" ht="43.2" x14ac:dyDescent="0.3">
      <c r="A18" s="6">
        <v>1</v>
      </c>
      <c r="B18" s="35" t="s">
        <v>102</v>
      </c>
      <c r="C18" s="36"/>
      <c r="D18" s="8" t="s">
        <v>95</v>
      </c>
      <c r="E18" s="10">
        <v>45292</v>
      </c>
      <c r="F18" s="10">
        <f>+E18+30</f>
        <v>45322</v>
      </c>
      <c r="G18" s="8" t="s">
        <v>96</v>
      </c>
      <c r="H18" s="9" t="s">
        <v>97</v>
      </c>
      <c r="I18" s="33" t="s">
        <v>98</v>
      </c>
      <c r="J18" s="34"/>
      <c r="K18" s="7">
        <v>1</v>
      </c>
      <c r="L18" s="23">
        <f t="shared" si="0"/>
        <v>0</v>
      </c>
      <c r="M18" s="23">
        <f t="shared" si="1"/>
        <v>31</v>
      </c>
      <c r="N18" s="24">
        <f t="shared" si="2"/>
        <v>0</v>
      </c>
      <c r="O18" s="24"/>
      <c r="Q18" s="21"/>
      <c r="R18" s="21"/>
      <c r="S18" s="21"/>
    </row>
    <row r="19" spans="1:19" ht="43.2" x14ac:dyDescent="0.3">
      <c r="A19" s="6">
        <v>2</v>
      </c>
      <c r="B19" s="35" t="s">
        <v>101</v>
      </c>
      <c r="C19" s="36"/>
      <c r="D19" s="8" t="s">
        <v>95</v>
      </c>
      <c r="E19" s="10">
        <f>+E18</f>
        <v>45292</v>
      </c>
      <c r="F19" s="10">
        <f>+F18</f>
        <v>45322</v>
      </c>
      <c r="G19" s="8" t="s">
        <v>96</v>
      </c>
      <c r="H19" s="9" t="s">
        <v>99</v>
      </c>
      <c r="I19" s="33" t="s">
        <v>98</v>
      </c>
      <c r="J19" s="34"/>
      <c r="K19" s="7">
        <v>1</v>
      </c>
      <c r="L19" s="23">
        <f t="shared" si="0"/>
        <v>0</v>
      </c>
      <c r="M19" s="23">
        <f t="shared" si="1"/>
        <v>31</v>
      </c>
      <c r="N19" s="24">
        <f t="shared" si="2"/>
        <v>0</v>
      </c>
      <c r="O19" s="24"/>
      <c r="Q19" s="21"/>
      <c r="R19" s="21"/>
      <c r="S19" s="21"/>
    </row>
    <row r="20" spans="1:19" ht="28.8" x14ac:dyDescent="0.3">
      <c r="A20" s="6">
        <v>3</v>
      </c>
      <c r="B20" s="35" t="s">
        <v>100</v>
      </c>
      <c r="C20" s="36"/>
      <c r="D20" s="8" t="s">
        <v>95</v>
      </c>
      <c r="E20" s="10">
        <f>+E19</f>
        <v>45292</v>
      </c>
      <c r="F20" s="10">
        <f>+F19</f>
        <v>45322</v>
      </c>
      <c r="G20" s="8" t="s">
        <v>96</v>
      </c>
      <c r="H20" s="9" t="s">
        <v>103</v>
      </c>
      <c r="I20" s="33" t="s">
        <v>98</v>
      </c>
      <c r="J20" s="34"/>
      <c r="K20" s="7">
        <v>1</v>
      </c>
      <c r="L20" s="23">
        <f t="shared" si="0"/>
        <v>0</v>
      </c>
      <c r="M20" s="23">
        <f t="shared" si="1"/>
        <v>31</v>
      </c>
      <c r="N20" s="24">
        <f t="shared" si="2"/>
        <v>0</v>
      </c>
      <c r="O20" s="24"/>
      <c r="Q20" s="21"/>
      <c r="R20" s="21"/>
      <c r="S20" s="21"/>
    </row>
    <row r="21" spans="1:19" ht="43.2" x14ac:dyDescent="0.3">
      <c r="A21" s="6">
        <v>4</v>
      </c>
      <c r="B21" s="35" t="s">
        <v>104</v>
      </c>
      <c r="C21" s="36"/>
      <c r="D21" s="8" t="s">
        <v>37</v>
      </c>
      <c r="E21" s="10">
        <v>45250</v>
      </c>
      <c r="F21" s="10">
        <f>+F20</f>
        <v>45322</v>
      </c>
      <c r="G21" s="8" t="s">
        <v>37</v>
      </c>
      <c r="H21" s="9" t="s">
        <v>105</v>
      </c>
      <c r="I21" s="33" t="s">
        <v>106</v>
      </c>
      <c r="J21" s="34"/>
      <c r="K21" s="7">
        <v>0.95</v>
      </c>
      <c r="L21" s="23">
        <f t="shared" si="0"/>
        <v>3.6500000000000057</v>
      </c>
      <c r="M21" s="23">
        <f t="shared" si="1"/>
        <v>69.349999999999994</v>
      </c>
      <c r="N21" s="24">
        <f t="shared" si="2"/>
        <v>0</v>
      </c>
      <c r="O21" s="24"/>
      <c r="Q21" s="21"/>
      <c r="R21" s="21"/>
      <c r="S21" s="21"/>
    </row>
    <row r="22" spans="1:19" ht="73.2" customHeight="1" x14ac:dyDescent="0.3">
      <c r="A22" s="6">
        <v>5</v>
      </c>
      <c r="B22" s="33" t="s">
        <v>107</v>
      </c>
      <c r="C22" s="34"/>
      <c r="D22" s="8" t="s">
        <v>37</v>
      </c>
      <c r="E22" s="10">
        <f>+E21</f>
        <v>45250</v>
      </c>
      <c r="F22" s="10">
        <f>+F21</f>
        <v>45322</v>
      </c>
      <c r="G22" s="8" t="s">
        <v>36</v>
      </c>
      <c r="H22" s="9" t="s">
        <v>108</v>
      </c>
      <c r="I22" s="33" t="s">
        <v>109</v>
      </c>
      <c r="J22" s="34"/>
      <c r="K22" s="7">
        <v>0.9</v>
      </c>
      <c r="L22" s="23">
        <f t="shared" si="0"/>
        <v>7.2999999999999972</v>
      </c>
      <c r="M22" s="23">
        <f t="shared" si="1"/>
        <v>65.7</v>
      </c>
      <c r="N22" s="24">
        <f t="shared" si="2"/>
        <v>0</v>
      </c>
      <c r="O22" s="24"/>
      <c r="Q22" s="21"/>
      <c r="R22" s="21"/>
      <c r="S22" s="21"/>
    </row>
    <row r="23" spans="1:19" ht="30" customHeight="1" x14ac:dyDescent="0.3">
      <c r="A23" s="6" t="s">
        <v>5</v>
      </c>
      <c r="B23" s="48" t="s">
        <v>110</v>
      </c>
      <c r="C23" s="49"/>
      <c r="D23" s="50"/>
      <c r="E23" s="13">
        <f>+MIN(E24:E25)</f>
        <v>45250</v>
      </c>
      <c r="F23" s="13">
        <f>+MAX(F24:F25)</f>
        <v>45352</v>
      </c>
      <c r="G23" s="51" t="s">
        <v>6</v>
      </c>
      <c r="H23" s="52"/>
      <c r="I23" s="52"/>
      <c r="J23" s="53"/>
      <c r="K23" s="12">
        <f>+AVERAGE(K24:K25)</f>
        <v>0.95</v>
      </c>
      <c r="L23" s="23">
        <f>IF(N23&gt;0,0,(+F23-E23+1)-(+F23-E23+1)*K23)</f>
        <v>0</v>
      </c>
      <c r="M23" s="23">
        <f t="shared" si="1"/>
        <v>0</v>
      </c>
      <c r="N23" s="24">
        <f t="shared" si="2"/>
        <v>103</v>
      </c>
      <c r="O23" s="24"/>
      <c r="Q23" s="21"/>
      <c r="R23" s="21"/>
      <c r="S23" s="21"/>
    </row>
    <row r="24" spans="1:19" ht="72" customHeight="1" x14ac:dyDescent="0.3">
      <c r="A24" s="6">
        <v>1</v>
      </c>
      <c r="B24" s="35" t="s">
        <v>111</v>
      </c>
      <c r="C24" s="36"/>
      <c r="D24" s="8" t="s">
        <v>37</v>
      </c>
      <c r="E24" s="10">
        <f>+E22</f>
        <v>45250</v>
      </c>
      <c r="F24" s="10">
        <f>+E24+30</f>
        <v>45280</v>
      </c>
      <c r="G24" s="8" t="s">
        <v>96</v>
      </c>
      <c r="H24" s="9" t="s">
        <v>112</v>
      </c>
      <c r="I24" s="33" t="s">
        <v>113</v>
      </c>
      <c r="J24" s="34"/>
      <c r="K24" s="7">
        <v>0.9</v>
      </c>
      <c r="L24" s="23">
        <f t="shared" ref="L24" si="9">IF(N24&gt;0,0,(+F24-E24+1)-(+F24-E24+1)*K24)</f>
        <v>3.0999999999999979</v>
      </c>
      <c r="M24" s="23">
        <f t="shared" ref="M24" si="10">IF(N24&gt;0,0,(+F24-E24+1)-L24)</f>
        <v>27.900000000000002</v>
      </c>
      <c r="N24" s="24">
        <f t="shared" ref="N24" si="11">IFERROR(IF(A24*2&gt;0,0),(F24-E24)+1)</f>
        <v>0</v>
      </c>
      <c r="O24" s="24"/>
      <c r="Q24" s="21"/>
      <c r="R24" s="21"/>
      <c r="S24" s="21"/>
    </row>
    <row r="25" spans="1:19" ht="57.6" x14ac:dyDescent="0.3">
      <c r="A25" s="6">
        <v>2</v>
      </c>
      <c r="B25" s="33" t="s">
        <v>114</v>
      </c>
      <c r="C25" s="34"/>
      <c r="D25" s="8" t="s">
        <v>37</v>
      </c>
      <c r="E25" s="10">
        <v>45292</v>
      </c>
      <c r="F25" s="10">
        <f>+E25+60</f>
        <v>45352</v>
      </c>
      <c r="G25" s="8" t="s">
        <v>36</v>
      </c>
      <c r="H25" s="20" t="s">
        <v>115</v>
      </c>
      <c r="I25" s="33" t="s">
        <v>116</v>
      </c>
      <c r="J25" s="34"/>
      <c r="K25" s="7">
        <v>1</v>
      </c>
      <c r="L25" s="23">
        <f t="shared" si="0"/>
        <v>0</v>
      </c>
      <c r="M25" s="23">
        <f t="shared" si="1"/>
        <v>61</v>
      </c>
      <c r="N25" s="24">
        <f t="shared" si="2"/>
        <v>0</v>
      </c>
      <c r="O25" s="24"/>
      <c r="Q25" s="21"/>
      <c r="R25" s="21"/>
      <c r="S25" s="21"/>
    </row>
    <row r="27" spans="1:19" x14ac:dyDescent="0.3">
      <c r="E27" s="19"/>
      <c r="F27" s="19"/>
    </row>
  </sheetData>
  <mergeCells count="52">
    <mergeCell ref="B20:C20"/>
    <mergeCell ref="I20:J20"/>
    <mergeCell ref="B21:C21"/>
    <mergeCell ref="B18:C18"/>
    <mergeCell ref="I18:J18"/>
    <mergeCell ref="B17:D17"/>
    <mergeCell ref="G17:J17"/>
    <mergeCell ref="B19:C19"/>
    <mergeCell ref="I19:J19"/>
    <mergeCell ref="B23:D23"/>
    <mergeCell ref="G23:J23"/>
    <mergeCell ref="B24:C24"/>
    <mergeCell ref="I24:J24"/>
    <mergeCell ref="B22:C22"/>
    <mergeCell ref="I22:J22"/>
    <mergeCell ref="B25:C25"/>
    <mergeCell ref="I25:J25"/>
    <mergeCell ref="H5:J5"/>
    <mergeCell ref="B10:C10"/>
    <mergeCell ref="I10:J10"/>
    <mergeCell ref="B11:C11"/>
    <mergeCell ref="I11:J11"/>
    <mergeCell ref="B12:C12"/>
    <mergeCell ref="I12:J12"/>
    <mergeCell ref="B13:C13"/>
    <mergeCell ref="I13:J13"/>
    <mergeCell ref="B14:C14"/>
    <mergeCell ref="I14:J14"/>
    <mergeCell ref="B15:C15"/>
    <mergeCell ref="B16:C16"/>
    <mergeCell ref="I16:J16"/>
    <mergeCell ref="A2:A3"/>
    <mergeCell ref="D2:D3"/>
    <mergeCell ref="A1:K1"/>
    <mergeCell ref="B4:D4"/>
    <mergeCell ref="G4:J4"/>
    <mergeCell ref="I21:J21"/>
    <mergeCell ref="B6:C6"/>
    <mergeCell ref="E2:F2"/>
    <mergeCell ref="G2:G3"/>
    <mergeCell ref="H2:H3"/>
    <mergeCell ref="I2:J3"/>
    <mergeCell ref="I6:J6"/>
    <mergeCell ref="B5:C5"/>
    <mergeCell ref="B2:C3"/>
    <mergeCell ref="B7:C7"/>
    <mergeCell ref="B8:C8"/>
    <mergeCell ref="I8:J8"/>
    <mergeCell ref="I7:J7"/>
    <mergeCell ref="B9:C9"/>
    <mergeCell ref="I9:J9"/>
    <mergeCell ref="I15:J15"/>
  </mergeCells>
  <conditionalFormatting sqref="A4:A25">
    <cfRule type="containsBlanks" priority="8" stopIfTrue="1">
      <formula>LEN(TRIM(A4))=0</formula>
    </cfRule>
    <cfRule type="expression" dxfId="3" priority="9">
      <formula>F4&lt;=$N$2</formula>
    </cfRule>
    <cfRule type="expression" dxfId="2" priority="10">
      <formula>E4&lt;=$N$2</formula>
    </cfRule>
  </conditionalFormatting>
  <conditionalFormatting sqref="K2">
    <cfRule type="iconSet" priority="179">
      <iconSet iconSet="3TrafficLights2">
        <cfvo type="percent" val="0"/>
        <cfvo type="num" val="0.51"/>
        <cfvo type="num" val="1"/>
      </iconSet>
    </cfRule>
    <cfRule type="iconSet" priority="180">
      <iconSet iconSet="3TrafficLights2">
        <cfvo type="percent" val="0"/>
        <cfvo type="num" val="0.51"/>
        <cfvo type="num" val="1"/>
      </iconSet>
    </cfRule>
  </conditionalFormatting>
  <conditionalFormatting sqref="K4">
    <cfRule type="iconSet" priority="172">
      <iconSet iconSet="3TrafficLights2">
        <cfvo type="percent" val="0"/>
        <cfvo type="num" val="0.51"/>
        <cfvo type="num" val="1"/>
      </iconSet>
    </cfRule>
  </conditionalFormatting>
  <conditionalFormatting sqref="K5">
    <cfRule type="iconSet" priority="33">
      <iconSet iconSet="3TrafficLights2">
        <cfvo type="percent" val="0"/>
        <cfvo type="num" val="0.51"/>
        <cfvo type="num" val="1"/>
      </iconSet>
    </cfRule>
  </conditionalFormatting>
  <conditionalFormatting sqref="K6:K7">
    <cfRule type="iconSet" priority="211">
      <iconSet iconSet="3TrafficLights2">
        <cfvo type="percent" val="0"/>
        <cfvo type="num" val="0.51"/>
        <cfvo type="num" val="1"/>
      </iconSet>
    </cfRule>
  </conditionalFormatting>
  <conditionalFormatting sqref="K8">
    <cfRule type="iconSet" priority="57">
      <iconSet iconSet="3TrafficLights2">
        <cfvo type="percent" val="0"/>
        <cfvo type="num" val="0.51"/>
        <cfvo type="num" val="1"/>
      </iconSet>
    </cfRule>
  </conditionalFormatting>
  <conditionalFormatting sqref="K9:K15">
    <cfRule type="iconSet" priority="25">
      <iconSet iconSet="3TrafficLights2">
        <cfvo type="percent" val="0"/>
        <cfvo type="num" val="0.51"/>
        <cfvo type="num" val="1"/>
      </iconSet>
    </cfRule>
  </conditionalFormatting>
  <conditionalFormatting sqref="K16">
    <cfRule type="iconSet" priority="213">
      <iconSet iconSet="3TrafficLights2">
        <cfvo type="percent" val="0"/>
        <cfvo type="num" val="0.51"/>
        <cfvo type="num" val="1"/>
      </iconSet>
    </cfRule>
  </conditionalFormatting>
  <conditionalFormatting sqref="K17">
    <cfRule type="iconSet" priority="126">
      <iconSet iconSet="3TrafficLights2">
        <cfvo type="percent" val="0"/>
        <cfvo type="num" val="0.51"/>
        <cfvo type="num" val="1"/>
      </iconSet>
    </cfRule>
    <cfRule type="iconSet" priority="127">
      <iconSet iconSet="3TrafficLights2">
        <cfvo type="percent" val="0"/>
        <cfvo type="num" val="0.51"/>
        <cfvo type="num" val="1"/>
      </iconSet>
    </cfRule>
  </conditionalFormatting>
  <conditionalFormatting sqref="K18">
    <cfRule type="iconSet" priority="131">
      <iconSet iconSet="3TrafficLights2">
        <cfvo type="percent" val="0"/>
        <cfvo type="num" val="0.51"/>
        <cfvo type="num" val="1"/>
      </iconSet>
    </cfRule>
    <cfRule type="iconSet" priority="132">
      <iconSet iconSet="3TrafficLights2">
        <cfvo type="percent" val="0"/>
        <cfvo type="num" val="0.51"/>
        <cfvo type="num" val="1"/>
      </iconSet>
    </cfRule>
  </conditionalFormatting>
  <conditionalFormatting sqref="K19:K20">
    <cfRule type="iconSet" priority="19">
      <iconSet iconSet="3TrafficLights2">
        <cfvo type="percent" val="0"/>
        <cfvo type="num" val="0.51"/>
        <cfvo type="num" val="1"/>
      </iconSet>
    </cfRule>
    <cfRule type="iconSet" priority="20">
      <iconSet iconSet="3TrafficLights2">
        <cfvo type="percent" val="0"/>
        <cfvo type="num" val="0.51"/>
        <cfvo type="num" val="1"/>
      </iconSet>
    </cfRule>
  </conditionalFormatting>
  <conditionalFormatting sqref="K21:K22 K25">
    <cfRule type="iconSet" priority="214">
      <iconSet iconSet="3TrafficLights2">
        <cfvo type="percent" val="0"/>
        <cfvo type="num" val="0.51"/>
        <cfvo type="num" val="1"/>
      </iconSet>
    </cfRule>
  </conditionalFormatting>
  <conditionalFormatting sqref="K23">
    <cfRule type="iconSet" priority="1">
      <iconSet iconSet="3TrafficLights2">
        <cfvo type="percent" val="0"/>
        <cfvo type="num" val="0.51"/>
        <cfvo type="num" val="1"/>
      </iconSet>
    </cfRule>
    <cfRule type="iconSet" priority="2">
      <iconSet iconSet="3TrafficLights2">
        <cfvo type="percent" val="0"/>
        <cfvo type="num" val="0.51"/>
        <cfvo type="num" val="1"/>
      </iconSet>
    </cfRule>
  </conditionalFormatting>
  <conditionalFormatting sqref="K24">
    <cfRule type="iconSet" priority="3">
      <iconSet iconSet="3TrafficLights2">
        <cfvo type="percent" val="0"/>
        <cfvo type="num" val="0.51"/>
        <cfvo type="num" val="1"/>
      </iconSet>
    </cfRule>
    <cfRule type="iconSet" priority="4">
      <iconSet iconSet="3TrafficLights2">
        <cfvo type="percent" val="0"/>
        <cfvo type="num" val="0.51"/>
        <cfvo type="num" val="1"/>
      </iconSet>
    </cfRule>
  </conditionalFormatting>
  <dataValidations count="1">
    <dataValidation type="date" operator="greaterThanOrEqual" allowBlank="1" showInputMessage="1" showErrorMessage="1" errorTitle="Incoherencia en el Tiempo" error="La fecha final debe ser siempre mayor o igual a la fecha de inicio." sqref="F5:F16 F18:F22 F24:F25" xr:uid="{00000000-0002-0000-0000-000000000000}">
      <formula1>E5</formula1>
    </dataValidation>
  </dataValidations>
  <hyperlinks>
    <hyperlink ref="H5:J5" location="'Pac01'!A1" display="De acuerdo a Pac01" xr:uid="{4326DFAF-D196-4685-87F8-95731870CCE5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42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V29"/>
  <sheetViews>
    <sheetView zoomScale="80" zoomScaleNormal="80" workbookViewId="0">
      <selection activeCell="U6" sqref="U6"/>
    </sheetView>
  </sheetViews>
  <sheetFormatPr baseColWidth="10" defaultRowHeight="14.4" x14ac:dyDescent="0.3"/>
  <sheetData>
    <row r="1" spans="3:22" x14ac:dyDescent="0.3"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U1">
        <f>+MIN(Pac00!E23,Pac00!E17,Pac00!E4)</f>
        <v>45250</v>
      </c>
      <c r="V1">
        <f>+MAX(Pac00!F4,Pac00!F17,Pac00!F23)</f>
        <v>45412</v>
      </c>
    </row>
    <row r="2" spans="3:22" x14ac:dyDescent="0.3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14"/>
    </row>
    <row r="3" spans="3:22" x14ac:dyDescent="0.3"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3:22" x14ac:dyDescent="0.3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3:22" x14ac:dyDescent="0.3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3:22" x14ac:dyDescent="0.3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3:22" x14ac:dyDescent="0.3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3:22" x14ac:dyDescent="0.3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3:22" x14ac:dyDescent="0.3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3:22" x14ac:dyDescent="0.3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3:22" x14ac:dyDescent="0.3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3:22" x14ac:dyDescent="0.3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3:22" x14ac:dyDescent="0.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3:22" x14ac:dyDescent="0.3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3:22" x14ac:dyDescent="0.3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3:22" x14ac:dyDescent="0.3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3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x14ac:dyDescent="0.3">
      <c r="A25" s="2"/>
    </row>
    <row r="26" spans="1:19" x14ac:dyDescent="0.3">
      <c r="I26" s="3"/>
      <c r="J26" s="3"/>
      <c r="K26" s="5"/>
    </row>
    <row r="29" spans="1:19" x14ac:dyDescent="0.3">
      <c r="H29" s="11"/>
      <c r="I29" s="11"/>
      <c r="J29" s="11"/>
    </row>
  </sheetData>
  <printOptions horizontalCentered="1"/>
  <pageMargins left="0.31496062992125984" right="0.31496062992125984" top="0.74803149606299213" bottom="0.74803149606299213" header="0.31496062992125984" footer="0.31496062992125984"/>
  <pageSetup scale="6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715AB-6814-4CA5-B59B-7BB2F0415E1B}">
  <sheetPr>
    <pageSetUpPr fitToPage="1"/>
  </sheetPr>
  <dimension ref="A1:S19"/>
  <sheetViews>
    <sheetView zoomScale="85" zoomScaleNormal="85" zoomScaleSheetLayoutView="90" workbookViewId="0">
      <pane ySplit="3" topLeftCell="A4" activePane="bottomLeft" state="frozen"/>
      <selection pane="bottomLeft" activeCell="K11" sqref="K11"/>
    </sheetView>
  </sheetViews>
  <sheetFormatPr baseColWidth="10" defaultColWidth="11.44140625" defaultRowHeight="14.4" x14ac:dyDescent="0.3"/>
  <cols>
    <col min="1" max="1" width="4.5546875" style="1" bestFit="1" customWidth="1"/>
    <col min="2" max="3" width="18.44140625" style="1" customWidth="1"/>
    <col min="4" max="4" width="17.5546875" style="1" customWidth="1"/>
    <col min="5" max="6" width="10.88671875" style="1" bestFit="1" customWidth="1"/>
    <col min="7" max="7" width="14.33203125" style="1" bestFit="1" customWidth="1"/>
    <col min="8" max="8" width="59.33203125" style="1" customWidth="1"/>
    <col min="9" max="9" width="42.88671875" style="1" customWidth="1"/>
    <col min="10" max="10" width="13.33203125" style="1" customWidth="1"/>
    <col min="11" max="11" width="10.44140625" style="1" customWidth="1"/>
    <col min="12" max="13" width="11.44140625" style="23"/>
    <col min="14" max="14" width="16" style="24" bestFit="1" customWidth="1"/>
    <col min="15" max="16" width="11.44140625" style="21"/>
    <col min="17" max="19" width="11.44140625" style="22"/>
    <col min="20" max="16384" width="11.44140625" style="1"/>
  </cols>
  <sheetData>
    <row r="1" spans="1:19" ht="46.5" customHeight="1" x14ac:dyDescent="0.3">
      <c r="A1" s="45" t="s">
        <v>13</v>
      </c>
      <c r="B1" s="46"/>
      <c r="C1" s="46"/>
      <c r="D1" s="46"/>
      <c r="E1" s="46"/>
      <c r="F1" s="46"/>
      <c r="G1" s="46"/>
      <c r="H1" s="46"/>
      <c r="I1" s="46"/>
      <c r="J1" s="46"/>
      <c r="K1" s="47"/>
      <c r="Q1" s="21"/>
      <c r="R1" s="21"/>
      <c r="S1" s="21"/>
    </row>
    <row r="2" spans="1:19" ht="18" x14ac:dyDescent="0.3">
      <c r="A2" s="43" t="s">
        <v>0</v>
      </c>
      <c r="B2" s="39" t="s">
        <v>11</v>
      </c>
      <c r="C2" s="40"/>
      <c r="D2" s="37" t="s">
        <v>10</v>
      </c>
      <c r="E2" s="37" t="s">
        <v>9</v>
      </c>
      <c r="F2" s="37"/>
      <c r="G2" s="37" t="s">
        <v>8</v>
      </c>
      <c r="H2" s="37" t="s">
        <v>7</v>
      </c>
      <c r="I2" s="39" t="s">
        <v>12</v>
      </c>
      <c r="J2" s="40"/>
      <c r="K2" s="15">
        <f>+AVERAGE(K4,K11)</f>
        <v>0.5</v>
      </c>
      <c r="N2" s="25">
        <f ca="1">NOW()</f>
        <v>45363.841638888887</v>
      </c>
      <c r="Q2" s="21"/>
      <c r="R2" s="21"/>
      <c r="S2" s="21"/>
    </row>
    <row r="3" spans="1:19" x14ac:dyDescent="0.3">
      <c r="A3" s="44"/>
      <c r="B3" s="41"/>
      <c r="C3" s="42"/>
      <c r="D3" s="38"/>
      <c r="E3" s="16" t="s">
        <v>1</v>
      </c>
      <c r="F3" s="17" t="s">
        <v>2</v>
      </c>
      <c r="G3" s="38"/>
      <c r="H3" s="38"/>
      <c r="I3" s="41"/>
      <c r="J3" s="42"/>
      <c r="K3" s="18" t="s">
        <v>3</v>
      </c>
      <c r="Q3" s="21"/>
      <c r="R3" s="21"/>
      <c r="S3" s="21"/>
    </row>
    <row r="4" spans="1:19" customFormat="1" ht="29.25" customHeight="1" x14ac:dyDescent="0.3">
      <c r="A4" s="6" t="s">
        <v>4</v>
      </c>
      <c r="B4" s="48" t="s">
        <v>32</v>
      </c>
      <c r="C4" s="49"/>
      <c r="D4" s="50"/>
      <c r="E4" s="13">
        <f>+MIN(E5:E10)</f>
        <v>45383</v>
      </c>
      <c r="F4" s="13">
        <f>+MAX(F5:F10)</f>
        <v>45448</v>
      </c>
      <c r="G4" s="51" t="s">
        <v>6</v>
      </c>
      <c r="H4" s="52"/>
      <c r="I4" s="52"/>
      <c r="J4" s="53"/>
      <c r="K4" s="12">
        <f>AVERAGE(K5:K10)</f>
        <v>1</v>
      </c>
      <c r="L4" s="23">
        <f>IF(N4&gt;0,0,(+F4-E4+1)-(+F4-E4+1)*K4)</f>
        <v>0</v>
      </c>
      <c r="M4" s="23">
        <f>IF(N4&gt;0,0,(+F4-E4+1)-L4)</f>
        <v>0</v>
      </c>
      <c r="N4" s="24">
        <f>IFERROR(IF(A4*2&gt;0,0),(F4-E4)+1)</f>
        <v>66</v>
      </c>
      <c r="O4" s="21"/>
      <c r="P4" s="21"/>
      <c r="Q4" s="22"/>
      <c r="R4" s="22"/>
      <c r="S4" s="22"/>
    </row>
    <row r="5" spans="1:19" ht="46.5" customHeight="1" x14ac:dyDescent="0.3">
      <c r="A5" s="6">
        <v>1</v>
      </c>
      <c r="B5" s="35" t="s">
        <v>14</v>
      </c>
      <c r="C5" s="36"/>
      <c r="D5" s="8" t="s">
        <v>15</v>
      </c>
      <c r="E5" s="10">
        <v>45383</v>
      </c>
      <c r="F5" s="10">
        <f>+E5+1</f>
        <v>45384</v>
      </c>
      <c r="G5" s="8" t="s">
        <v>18</v>
      </c>
      <c r="H5" s="9" t="s">
        <v>16</v>
      </c>
      <c r="I5" s="33" t="s">
        <v>21</v>
      </c>
      <c r="J5" s="34"/>
      <c r="K5" s="7">
        <v>1</v>
      </c>
      <c r="L5" s="23">
        <f t="shared" ref="L5:L17" si="0">IF(N5&gt;0,0,(+F5-E5+1)-(+F5-E5+1)*K5)</f>
        <v>0</v>
      </c>
      <c r="M5" s="23">
        <f t="shared" ref="M5:M17" si="1">IF(N5&gt;0,0,(+F5-E5+1)-L5)</f>
        <v>2</v>
      </c>
      <c r="N5" s="24">
        <f t="shared" ref="N5:N17" si="2">IFERROR(IF(A5*2&gt;0,0),(F5-E5)+1)</f>
        <v>0</v>
      </c>
      <c r="Q5" s="21"/>
      <c r="R5" s="21"/>
      <c r="S5" s="21"/>
    </row>
    <row r="6" spans="1:19" ht="46.5" customHeight="1" x14ac:dyDescent="0.3">
      <c r="A6" s="6">
        <v>2</v>
      </c>
      <c r="B6" s="35" t="s">
        <v>17</v>
      </c>
      <c r="C6" s="36"/>
      <c r="D6" s="8" t="s">
        <v>15</v>
      </c>
      <c r="E6" s="10">
        <f>+F5+1</f>
        <v>45385</v>
      </c>
      <c r="F6" s="10">
        <f>+E6+5</f>
        <v>45390</v>
      </c>
      <c r="G6" s="8" t="s">
        <v>22</v>
      </c>
      <c r="H6" s="9" t="s">
        <v>19</v>
      </c>
      <c r="I6" s="33" t="s">
        <v>20</v>
      </c>
      <c r="J6" s="34"/>
      <c r="K6" s="7">
        <v>1</v>
      </c>
      <c r="L6" s="23">
        <f t="shared" si="0"/>
        <v>0</v>
      </c>
      <c r="M6" s="23">
        <f t="shared" si="1"/>
        <v>6</v>
      </c>
      <c r="N6" s="24">
        <f t="shared" si="2"/>
        <v>0</v>
      </c>
      <c r="Q6" s="21"/>
      <c r="R6" s="21"/>
      <c r="S6" s="21"/>
    </row>
    <row r="7" spans="1:19" ht="102.6" customHeight="1" x14ac:dyDescent="0.3">
      <c r="A7" s="26">
        <v>3</v>
      </c>
      <c r="B7" s="57" t="s">
        <v>55</v>
      </c>
      <c r="C7" s="58"/>
      <c r="D7" s="27" t="s">
        <v>15</v>
      </c>
      <c r="E7" s="28">
        <f>+F6</f>
        <v>45390</v>
      </c>
      <c r="F7" s="28">
        <f>+E7+15</f>
        <v>45405</v>
      </c>
      <c r="G7" s="27" t="s">
        <v>23</v>
      </c>
      <c r="H7" s="29" t="s">
        <v>24</v>
      </c>
      <c r="I7" s="57" t="s">
        <v>25</v>
      </c>
      <c r="J7" s="58"/>
      <c r="K7" s="30">
        <v>1</v>
      </c>
      <c r="L7" s="23">
        <f t="shared" si="0"/>
        <v>0</v>
      </c>
      <c r="M7" s="23">
        <f t="shared" si="1"/>
        <v>16</v>
      </c>
      <c r="N7" s="24">
        <f t="shared" si="2"/>
        <v>0</v>
      </c>
      <c r="Q7" s="21"/>
      <c r="R7" s="21"/>
      <c r="S7" s="21"/>
    </row>
    <row r="8" spans="1:19" ht="61.2" customHeight="1" x14ac:dyDescent="0.3">
      <c r="A8" s="6">
        <v>4</v>
      </c>
      <c r="B8" s="33" t="s">
        <v>26</v>
      </c>
      <c r="C8" s="34"/>
      <c r="D8" s="8" t="s">
        <v>15</v>
      </c>
      <c r="E8" s="10">
        <f>+F7</f>
        <v>45405</v>
      </c>
      <c r="F8" s="10">
        <f>+E8+15</f>
        <v>45420</v>
      </c>
      <c r="G8" s="8" t="s">
        <v>23</v>
      </c>
      <c r="H8" s="9" t="s">
        <v>28</v>
      </c>
      <c r="I8" s="33" t="s">
        <v>29</v>
      </c>
      <c r="J8" s="34"/>
      <c r="K8" s="7">
        <v>1</v>
      </c>
      <c r="L8" s="23">
        <f t="shared" si="0"/>
        <v>0</v>
      </c>
      <c r="M8" s="23">
        <f t="shared" si="1"/>
        <v>16</v>
      </c>
      <c r="N8" s="24">
        <f t="shared" si="2"/>
        <v>0</v>
      </c>
      <c r="Q8" s="21"/>
      <c r="R8" s="21"/>
      <c r="S8" s="21"/>
    </row>
    <row r="9" spans="1:19" ht="59.25" customHeight="1" x14ac:dyDescent="0.3">
      <c r="A9" s="6">
        <v>5</v>
      </c>
      <c r="B9" s="33" t="s">
        <v>27</v>
      </c>
      <c r="C9" s="34"/>
      <c r="D9" s="8" t="s">
        <v>15</v>
      </c>
      <c r="E9" s="10">
        <f>+F8</f>
        <v>45420</v>
      </c>
      <c r="F9" s="10">
        <f>+E9+10</f>
        <v>45430</v>
      </c>
      <c r="G9" s="8" t="s">
        <v>23</v>
      </c>
      <c r="H9" s="9" t="s">
        <v>30</v>
      </c>
      <c r="I9" s="33" t="s">
        <v>31</v>
      </c>
      <c r="J9" s="34"/>
      <c r="K9" s="7">
        <v>1</v>
      </c>
      <c r="L9" s="23">
        <f t="shared" si="0"/>
        <v>0</v>
      </c>
      <c r="M9" s="23">
        <f t="shared" si="1"/>
        <v>11</v>
      </c>
      <c r="N9" s="24">
        <f t="shared" si="2"/>
        <v>0</v>
      </c>
      <c r="Q9" s="21"/>
      <c r="R9" s="21"/>
      <c r="S9" s="21"/>
    </row>
    <row r="10" spans="1:19" ht="66" customHeight="1" x14ac:dyDescent="0.3">
      <c r="A10" s="6">
        <v>6</v>
      </c>
      <c r="B10" s="33" t="s">
        <v>33</v>
      </c>
      <c r="C10" s="34"/>
      <c r="D10" s="8" t="s">
        <v>15</v>
      </c>
      <c r="E10" s="10">
        <f>+F9+3</f>
        <v>45433</v>
      </c>
      <c r="F10" s="10">
        <f>+E10+15</f>
        <v>45448</v>
      </c>
      <c r="G10" s="8" t="s">
        <v>23</v>
      </c>
      <c r="H10" s="20" t="s">
        <v>52</v>
      </c>
      <c r="I10" s="33" t="s">
        <v>51</v>
      </c>
      <c r="J10" s="34"/>
      <c r="K10" s="7">
        <v>1</v>
      </c>
      <c r="L10" s="23">
        <f t="shared" si="0"/>
        <v>0</v>
      </c>
      <c r="M10" s="23">
        <f t="shared" si="1"/>
        <v>16</v>
      </c>
      <c r="N10" s="24">
        <f t="shared" si="2"/>
        <v>0</v>
      </c>
      <c r="Q10" s="21"/>
      <c r="R10" s="21"/>
      <c r="S10" s="21"/>
    </row>
    <row r="11" spans="1:19" ht="30" customHeight="1" x14ac:dyDescent="0.3">
      <c r="A11" s="6" t="s">
        <v>5</v>
      </c>
      <c r="B11" s="48" t="s">
        <v>34</v>
      </c>
      <c r="C11" s="49"/>
      <c r="D11" s="50"/>
      <c r="E11" s="13">
        <f>+MIN(E12:E17)</f>
        <v>45383</v>
      </c>
      <c r="F11" s="13">
        <f>+MAX(F12:F17)</f>
        <v>45430</v>
      </c>
      <c r="G11" s="51" t="s">
        <v>6</v>
      </c>
      <c r="H11" s="52"/>
      <c r="I11" s="52"/>
      <c r="J11" s="53"/>
      <c r="K11" s="12">
        <f>+AVERAGE(K12:K17)</f>
        <v>0</v>
      </c>
      <c r="L11" s="23">
        <f t="shared" si="0"/>
        <v>0</v>
      </c>
      <c r="M11" s="23">
        <f t="shared" si="1"/>
        <v>0</v>
      </c>
      <c r="N11" s="24">
        <f t="shared" si="2"/>
        <v>48</v>
      </c>
      <c r="Q11" s="21"/>
      <c r="R11" s="21"/>
      <c r="S11" s="21"/>
    </row>
    <row r="12" spans="1:19" ht="50.25" customHeight="1" x14ac:dyDescent="0.3">
      <c r="A12" s="6">
        <v>1</v>
      </c>
      <c r="B12" s="35" t="s">
        <v>35</v>
      </c>
      <c r="C12" s="36"/>
      <c r="D12" s="8" t="s">
        <v>37</v>
      </c>
      <c r="E12" s="10">
        <f>+E5</f>
        <v>45383</v>
      </c>
      <c r="F12" s="10">
        <f>+F5</f>
        <v>45384</v>
      </c>
      <c r="G12" s="8" t="s">
        <v>36</v>
      </c>
      <c r="H12" s="9" t="s">
        <v>38</v>
      </c>
      <c r="I12" s="33" t="s">
        <v>39</v>
      </c>
      <c r="J12" s="34"/>
      <c r="K12" s="7">
        <v>0</v>
      </c>
      <c r="L12" s="23">
        <f t="shared" si="0"/>
        <v>2</v>
      </c>
      <c r="M12" s="23">
        <f t="shared" si="1"/>
        <v>0</v>
      </c>
      <c r="N12" s="24">
        <f t="shared" si="2"/>
        <v>0</v>
      </c>
      <c r="Q12" s="21"/>
      <c r="R12" s="21"/>
      <c r="S12" s="21"/>
    </row>
    <row r="13" spans="1:19" ht="50.25" customHeight="1" x14ac:dyDescent="0.3">
      <c r="A13" s="6">
        <v>2</v>
      </c>
      <c r="B13" s="35" t="s">
        <v>75</v>
      </c>
      <c r="C13" s="36"/>
      <c r="D13" s="8" t="s">
        <v>37</v>
      </c>
      <c r="E13" s="10">
        <f>+F12</f>
        <v>45384</v>
      </c>
      <c r="F13" s="10">
        <f>E13+1</f>
        <v>45385</v>
      </c>
      <c r="G13" s="8" t="s">
        <v>36</v>
      </c>
      <c r="H13" s="9" t="s">
        <v>40</v>
      </c>
      <c r="I13" s="33" t="s">
        <v>41</v>
      </c>
      <c r="J13" s="34"/>
      <c r="K13" s="7">
        <v>0</v>
      </c>
      <c r="L13" s="23">
        <f t="shared" si="0"/>
        <v>2</v>
      </c>
      <c r="M13" s="23">
        <f t="shared" si="1"/>
        <v>0</v>
      </c>
      <c r="N13" s="24">
        <f t="shared" si="2"/>
        <v>0</v>
      </c>
      <c r="Q13" s="21"/>
      <c r="R13" s="21"/>
      <c r="S13" s="21"/>
    </row>
    <row r="14" spans="1:19" ht="50.25" customHeight="1" x14ac:dyDescent="0.3">
      <c r="A14" s="6">
        <v>3</v>
      </c>
      <c r="B14" s="35" t="s">
        <v>42</v>
      </c>
      <c r="C14" s="36"/>
      <c r="D14" s="8" t="s">
        <v>37</v>
      </c>
      <c r="E14" s="10">
        <f>+F13</f>
        <v>45385</v>
      </c>
      <c r="F14" s="10">
        <f>+E14+15</f>
        <v>45400</v>
      </c>
      <c r="G14" s="8" t="s">
        <v>36</v>
      </c>
      <c r="H14" s="9" t="s">
        <v>43</v>
      </c>
      <c r="I14" s="33" t="s">
        <v>44</v>
      </c>
      <c r="J14" s="34"/>
      <c r="K14" s="7">
        <v>0</v>
      </c>
      <c r="L14" s="23">
        <f t="shared" si="0"/>
        <v>16</v>
      </c>
      <c r="M14" s="23">
        <f t="shared" si="1"/>
        <v>0</v>
      </c>
      <c r="N14" s="24">
        <f t="shared" si="2"/>
        <v>0</v>
      </c>
      <c r="Q14" s="21"/>
      <c r="R14" s="21"/>
      <c r="S14" s="21"/>
    </row>
    <row r="15" spans="1:19" ht="97.8" customHeight="1" x14ac:dyDescent="0.3">
      <c r="A15" s="26">
        <v>4</v>
      </c>
      <c r="B15" s="59" t="s">
        <v>56</v>
      </c>
      <c r="C15" s="60"/>
      <c r="D15" s="27" t="s">
        <v>37</v>
      </c>
      <c r="E15" s="28">
        <f>+F14</f>
        <v>45400</v>
      </c>
      <c r="F15" s="28">
        <f>+E15+10</f>
        <v>45410</v>
      </c>
      <c r="G15" s="27" t="s">
        <v>36</v>
      </c>
      <c r="H15" s="29" t="s">
        <v>45</v>
      </c>
      <c r="I15" s="57" t="s">
        <v>46</v>
      </c>
      <c r="J15" s="58"/>
      <c r="K15" s="30">
        <v>0</v>
      </c>
      <c r="L15" s="23">
        <f t="shared" si="0"/>
        <v>11</v>
      </c>
      <c r="M15" s="23">
        <f t="shared" si="1"/>
        <v>0</v>
      </c>
      <c r="N15" s="24">
        <f t="shared" si="2"/>
        <v>0</v>
      </c>
      <c r="Q15" s="21"/>
      <c r="R15" s="21"/>
      <c r="S15" s="21"/>
    </row>
    <row r="16" spans="1:19" ht="73.2" customHeight="1" x14ac:dyDescent="0.3">
      <c r="A16" s="6">
        <v>5</v>
      </c>
      <c r="B16" s="33" t="s">
        <v>47</v>
      </c>
      <c r="C16" s="34"/>
      <c r="D16" s="8" t="s">
        <v>37</v>
      </c>
      <c r="E16" s="10">
        <f>+F15</f>
        <v>45410</v>
      </c>
      <c r="F16" s="10">
        <f>+E16+10</f>
        <v>45420</v>
      </c>
      <c r="G16" s="8" t="s">
        <v>36</v>
      </c>
      <c r="H16" s="9" t="s">
        <v>49</v>
      </c>
      <c r="I16" s="33" t="s">
        <v>50</v>
      </c>
      <c r="J16" s="34"/>
      <c r="K16" s="7">
        <v>0</v>
      </c>
      <c r="L16" s="23">
        <f t="shared" si="0"/>
        <v>11</v>
      </c>
      <c r="M16" s="23">
        <f t="shared" si="1"/>
        <v>0</v>
      </c>
      <c r="N16" s="24">
        <f t="shared" si="2"/>
        <v>0</v>
      </c>
      <c r="Q16" s="21"/>
      <c r="R16" s="21"/>
      <c r="S16" s="21"/>
    </row>
    <row r="17" spans="1:19" ht="67.2" customHeight="1" x14ac:dyDescent="0.3">
      <c r="A17" s="6">
        <v>6</v>
      </c>
      <c r="B17" s="33" t="s">
        <v>48</v>
      </c>
      <c r="C17" s="34"/>
      <c r="D17" s="8" t="s">
        <v>37</v>
      </c>
      <c r="E17" s="10">
        <f>+F16</f>
        <v>45420</v>
      </c>
      <c r="F17" s="10">
        <f>+E17+10</f>
        <v>45430</v>
      </c>
      <c r="G17" s="8" t="s">
        <v>36</v>
      </c>
      <c r="H17" s="20" t="s">
        <v>53</v>
      </c>
      <c r="I17" s="33" t="s">
        <v>54</v>
      </c>
      <c r="J17" s="34"/>
      <c r="K17" s="7">
        <v>0</v>
      </c>
      <c r="L17" s="23">
        <f t="shared" si="0"/>
        <v>11</v>
      </c>
      <c r="M17" s="23">
        <f t="shared" si="1"/>
        <v>0</v>
      </c>
      <c r="N17" s="24">
        <f t="shared" si="2"/>
        <v>0</v>
      </c>
      <c r="Q17" s="21"/>
      <c r="R17" s="21"/>
      <c r="S17" s="21"/>
    </row>
    <row r="19" spans="1:19" x14ac:dyDescent="0.3">
      <c r="E19" s="19"/>
      <c r="F19" s="19"/>
    </row>
  </sheetData>
  <mergeCells count="36">
    <mergeCell ref="B16:C16"/>
    <mergeCell ref="I16:J16"/>
    <mergeCell ref="B17:C17"/>
    <mergeCell ref="I17:J17"/>
    <mergeCell ref="B13:C13"/>
    <mergeCell ref="I13:J13"/>
    <mergeCell ref="B14:C14"/>
    <mergeCell ref="I14:J14"/>
    <mergeCell ref="B15:C15"/>
    <mergeCell ref="I15:J15"/>
    <mergeCell ref="B10:C10"/>
    <mergeCell ref="I10:J10"/>
    <mergeCell ref="B11:D11"/>
    <mergeCell ref="G11:J11"/>
    <mergeCell ref="B12:C12"/>
    <mergeCell ref="I12:J12"/>
    <mergeCell ref="B7:C7"/>
    <mergeCell ref="I7:J7"/>
    <mergeCell ref="B8:C8"/>
    <mergeCell ref="I8:J8"/>
    <mergeCell ref="B9:C9"/>
    <mergeCell ref="I9:J9"/>
    <mergeCell ref="B4:D4"/>
    <mergeCell ref="G4:J4"/>
    <mergeCell ref="B5:C5"/>
    <mergeCell ref="I5:J5"/>
    <mergeCell ref="B6:C6"/>
    <mergeCell ref="I6:J6"/>
    <mergeCell ref="A1:K1"/>
    <mergeCell ref="A2:A3"/>
    <mergeCell ref="B2:C3"/>
    <mergeCell ref="D2:D3"/>
    <mergeCell ref="E2:F2"/>
    <mergeCell ref="G2:G3"/>
    <mergeCell ref="H2:H3"/>
    <mergeCell ref="I2:J3"/>
  </mergeCells>
  <conditionalFormatting sqref="A4:A17">
    <cfRule type="containsBlanks" priority="1" stopIfTrue="1">
      <formula>LEN(TRIM(A4))=0</formula>
    </cfRule>
    <cfRule type="expression" dxfId="1" priority="2">
      <formula>F4&lt;=$N$2</formula>
    </cfRule>
    <cfRule type="expression" dxfId="0" priority="3">
      <formula>E4&lt;=$N$2</formula>
    </cfRule>
  </conditionalFormatting>
  <conditionalFormatting sqref="K2">
    <cfRule type="iconSet" priority="14">
      <iconSet iconSet="3TrafficLights2">
        <cfvo type="percent" val="0"/>
        <cfvo type="num" val="0.51"/>
        <cfvo type="num" val="1"/>
      </iconSet>
    </cfRule>
    <cfRule type="iconSet" priority="15">
      <iconSet iconSet="3TrafficLights2">
        <cfvo type="percent" val="0"/>
        <cfvo type="num" val="0.51"/>
        <cfvo type="num" val="1"/>
      </iconSet>
    </cfRule>
  </conditionalFormatting>
  <conditionalFormatting sqref="K4">
    <cfRule type="iconSet" priority="13">
      <iconSet iconSet="3TrafficLights2">
        <cfvo type="percent" val="0"/>
        <cfvo type="num" val="0.51"/>
        <cfvo type="num" val="1"/>
      </iconSet>
    </cfRule>
  </conditionalFormatting>
  <conditionalFormatting sqref="K5">
    <cfRule type="iconSet" priority="7">
      <iconSet iconSet="3TrafficLights2">
        <cfvo type="percent" val="0"/>
        <cfvo type="num" val="0.51"/>
        <cfvo type="num" val="1"/>
      </iconSet>
    </cfRule>
  </conditionalFormatting>
  <conditionalFormatting sqref="K6:K7">
    <cfRule type="iconSet" priority="16">
      <iconSet iconSet="3TrafficLights2">
        <cfvo type="percent" val="0"/>
        <cfvo type="num" val="0.51"/>
        <cfvo type="num" val="1"/>
      </iconSet>
    </cfRule>
  </conditionalFormatting>
  <conditionalFormatting sqref="K8">
    <cfRule type="iconSet" priority="8">
      <iconSet iconSet="3TrafficLights2">
        <cfvo type="percent" val="0"/>
        <cfvo type="num" val="0.51"/>
        <cfvo type="num" val="1"/>
      </iconSet>
    </cfRule>
  </conditionalFormatting>
  <conditionalFormatting sqref="K9">
    <cfRule type="iconSet" priority="6">
      <iconSet iconSet="3TrafficLights2">
        <cfvo type="percent" val="0"/>
        <cfvo type="num" val="0.51"/>
        <cfvo type="num" val="1"/>
      </iconSet>
    </cfRule>
  </conditionalFormatting>
  <conditionalFormatting sqref="K10">
    <cfRule type="iconSet" priority="17">
      <iconSet iconSet="3TrafficLights2">
        <cfvo type="percent" val="0"/>
        <cfvo type="num" val="0.51"/>
        <cfvo type="num" val="1"/>
      </iconSet>
    </cfRule>
  </conditionalFormatting>
  <conditionalFormatting sqref="K11">
    <cfRule type="iconSet" priority="9">
      <iconSet iconSet="3TrafficLights2">
        <cfvo type="percent" val="0"/>
        <cfvo type="num" val="0.51"/>
        <cfvo type="num" val="1"/>
      </iconSet>
    </cfRule>
    <cfRule type="iconSet" priority="10">
      <iconSet iconSet="3TrafficLights2">
        <cfvo type="percent" val="0"/>
        <cfvo type="num" val="0.51"/>
        <cfvo type="num" val="1"/>
      </iconSet>
    </cfRule>
  </conditionalFormatting>
  <conditionalFormatting sqref="K12">
    <cfRule type="iconSet" priority="11">
      <iconSet iconSet="3TrafficLights2">
        <cfvo type="percent" val="0"/>
        <cfvo type="num" val="0.51"/>
        <cfvo type="num" val="1"/>
      </iconSet>
    </cfRule>
    <cfRule type="iconSet" priority="12">
      <iconSet iconSet="3TrafficLights2">
        <cfvo type="percent" val="0"/>
        <cfvo type="num" val="0.51"/>
        <cfvo type="num" val="1"/>
      </iconSet>
    </cfRule>
  </conditionalFormatting>
  <conditionalFormatting sqref="K13:K14">
    <cfRule type="iconSet" priority="4">
      <iconSet iconSet="3TrafficLights2">
        <cfvo type="percent" val="0"/>
        <cfvo type="num" val="0.51"/>
        <cfvo type="num" val="1"/>
      </iconSet>
    </cfRule>
    <cfRule type="iconSet" priority="5">
      <iconSet iconSet="3TrafficLights2">
        <cfvo type="percent" val="0"/>
        <cfvo type="num" val="0.51"/>
        <cfvo type="num" val="1"/>
      </iconSet>
    </cfRule>
  </conditionalFormatting>
  <conditionalFormatting sqref="K15:K17">
    <cfRule type="iconSet" priority="18">
      <iconSet iconSet="3TrafficLights2">
        <cfvo type="percent" val="0"/>
        <cfvo type="num" val="0.51"/>
        <cfvo type="num" val="1"/>
      </iconSet>
    </cfRule>
  </conditionalFormatting>
  <dataValidations count="1">
    <dataValidation type="date" operator="greaterThanOrEqual" allowBlank="1" showInputMessage="1" showErrorMessage="1" errorTitle="Incoherencia en el Tiempo" error="La fecha final debe ser siempre mayor o igual a la fecha de inicio." sqref="F5:F10 F12:F17" xr:uid="{A6FA1B16-A396-42C3-A093-57F757223EEE}">
      <formula1>E5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42" orientation="landscape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Pac00</vt:lpstr>
      <vt:lpstr>Cronograma</vt:lpstr>
      <vt:lpstr>Pac01</vt:lpstr>
      <vt:lpstr>Cronograma!Área_de_impresión</vt:lpstr>
    </vt:vector>
  </TitlesOfParts>
  <Company>COLCARBON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David Rojas Díaz</dc:creator>
  <cp:lastModifiedBy>Luis David Rojas Diaz</cp:lastModifiedBy>
  <cp:lastPrinted>2020-11-12T00:00:53Z</cp:lastPrinted>
  <dcterms:created xsi:type="dcterms:W3CDTF">2009-05-08T19:38:52Z</dcterms:created>
  <dcterms:modified xsi:type="dcterms:W3CDTF">2024-03-13T01:12:37Z</dcterms:modified>
</cp:coreProperties>
</file>