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Math\"/>
    </mc:Choice>
  </mc:AlternateContent>
  <bookViews>
    <workbookView xWindow="0" yWindow="0" windowWidth="21570" windowHeight="8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R14" i="1"/>
  <c r="V4" i="1"/>
  <c r="V13" i="1" s="1"/>
  <c r="R24" i="1"/>
  <c r="R25" i="1"/>
  <c r="R26" i="1"/>
  <c r="R27" i="1"/>
  <c r="R28" i="1"/>
  <c r="R29" i="1"/>
  <c r="R30" i="1"/>
  <c r="R31" i="1"/>
  <c r="R23" i="1"/>
  <c r="S24" i="1"/>
  <c r="S25" i="1"/>
  <c r="S26" i="1"/>
  <c r="S27" i="1"/>
  <c r="S28" i="1"/>
  <c r="S29" i="1"/>
  <c r="S30" i="1"/>
  <c r="S31" i="1"/>
  <c r="S23" i="1"/>
  <c r="U21" i="1"/>
  <c r="U20" i="1"/>
  <c r="L17" i="1"/>
  <c r="S17" i="1"/>
  <c r="X13" i="1"/>
  <c r="W13" i="1"/>
  <c r="W4" i="1"/>
  <c r="L16" i="1"/>
  <c r="D17" i="1"/>
  <c r="D16" i="1"/>
  <c r="X5" i="1"/>
  <c r="X6" i="1"/>
  <c r="X7" i="1"/>
  <c r="X8" i="1"/>
  <c r="X9" i="1"/>
  <c r="X10" i="1"/>
  <c r="X11" i="1"/>
  <c r="X12" i="1"/>
  <c r="X4" i="1"/>
  <c r="W5" i="1"/>
  <c r="W6" i="1"/>
  <c r="W7" i="1"/>
  <c r="W8" i="1"/>
  <c r="W9" i="1"/>
  <c r="W10" i="1"/>
  <c r="W11" i="1"/>
  <c r="W12" i="1"/>
  <c r="U13" i="1"/>
  <c r="U5" i="1"/>
  <c r="U6" i="1"/>
  <c r="U7" i="1"/>
  <c r="U8" i="1"/>
  <c r="U9" i="1"/>
  <c r="U10" i="1"/>
  <c r="U11" i="1"/>
  <c r="U12" i="1"/>
  <c r="U4" i="1"/>
  <c r="P4" i="1" a="1"/>
  <c r="P4" i="1" s="1"/>
  <c r="S4" i="1" s="1"/>
  <c r="G21" i="1"/>
  <c r="G14" i="1"/>
  <c r="G15" i="1"/>
  <c r="G16" i="1"/>
  <c r="G17" i="1"/>
  <c r="G18" i="1"/>
  <c r="G19" i="1"/>
  <c r="G20" i="1"/>
  <c r="G13" i="1"/>
  <c r="O5" i="1"/>
  <c r="O6" i="1"/>
  <c r="O7" i="1"/>
  <c r="O8" i="1"/>
  <c r="O9" i="1"/>
  <c r="O10" i="1"/>
  <c r="O11" i="1"/>
  <c r="O12" i="1"/>
  <c r="O4" i="1"/>
  <c r="D15" i="1"/>
  <c r="D14" i="1"/>
  <c r="D13" i="1"/>
  <c r="D12" i="1"/>
  <c r="P6" i="1" l="1"/>
  <c r="P11" i="1"/>
  <c r="P10" i="1"/>
  <c r="P9" i="1"/>
  <c r="P5" i="1"/>
  <c r="P7" i="1"/>
  <c r="P12" i="1"/>
  <c r="P8" i="1"/>
  <c r="S5" i="1" l="1"/>
  <c r="Q5" i="1"/>
  <c r="T5" i="1" s="1"/>
  <c r="Q6" i="1"/>
  <c r="T6" i="1" s="1"/>
  <c r="S6" i="1"/>
  <c r="S8" i="1"/>
  <c r="S9" i="1"/>
  <c r="Q9" i="1"/>
  <c r="T9" i="1" s="1"/>
  <c r="P13" i="1"/>
  <c r="Q4" i="1" s="1"/>
  <c r="Q12" i="1"/>
  <c r="T12" i="1" s="1"/>
  <c r="S12" i="1"/>
  <c r="S10" i="1"/>
  <c r="Q10" i="1"/>
  <c r="T10" i="1" s="1"/>
  <c r="Q7" i="1"/>
  <c r="T7" i="1" s="1"/>
  <c r="S7" i="1"/>
  <c r="S11" i="1"/>
  <c r="Q11" i="1"/>
  <c r="T11" i="1" s="1"/>
  <c r="R4" i="1" l="1"/>
  <c r="R5" i="1" s="1"/>
  <c r="R6" i="1" s="1"/>
  <c r="R7" i="1" s="1"/>
  <c r="T4" i="1"/>
  <c r="Q8" i="1"/>
  <c r="T8" i="1" s="1"/>
  <c r="S13" i="1"/>
  <c r="T13" i="1" l="1"/>
  <c r="R8" i="1"/>
  <c r="R9" i="1" s="1"/>
  <c r="R10" i="1" s="1"/>
  <c r="R11" i="1" s="1"/>
  <c r="R12" i="1" s="1"/>
  <c r="Q13" i="1"/>
  <c r="V7" i="1" l="1"/>
  <c r="V12" i="1"/>
  <c r="V10" i="1"/>
  <c r="V6" i="1"/>
  <c r="V8" i="1"/>
  <c r="V9" i="1"/>
  <c r="V11" i="1"/>
  <c r="V5" i="1"/>
</calcChain>
</file>

<file path=xl/sharedStrings.xml><?xml version="1.0" encoding="utf-8"?>
<sst xmlns="http://schemas.openxmlformats.org/spreadsheetml/2006/main" count="41" uniqueCount="41">
  <si>
    <t>Максимум</t>
  </si>
  <si>
    <t>Минимум</t>
  </si>
  <si>
    <t>Размах</t>
  </si>
  <si>
    <t>Среднее арифметическое</t>
  </si>
  <si>
    <t>1. Вариационный ряд</t>
  </si>
  <si>
    <t>Интервал</t>
  </si>
  <si>
    <t>PK</t>
  </si>
  <si>
    <t>Варианта</t>
  </si>
  <si>
    <t>Частота</t>
  </si>
  <si>
    <t>Ряд интервалов</t>
  </si>
  <si>
    <t>Сумма</t>
  </si>
  <si>
    <t>Относительная</t>
  </si>
  <si>
    <t>Распредел</t>
  </si>
  <si>
    <t>Вес</t>
  </si>
  <si>
    <t>Относит. Вес</t>
  </si>
  <si>
    <t>Среднее</t>
  </si>
  <si>
    <t>Взвеш</t>
  </si>
  <si>
    <t>Ожидание</t>
  </si>
  <si>
    <t>Взвес(2)</t>
  </si>
  <si>
    <t>Взвес(3)</t>
  </si>
  <si>
    <t>Взвес(4)</t>
  </si>
  <si>
    <t>Дисперсия</t>
  </si>
  <si>
    <t>Вес(2)</t>
  </si>
  <si>
    <t>Отклон(2)</t>
  </si>
  <si>
    <t>Среднее взвешенное n-мерное линейное отклонение</t>
  </si>
  <si>
    <t>Отклон(3)</t>
  </si>
  <si>
    <t>Отклон(4)</t>
  </si>
  <si>
    <t>Асимметрия</t>
  </si>
  <si>
    <t>Мода</t>
  </si>
  <si>
    <t>Медиана</t>
  </si>
  <si>
    <t>Скос</t>
  </si>
  <si>
    <t>Взвысь</t>
  </si>
  <si>
    <t>Левый</t>
  </si>
  <si>
    <t>Эксцесс</t>
  </si>
  <si>
    <t>Функции</t>
  </si>
  <si>
    <t>F(x)</t>
  </si>
  <si>
    <t>f(x)</t>
  </si>
  <si>
    <t>sigma</t>
  </si>
  <si>
    <t>await</t>
  </si>
  <si>
    <t>2.Параметризация</t>
  </si>
  <si>
    <t>3.Отклонения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</si>
</sst>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Calibri"/>
      <family val="2"/>
      <charset val="204"/>
      <scheme val="minor"/>
    </font>
    <font>
      <sz val="14"/>
      <color rgb="FF3F3F3F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i/>
      <sz val="12"/>
      <color rgb="FF3F3F3F"/>
      <name val="Calibri"/>
      <family val="2"/>
      <charset val="204"/>
      <scheme val="minor"/>
    </font>
    <font>
      <i/>
      <sz val="14"/>
      <color rgb="FF3F3F3F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8">
    <xf numFmtId="0" fontId="0" fillId="0" borderId="0" xfId="0"/>
    <xf numFmtId="0" fontId="3" fillId="2" borderId="1" xfId="1" applyFont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2" fillId="6" borderId="1" xfId="1" applyFont="1" applyFill="1" applyAlignment="1">
      <alignment horizontal="center" vertical="center"/>
    </xf>
    <xf numFmtId="0" fontId="2" fillId="7" borderId="1" xfId="1" applyFont="1" applyFill="1" applyAlignment="1">
      <alignment horizontal="center" vertical="center"/>
    </xf>
    <xf numFmtId="0" fontId="6" fillId="2" borderId="5" xfId="1" applyFont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 wrapText="1"/>
    </xf>
    <xf numFmtId="0" fontId="6" fillId="2" borderId="6" xfId="1" applyFont="1" applyBorder="1" applyAlignment="1">
      <alignment horizontal="center" vertical="center" wrapText="1"/>
    </xf>
    <xf numFmtId="0" fontId="6" fillId="2" borderId="7" xfId="1" applyFont="1" applyBorder="1" applyAlignment="1">
      <alignment horizontal="center" vertical="center" wrapText="1"/>
    </xf>
    <xf numFmtId="0" fontId="6" fillId="2" borderId="10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 wrapText="1"/>
    </xf>
    <xf numFmtId="0" fontId="3" fillId="8" borderId="11" xfId="1" applyFont="1" applyFill="1" applyBorder="1" applyAlignment="1">
      <alignment horizontal="center" vertical="center"/>
    </xf>
    <xf numFmtId="0" fontId="3" fillId="8" borderId="12" xfId="1" applyFont="1" applyFill="1" applyBorder="1" applyAlignment="1">
      <alignment horizontal="center" vertical="center"/>
    </xf>
    <xf numFmtId="0" fontId="3" fillId="8" borderId="13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/>
    </xf>
    <xf numFmtId="0" fontId="3" fillId="8" borderId="4" xfId="1" applyFont="1" applyFill="1" applyBorder="1" applyAlignment="1">
      <alignment horizontal="center" vertical="center"/>
    </xf>
    <xf numFmtId="0" fontId="3" fillId="8" borderId="3" xfId="1" applyFont="1" applyFill="1" applyBorder="1" applyAlignment="1">
      <alignment horizontal="center" vertical="center"/>
    </xf>
    <xf numFmtId="0" fontId="4" fillId="7" borderId="1" xfId="1" applyFont="1" applyFill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9" borderId="1" xfId="1" applyFont="1" applyFill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2" fillId="5" borderId="13" xfId="1" applyFont="1" applyFill="1" applyBorder="1" applyAlignment="1">
      <alignment horizontal="center" vertical="center"/>
    </xf>
    <xf numFmtId="0" fontId="3" fillId="10" borderId="14" xfId="1" applyFont="1" applyFill="1" applyBorder="1" applyAlignment="1">
      <alignment horizontal="center" vertical="center"/>
    </xf>
    <xf numFmtId="0" fontId="2" fillId="5" borderId="14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11" borderId="15" xfId="1" applyFont="1" applyFill="1" applyBorder="1" applyAlignment="1">
      <alignment horizontal="center" vertical="center"/>
    </xf>
    <xf numFmtId="0" fontId="3" fillId="11" borderId="16" xfId="1" applyFont="1" applyFill="1" applyBorder="1" applyAlignment="1">
      <alignment horizontal="center" vertical="center"/>
    </xf>
    <xf numFmtId="0" fontId="3" fillId="11" borderId="17" xfId="1" applyFon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802203778581714E-2"/>
          <c:y val="7.4073976047111745E-2"/>
          <c:w val="0.87129396325459318"/>
          <c:h val="0.8416746864975212"/>
        </c:manualLayout>
      </c:layout>
      <c:scatterChart>
        <c:scatterStyle val="smoothMarker"/>
        <c:varyColors val="0"/>
        <c:ser>
          <c:idx val="1"/>
          <c:order val="1"/>
          <c:spPr>
            <a:ln w="412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Лист1!$T$23:$T$31</c:f>
              <c:numCache>
                <c:formatCode>General</c:formatCode>
                <c:ptCount val="9"/>
                <c:pt idx="0">
                  <c:v>14.5</c:v>
                </c:pt>
                <c:pt idx="1">
                  <c:v>15.5</c:v>
                </c:pt>
                <c:pt idx="2">
                  <c:v>16.5</c:v>
                </c:pt>
                <c:pt idx="3">
                  <c:v>17.5</c:v>
                </c:pt>
                <c:pt idx="4">
                  <c:v>18.5</c:v>
                </c:pt>
                <c:pt idx="5">
                  <c:v>19.5</c:v>
                </c:pt>
                <c:pt idx="6">
                  <c:v>20.5</c:v>
                </c:pt>
                <c:pt idx="7">
                  <c:v>21.5</c:v>
                </c:pt>
                <c:pt idx="8">
                  <c:v>22.5</c:v>
                </c:pt>
              </c:numCache>
            </c:numRef>
          </c:xVal>
          <c:yVal>
            <c:numRef>
              <c:f>Лист1!$S$23:$S$31</c:f>
              <c:numCache>
                <c:formatCode>General</c:formatCode>
                <c:ptCount val="9"/>
                <c:pt idx="0">
                  <c:v>3.8444287923176383E-2</c:v>
                </c:pt>
                <c:pt idx="1">
                  <c:v>7.3781665597385637E-2</c:v>
                </c:pt>
                <c:pt idx="2">
                  <c:v>0.11766145838053331</c:v>
                </c:pt>
                <c:pt idx="3">
                  <c:v>0.15591544447979308</c:v>
                </c:pt>
                <c:pt idx="4">
                  <c:v>0.17167742288589685</c:v>
                </c:pt>
                <c:pt idx="5">
                  <c:v>0.15707474798791995</c:v>
                </c:pt>
                <c:pt idx="6">
                  <c:v>0.11941769824963509</c:v>
                </c:pt>
                <c:pt idx="7">
                  <c:v>7.543973575009183E-2</c:v>
                </c:pt>
                <c:pt idx="8">
                  <c:v>3.9600508176989298E-2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569584"/>
        <c:axId val="4632415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Лист1!$S$23:$S$31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3.8444287923176383E-2</c:v>
                      </c:pt>
                      <c:pt idx="1">
                        <c:v>7.3781665597385637E-2</c:v>
                      </c:pt>
                      <c:pt idx="2">
                        <c:v>0.11766145838053331</c:v>
                      </c:pt>
                      <c:pt idx="3">
                        <c:v>0.15591544447979308</c:v>
                      </c:pt>
                      <c:pt idx="4">
                        <c:v>0.17167742288589685</c:v>
                      </c:pt>
                      <c:pt idx="5">
                        <c:v>0.15707474798791995</c:v>
                      </c:pt>
                      <c:pt idx="6">
                        <c:v>0.11941769824963509</c:v>
                      </c:pt>
                      <c:pt idx="7">
                        <c:v>7.543973575009183E-2</c:v>
                      </c:pt>
                      <c:pt idx="8">
                        <c:v>3.9600508176989298E-2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Лист1!$T$23:$T$31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14.5</c:v>
                      </c:pt>
                      <c:pt idx="1">
                        <c:v>15.5</c:v>
                      </c:pt>
                      <c:pt idx="2">
                        <c:v>16.5</c:v>
                      </c:pt>
                      <c:pt idx="3">
                        <c:v>17.5</c:v>
                      </c:pt>
                      <c:pt idx="4">
                        <c:v>18.5</c:v>
                      </c:pt>
                      <c:pt idx="5">
                        <c:v>19.5</c:v>
                      </c:pt>
                      <c:pt idx="6">
                        <c:v>20.5</c:v>
                      </c:pt>
                      <c:pt idx="7">
                        <c:v>21.5</c:v>
                      </c:pt>
                      <c:pt idx="8">
                        <c:v>22.5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80569584"/>
        <c:scaling>
          <c:orientation val="minMax"/>
          <c:min val="1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241520"/>
        <c:crosses val="autoZero"/>
        <c:crossBetween val="midCat"/>
      </c:valAx>
      <c:valAx>
        <c:axId val="463241520"/>
        <c:scaling>
          <c:orientation val="minMax"/>
          <c:max val="0.18000000000000002"/>
          <c:min val="1.5000000000000003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569584"/>
        <c:crosses val="autoZero"/>
        <c:crossBetween val="midCat"/>
      </c:valAx>
      <c:spPr>
        <a:noFill/>
        <a:ln>
          <a:solidFill>
            <a:schemeClr val="bg2">
              <a:alpha val="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002060">
        <a:alpha val="98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346260659326296E-2"/>
          <c:y val="5.3949900932547402E-2"/>
          <c:w val="0.88444212108341225"/>
          <c:h val="0.84625057038568163"/>
        </c:manualLayout>
      </c:layout>
      <c:scatterChart>
        <c:scatterStyle val="smoothMarker"/>
        <c:varyColors val="0"/>
        <c:ser>
          <c:idx val="0"/>
          <c:order val="0"/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Лист1!$T$23:$T$31</c:f>
              <c:numCache>
                <c:formatCode>General</c:formatCode>
                <c:ptCount val="9"/>
                <c:pt idx="0">
                  <c:v>14.5</c:v>
                </c:pt>
                <c:pt idx="1">
                  <c:v>15.5</c:v>
                </c:pt>
                <c:pt idx="2">
                  <c:v>16.5</c:v>
                </c:pt>
                <c:pt idx="3">
                  <c:v>17.5</c:v>
                </c:pt>
                <c:pt idx="4">
                  <c:v>18.5</c:v>
                </c:pt>
                <c:pt idx="5">
                  <c:v>19.5</c:v>
                </c:pt>
                <c:pt idx="6">
                  <c:v>20.5</c:v>
                </c:pt>
                <c:pt idx="7">
                  <c:v>21.5</c:v>
                </c:pt>
                <c:pt idx="8">
                  <c:v>22.5</c:v>
                </c:pt>
              </c:numCache>
            </c:numRef>
          </c:xVal>
          <c:yVal>
            <c:numRef>
              <c:f>Лист1!$R$23:$R$31</c:f>
              <c:numCache>
                <c:formatCode>General</c:formatCode>
                <c:ptCount val="9"/>
                <c:pt idx="0">
                  <c:v>4.1815438089923079E-2</c:v>
                </c:pt>
                <c:pt idx="1">
                  <c:v>9.6860611920266945E-2</c:v>
                </c:pt>
                <c:pt idx="2">
                  <c:v>0.1923410413711607</c:v>
                </c:pt>
                <c:pt idx="3">
                  <c:v>0.33034729964863241</c:v>
                </c:pt>
                <c:pt idx="4">
                  <c:v>0.49656636675577132</c:v>
                </c:pt>
                <c:pt idx="5">
                  <c:v>0.66339277055293588</c:v>
                </c:pt>
                <c:pt idx="6">
                  <c:v>0.802917345146274</c:v>
                </c:pt>
                <c:pt idx="7">
                  <c:v>0.90015500918839031</c:v>
                </c:pt>
                <c:pt idx="8">
                  <c:v>0.95662374164877273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38608"/>
        <c:axId val="471644488"/>
      </c:scatterChart>
      <c:valAx>
        <c:axId val="471638608"/>
        <c:scaling>
          <c:orientation val="minMax"/>
          <c:min val="1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644488"/>
        <c:crosses val="autoZero"/>
        <c:crossBetween val="midCat"/>
      </c:valAx>
      <c:valAx>
        <c:axId val="4716444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63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 cap="rnd">
              <a:solidFill>
                <a:schemeClr val="bg2"/>
              </a:solidFill>
              <a:bevel/>
            </a:ln>
            <a:effectLst/>
          </c:spPr>
          <c:invertIfNegative val="0"/>
          <c:cat>
            <c:numRef>
              <c:f>Лист1!$O$4:$O$12</c:f>
              <c:numCache>
                <c:formatCode>General</c:formatCode>
                <c:ptCount val="9"/>
                <c:pt idx="0">
                  <c:v>14.5</c:v>
                </c:pt>
                <c:pt idx="1">
                  <c:v>15.5</c:v>
                </c:pt>
                <c:pt idx="2">
                  <c:v>16.5</c:v>
                </c:pt>
                <c:pt idx="3">
                  <c:v>17.5</c:v>
                </c:pt>
                <c:pt idx="4">
                  <c:v>18.5</c:v>
                </c:pt>
                <c:pt idx="5">
                  <c:v>19.5</c:v>
                </c:pt>
                <c:pt idx="6">
                  <c:v>20.5</c:v>
                </c:pt>
                <c:pt idx="7">
                  <c:v>21.5</c:v>
                </c:pt>
                <c:pt idx="8">
                  <c:v>22.5</c:v>
                </c:pt>
              </c:numCache>
            </c:numRef>
          </c:cat>
          <c:val>
            <c:numRef>
              <c:f>Лист1!$P$4:$P$12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15</c:v>
                </c:pt>
                <c:pt idx="4">
                  <c:v>16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60"/>
        <c:axId val="471734024"/>
        <c:axId val="471735592"/>
      </c:barChart>
      <c:catAx>
        <c:axId val="47173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735592"/>
        <c:crosses val="autoZero"/>
        <c:auto val="1"/>
        <c:lblAlgn val="ctr"/>
        <c:lblOffset val="100"/>
        <c:noMultiLvlLbl val="0"/>
      </c:catAx>
      <c:valAx>
        <c:axId val="4717355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734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344260</xdr:colOff>
      <xdr:row>19</xdr:row>
      <xdr:rowOff>2719</xdr:rowOff>
    </xdr:from>
    <xdr:to>
      <xdr:col>17</xdr:col>
      <xdr:colOff>1360</xdr:colOff>
      <xdr:row>33</xdr:row>
      <xdr:rowOff>69394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83003</xdr:colOff>
      <xdr:row>20</xdr:row>
      <xdr:rowOff>231323</xdr:rowOff>
    </xdr:from>
    <xdr:to>
      <xdr:col>8</xdr:col>
      <xdr:colOff>95249</xdr:colOff>
      <xdr:row>33</xdr:row>
      <xdr:rowOff>204109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1057954</xdr:colOff>
      <xdr:row>20</xdr:row>
      <xdr:rowOff>235405</xdr:rowOff>
    </xdr:from>
    <xdr:to>
      <xdr:col>25</xdr:col>
      <xdr:colOff>121782</xdr:colOff>
      <xdr:row>32</xdr:row>
      <xdr:rowOff>121105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92" zoomScaleNormal="92" workbookViewId="0">
      <selection activeCell="T18" sqref="T18"/>
    </sheetView>
  </sheetViews>
  <sheetFormatPr defaultRowHeight="18.75" x14ac:dyDescent="0.25"/>
  <cols>
    <col min="1" max="10" width="9.140625" style="1"/>
    <col min="11" max="11" width="12.42578125" style="1" customWidth="1"/>
    <col min="12" max="12" width="10" style="1" customWidth="1"/>
    <col min="13" max="14" width="9.140625" style="1"/>
    <col min="15" max="16" width="12.28515625" style="1" customWidth="1"/>
    <col min="17" max="17" width="19.140625" style="1" customWidth="1"/>
    <col min="18" max="18" width="15" style="1" customWidth="1"/>
    <col min="19" max="19" width="13.85546875" style="1" customWidth="1"/>
    <col min="20" max="21" width="15.85546875" style="1" customWidth="1"/>
    <col min="22" max="24" width="13.85546875" style="1" customWidth="1"/>
    <col min="25" max="16384" width="9.140625" style="1"/>
  </cols>
  <sheetData>
    <row r="1" spans="1:25" x14ac:dyDescent="0.25">
      <c r="A1" s="1">
        <v>17.100000000000001</v>
      </c>
      <c r="B1" s="1">
        <v>21.4</v>
      </c>
      <c r="C1" s="1">
        <v>15.9</v>
      </c>
      <c r="D1" s="1">
        <v>19.100000000000001</v>
      </c>
      <c r="E1" s="1">
        <v>22.4</v>
      </c>
      <c r="F1" s="1">
        <v>20.7</v>
      </c>
      <c r="G1" s="1">
        <v>17.899999999999999</v>
      </c>
      <c r="H1" s="1">
        <v>18.600000000000001</v>
      </c>
      <c r="I1" s="1">
        <v>21.8</v>
      </c>
      <c r="J1" s="1">
        <v>16.100000000000001</v>
      </c>
      <c r="K1" s="21"/>
      <c r="L1" s="3" t="s">
        <v>4</v>
      </c>
      <c r="M1" s="4"/>
      <c r="N1" s="4"/>
      <c r="O1" s="4"/>
      <c r="P1" s="5"/>
      <c r="Q1" s="3" t="s">
        <v>39</v>
      </c>
      <c r="R1" s="4"/>
      <c r="S1" s="4"/>
      <c r="T1" s="5"/>
      <c r="U1" s="3" t="s">
        <v>40</v>
      </c>
      <c r="V1" s="4"/>
      <c r="W1" s="4"/>
      <c r="X1" s="5"/>
    </row>
    <row r="2" spans="1:25" x14ac:dyDescent="0.25">
      <c r="A2" s="1">
        <v>19.100000000000001</v>
      </c>
      <c r="B2" s="1">
        <v>20.5</v>
      </c>
      <c r="C2" s="1">
        <v>14.2</v>
      </c>
      <c r="D2" s="1">
        <v>16.899999999999999</v>
      </c>
      <c r="E2" s="1">
        <v>17.8</v>
      </c>
      <c r="F2" s="1">
        <v>18.100000000000001</v>
      </c>
      <c r="G2" s="1">
        <v>19.100000000000001</v>
      </c>
      <c r="H2" s="1">
        <v>15.8</v>
      </c>
      <c r="I2" s="1">
        <v>18.8</v>
      </c>
      <c r="J2" s="1">
        <v>17.2</v>
      </c>
      <c r="K2" s="22"/>
      <c r="L2" s="6"/>
      <c r="M2" s="7"/>
      <c r="N2" s="7"/>
      <c r="O2" s="7"/>
      <c r="P2" s="8"/>
      <c r="Q2" s="6"/>
      <c r="R2" s="7"/>
      <c r="S2" s="7"/>
      <c r="T2" s="8"/>
      <c r="U2" s="6"/>
      <c r="V2" s="7"/>
      <c r="W2" s="7"/>
      <c r="X2" s="8"/>
    </row>
    <row r="3" spans="1:25" x14ac:dyDescent="0.25">
      <c r="A3" s="1">
        <v>16.2</v>
      </c>
      <c r="B3" s="1">
        <v>17.3</v>
      </c>
      <c r="C3" s="1">
        <v>22.5</v>
      </c>
      <c r="D3" s="1">
        <v>19.899999999999999</v>
      </c>
      <c r="E3" s="1">
        <v>21.1</v>
      </c>
      <c r="F3" s="1">
        <v>15.1</v>
      </c>
      <c r="G3" s="1">
        <v>17.7</v>
      </c>
      <c r="H3" s="1">
        <v>19.8</v>
      </c>
      <c r="I3" s="1">
        <v>14.9</v>
      </c>
      <c r="J3" s="1">
        <v>20.5</v>
      </c>
      <c r="K3" s="22"/>
      <c r="L3" s="34" t="s">
        <v>5</v>
      </c>
      <c r="M3" s="35"/>
      <c r="N3" s="36" t="s">
        <v>6</v>
      </c>
      <c r="O3" s="13" t="s">
        <v>7</v>
      </c>
      <c r="P3" s="14" t="s">
        <v>8</v>
      </c>
      <c r="Q3" s="9" t="s">
        <v>11</v>
      </c>
      <c r="R3" s="9" t="s">
        <v>12</v>
      </c>
      <c r="S3" s="9" t="s">
        <v>13</v>
      </c>
      <c r="T3" s="9" t="s">
        <v>14</v>
      </c>
      <c r="U3" s="9" t="s">
        <v>22</v>
      </c>
      <c r="V3" s="9" t="s">
        <v>18</v>
      </c>
      <c r="W3" s="9" t="s">
        <v>19</v>
      </c>
      <c r="X3" s="9" t="s">
        <v>20</v>
      </c>
    </row>
    <row r="4" spans="1:25" x14ac:dyDescent="0.25">
      <c r="A4" s="1">
        <v>17.5</v>
      </c>
      <c r="B4" s="1">
        <v>19.2</v>
      </c>
      <c r="C4" s="1">
        <v>18.5</v>
      </c>
      <c r="D4" s="1">
        <v>15.7</v>
      </c>
      <c r="E4" s="1">
        <v>14</v>
      </c>
      <c r="F4" s="1">
        <v>18.600000000000001</v>
      </c>
      <c r="G4" s="1">
        <v>21.2</v>
      </c>
      <c r="H4" s="1">
        <v>16.8</v>
      </c>
      <c r="I4" s="1">
        <v>19.3</v>
      </c>
      <c r="J4" s="1">
        <v>17.8</v>
      </c>
      <c r="K4" s="22"/>
      <c r="L4" s="1">
        <v>14</v>
      </c>
      <c r="M4" s="1">
        <v>15</v>
      </c>
      <c r="N4" s="1">
        <v>1</v>
      </c>
      <c r="O4" s="1">
        <f>AVERAGE(L4:M4)</f>
        <v>14.5</v>
      </c>
      <c r="P4" s="1">
        <f t="array" ref="P4:P12">FREQUENCY(A1:J10,G13:G21)</f>
        <v>8</v>
      </c>
      <c r="Q4" s="1">
        <f>P4/$P$13</f>
        <v>0.08</v>
      </c>
      <c r="R4" s="1">
        <f>Q4</f>
        <v>0.08</v>
      </c>
      <c r="S4" s="1">
        <f>P4*O4</f>
        <v>116</v>
      </c>
      <c r="T4" s="1">
        <f>Q4*O4</f>
        <v>1.1599999999999999</v>
      </c>
      <c r="U4" s="1">
        <f>POWER(O4,2)*Q4</f>
        <v>16.82</v>
      </c>
      <c r="V4" s="1">
        <f>POWER((O4-$T$13), 2)*Q4</f>
        <v>1.2928319999999998</v>
      </c>
      <c r="W4" s="1">
        <f>POWER((O4-$T$13),3)*Q4</f>
        <v>-5.1971846399999979</v>
      </c>
      <c r="X4" s="1">
        <f>POWER((O4-$T$13),4)*Q4</f>
        <v>20.892682252799986</v>
      </c>
    </row>
    <row r="5" spans="1:25" x14ac:dyDescent="0.25">
      <c r="A5" s="1">
        <v>18.8</v>
      </c>
      <c r="B5" s="1">
        <v>14.3</v>
      </c>
      <c r="C5" s="1">
        <v>17.100000000000001</v>
      </c>
      <c r="D5" s="1">
        <v>19.5</v>
      </c>
      <c r="E5" s="1">
        <v>16.3</v>
      </c>
      <c r="F5" s="1">
        <v>20.3</v>
      </c>
      <c r="G5" s="1">
        <v>17.899999999999999</v>
      </c>
      <c r="H5" s="1">
        <v>23</v>
      </c>
      <c r="I5" s="1">
        <v>17.2</v>
      </c>
      <c r="J5" s="1">
        <v>15.2</v>
      </c>
      <c r="K5" s="22"/>
      <c r="L5" s="1">
        <v>15</v>
      </c>
      <c r="M5" s="1">
        <v>16</v>
      </c>
      <c r="N5" s="1">
        <v>2</v>
      </c>
      <c r="O5" s="1">
        <f t="shared" ref="O5:O12" si="0">AVERAGE(L5:M5)</f>
        <v>15.5</v>
      </c>
      <c r="P5" s="1">
        <v>10</v>
      </c>
      <c r="Q5" s="1">
        <f t="shared" ref="Q5:Q12" si="1">P5/$P$13</f>
        <v>0.1</v>
      </c>
      <c r="R5" s="1">
        <f>R4+Q5</f>
        <v>0.18</v>
      </c>
      <c r="S5" s="1">
        <f t="shared" ref="S5:S12" si="2">P5*O5</f>
        <v>155</v>
      </c>
      <c r="T5" s="1">
        <f t="shared" ref="T5:T12" si="3">Q5*O5</f>
        <v>1.55</v>
      </c>
      <c r="U5" s="1">
        <f t="shared" ref="U5:U12" si="4">POWER(O5,2)*Q5</f>
        <v>24.025000000000002</v>
      </c>
      <c r="V5" s="1">
        <f>POWER((O5-$T$13), 2)*Q5</f>
        <v>0.91203999999999985</v>
      </c>
      <c r="W5" s="1">
        <f t="shared" ref="W5:W12" si="5">POWER((O5-$T$13),3)*Q5</f>
        <v>-2.7543607999999993</v>
      </c>
      <c r="X5" s="1">
        <f t="shared" ref="X5:X12" si="6">POWER((O5-$T$13),4)*Q5</f>
        <v>8.3181696159999969</v>
      </c>
    </row>
    <row r="6" spans="1:25" x14ac:dyDescent="0.25">
      <c r="A6" s="1">
        <v>15.6</v>
      </c>
      <c r="B6" s="1">
        <v>17.399999999999999</v>
      </c>
      <c r="C6" s="1">
        <v>21.3</v>
      </c>
      <c r="D6" s="1">
        <v>22.1</v>
      </c>
      <c r="E6" s="1">
        <v>20.100000000000001</v>
      </c>
      <c r="F6" s="1">
        <v>14.5</v>
      </c>
      <c r="G6" s="1">
        <v>19.3</v>
      </c>
      <c r="H6" s="1">
        <v>18.399999999999999</v>
      </c>
      <c r="I6" s="1">
        <v>16.7</v>
      </c>
      <c r="J6" s="1">
        <v>18.2</v>
      </c>
      <c r="K6" s="22"/>
      <c r="L6" s="1">
        <v>16</v>
      </c>
      <c r="M6" s="1">
        <v>17</v>
      </c>
      <c r="N6" s="1">
        <v>3</v>
      </c>
      <c r="O6" s="1">
        <f t="shared" si="0"/>
        <v>16.5</v>
      </c>
      <c r="P6" s="1">
        <v>9</v>
      </c>
      <c r="Q6" s="1">
        <f t="shared" si="1"/>
        <v>0.09</v>
      </c>
      <c r="R6" s="1">
        <f t="shared" ref="R6:R12" si="7">R5+Q6</f>
        <v>0.27</v>
      </c>
      <c r="S6" s="1">
        <f t="shared" si="2"/>
        <v>148.5</v>
      </c>
      <c r="T6" s="1">
        <f t="shared" si="3"/>
        <v>1.4849999999999999</v>
      </c>
      <c r="U6" s="1">
        <f t="shared" si="4"/>
        <v>24.502499999999998</v>
      </c>
      <c r="V6" s="1">
        <f>POWER((O6-$T$13), 2)*Q6</f>
        <v>0.36723599999999984</v>
      </c>
      <c r="W6" s="1">
        <f t="shared" si="5"/>
        <v>-0.74181671999999943</v>
      </c>
      <c r="X6" s="1">
        <f t="shared" si="6"/>
        <v>1.4984697743999986</v>
      </c>
    </row>
    <row r="7" spans="1:25" x14ac:dyDescent="0.25">
      <c r="A7" s="1">
        <v>16.399999999999999</v>
      </c>
      <c r="B7" s="1">
        <v>18.7</v>
      </c>
      <c r="C7" s="1">
        <v>14.3</v>
      </c>
      <c r="D7" s="1">
        <v>18.2</v>
      </c>
      <c r="E7" s="1">
        <v>19.100000000000001</v>
      </c>
      <c r="F7" s="1">
        <v>15.3</v>
      </c>
      <c r="G7" s="1">
        <v>21.5</v>
      </c>
      <c r="H7" s="1">
        <v>17.2</v>
      </c>
      <c r="I7" s="1">
        <v>22.6</v>
      </c>
      <c r="J7" s="1">
        <v>20.399999999999999</v>
      </c>
      <c r="K7" s="22"/>
      <c r="L7" s="1">
        <v>17</v>
      </c>
      <c r="M7" s="1">
        <v>18</v>
      </c>
      <c r="N7" s="1">
        <v>4</v>
      </c>
      <c r="O7" s="1">
        <f t="shared" si="0"/>
        <v>17.5</v>
      </c>
      <c r="P7" s="1">
        <v>15</v>
      </c>
      <c r="Q7" s="1">
        <f t="shared" si="1"/>
        <v>0.15</v>
      </c>
      <c r="R7" s="1">
        <f t="shared" si="7"/>
        <v>0.42000000000000004</v>
      </c>
      <c r="S7" s="1">
        <f t="shared" si="2"/>
        <v>262.5</v>
      </c>
      <c r="T7" s="1">
        <f t="shared" si="3"/>
        <v>2.625</v>
      </c>
      <c r="U7" s="1">
        <f t="shared" si="4"/>
        <v>45.9375</v>
      </c>
      <c r="V7" s="1">
        <f>POWER((O7-$T$13), 2)*Q7</f>
        <v>0.15605999999999987</v>
      </c>
      <c r="W7" s="1">
        <f t="shared" si="5"/>
        <v>-0.15918119999999977</v>
      </c>
      <c r="X7" s="1">
        <f t="shared" si="6"/>
        <v>0.16236482399999971</v>
      </c>
    </row>
    <row r="8" spans="1:25" x14ac:dyDescent="0.25">
      <c r="A8" s="1">
        <v>22.8</v>
      </c>
      <c r="B8" s="1">
        <v>17.5</v>
      </c>
      <c r="C8" s="1">
        <v>20.2</v>
      </c>
      <c r="D8" s="1">
        <v>15.5</v>
      </c>
      <c r="E8" s="1">
        <v>21.6</v>
      </c>
      <c r="F8" s="1">
        <v>18.100000000000001</v>
      </c>
      <c r="G8" s="1">
        <v>20.5</v>
      </c>
      <c r="H8" s="1">
        <v>14</v>
      </c>
      <c r="I8" s="1">
        <v>18.899999999999999</v>
      </c>
      <c r="J8" s="1">
        <v>16.5</v>
      </c>
      <c r="K8" s="22"/>
      <c r="L8" s="1">
        <v>18</v>
      </c>
      <c r="M8" s="1">
        <v>19</v>
      </c>
      <c r="N8" s="1">
        <v>5</v>
      </c>
      <c r="O8" s="1">
        <f t="shared" si="0"/>
        <v>18.5</v>
      </c>
      <c r="P8" s="1">
        <v>16</v>
      </c>
      <c r="Q8" s="1">
        <f t="shared" si="1"/>
        <v>0.16</v>
      </c>
      <c r="R8" s="1">
        <f t="shared" si="7"/>
        <v>0.58000000000000007</v>
      </c>
      <c r="S8" s="1">
        <f t="shared" si="2"/>
        <v>296</v>
      </c>
      <c r="T8" s="1">
        <f t="shared" si="3"/>
        <v>2.96</v>
      </c>
      <c r="U8" s="1">
        <f t="shared" si="4"/>
        <v>54.76</v>
      </c>
      <c r="V8" s="1">
        <f>POWER((O8-$T$13), 2)*Q8</f>
        <v>6.3999999999997273E-5</v>
      </c>
      <c r="W8" s="1">
        <f t="shared" si="5"/>
        <v>-1.2799999999999181E-6</v>
      </c>
      <c r="X8" s="1">
        <f t="shared" si="6"/>
        <v>2.5599999999997817E-8</v>
      </c>
    </row>
    <row r="9" spans="1:25" x14ac:dyDescent="0.25">
      <c r="A9" s="1">
        <v>20.8</v>
      </c>
      <c r="B9" s="1">
        <v>16.600000000000001</v>
      </c>
      <c r="C9" s="1">
        <v>18.3</v>
      </c>
      <c r="D9" s="1">
        <v>21.7</v>
      </c>
      <c r="E9" s="1">
        <v>17.399999999999999</v>
      </c>
      <c r="F9" s="1">
        <v>23</v>
      </c>
      <c r="G9" s="1">
        <v>21.1</v>
      </c>
      <c r="H9" s="1">
        <v>19.8</v>
      </c>
      <c r="I9" s="1">
        <v>15.4</v>
      </c>
      <c r="J9" s="1">
        <v>18.100000000000001</v>
      </c>
      <c r="K9" s="22"/>
      <c r="L9" s="1">
        <v>19</v>
      </c>
      <c r="M9" s="1">
        <v>20</v>
      </c>
      <c r="N9" s="1">
        <v>6</v>
      </c>
      <c r="O9" s="1">
        <f t="shared" si="0"/>
        <v>19.5</v>
      </c>
      <c r="P9" s="1">
        <v>12</v>
      </c>
      <c r="Q9" s="1">
        <f t="shared" si="1"/>
        <v>0.12</v>
      </c>
      <c r="R9" s="1">
        <f t="shared" si="7"/>
        <v>0.70000000000000007</v>
      </c>
      <c r="S9" s="1">
        <f t="shared" si="2"/>
        <v>234</v>
      </c>
      <c r="T9" s="1">
        <f t="shared" si="3"/>
        <v>2.34</v>
      </c>
      <c r="U9" s="1">
        <f t="shared" si="4"/>
        <v>45.629999999999995</v>
      </c>
      <c r="V9" s="1">
        <f>POWER((O9-$T$13), 2)*Q9</f>
        <v>0.11524800000000009</v>
      </c>
      <c r="W9" s="1">
        <f t="shared" si="5"/>
        <v>0.11294304000000015</v>
      </c>
      <c r="X9" s="1">
        <f t="shared" si="6"/>
        <v>0.11068417920000018</v>
      </c>
    </row>
    <row r="10" spans="1:25" x14ac:dyDescent="0.25">
      <c r="A10" s="1">
        <v>18.899999999999999</v>
      </c>
      <c r="B10" s="1">
        <v>14.7</v>
      </c>
      <c r="C10" s="1">
        <v>19.5</v>
      </c>
      <c r="D10" s="1">
        <v>20.9</v>
      </c>
      <c r="E10" s="1">
        <v>15.8</v>
      </c>
      <c r="F10" s="1">
        <v>20.2</v>
      </c>
      <c r="G10" s="1">
        <v>21.8</v>
      </c>
      <c r="H10" s="1">
        <v>18.2</v>
      </c>
      <c r="I10" s="1">
        <v>21.2</v>
      </c>
      <c r="J10" s="1">
        <v>20.100000000000001</v>
      </c>
      <c r="K10" s="22"/>
      <c r="L10" s="1">
        <v>20</v>
      </c>
      <c r="M10" s="1">
        <v>21</v>
      </c>
      <c r="N10" s="1">
        <v>7</v>
      </c>
      <c r="O10" s="1">
        <f t="shared" si="0"/>
        <v>20.5</v>
      </c>
      <c r="P10" s="1">
        <v>12</v>
      </c>
      <c r="Q10" s="1">
        <f t="shared" si="1"/>
        <v>0.12</v>
      </c>
      <c r="R10" s="1">
        <f t="shared" si="7"/>
        <v>0.82000000000000006</v>
      </c>
      <c r="S10" s="1">
        <f t="shared" si="2"/>
        <v>246</v>
      </c>
      <c r="T10" s="1">
        <f t="shared" si="3"/>
        <v>2.46</v>
      </c>
      <c r="U10" s="1">
        <f t="shared" si="4"/>
        <v>50.43</v>
      </c>
      <c r="V10" s="1">
        <f>POWER((O10-$T$13), 2)*Q10</f>
        <v>0.4704480000000002</v>
      </c>
      <c r="W10" s="1">
        <f t="shared" si="5"/>
        <v>0.93148704000000049</v>
      </c>
      <c r="X10" s="1">
        <f t="shared" si="6"/>
        <v>1.8443443392000016</v>
      </c>
    </row>
    <row r="11" spans="1:25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26"/>
      <c r="K11" s="23"/>
      <c r="L11" s="1">
        <v>21</v>
      </c>
      <c r="M11" s="1">
        <v>22</v>
      </c>
      <c r="N11" s="1">
        <v>8</v>
      </c>
      <c r="O11" s="1">
        <f t="shared" si="0"/>
        <v>21.5</v>
      </c>
      <c r="P11" s="1">
        <v>11</v>
      </c>
      <c r="Q11" s="1">
        <f t="shared" si="1"/>
        <v>0.11</v>
      </c>
      <c r="R11" s="1">
        <f t="shared" si="7"/>
        <v>0.93</v>
      </c>
      <c r="S11" s="1">
        <f t="shared" si="2"/>
        <v>236.5</v>
      </c>
      <c r="T11" s="1">
        <f t="shared" si="3"/>
        <v>2.3650000000000002</v>
      </c>
      <c r="U11" s="1">
        <f t="shared" si="4"/>
        <v>50.847500000000004</v>
      </c>
      <c r="V11" s="1">
        <f>POWER((O11-$T$13), 2)*Q11</f>
        <v>0.97684400000000038</v>
      </c>
      <c r="W11" s="1">
        <f t="shared" si="5"/>
        <v>2.9109951200000013</v>
      </c>
      <c r="X11" s="1">
        <f t="shared" si="6"/>
        <v>8.6747654576000066</v>
      </c>
    </row>
    <row r="12" spans="1:25" ht="19.5" thickBot="1" x14ac:dyDescent="0.3">
      <c r="A12" s="28" t="s">
        <v>0</v>
      </c>
      <c r="B12" s="29"/>
      <c r="C12" s="30"/>
      <c r="D12" s="12">
        <f>MAX(A1:J10)</f>
        <v>23</v>
      </c>
      <c r="F12" s="10" t="s">
        <v>9</v>
      </c>
      <c r="G12" s="11"/>
      <c r="L12" s="38">
        <v>22</v>
      </c>
      <c r="M12" s="38">
        <v>23</v>
      </c>
      <c r="N12" s="38">
        <v>9</v>
      </c>
      <c r="O12" s="38">
        <f t="shared" si="0"/>
        <v>22.5</v>
      </c>
      <c r="P12" s="38">
        <v>7</v>
      </c>
      <c r="Q12" s="38">
        <f t="shared" si="1"/>
        <v>7.0000000000000007E-2</v>
      </c>
      <c r="R12" s="38">
        <f t="shared" si="7"/>
        <v>1</v>
      </c>
      <c r="S12" s="38">
        <f t="shared" si="2"/>
        <v>157.5</v>
      </c>
      <c r="T12" s="38">
        <f t="shared" si="3"/>
        <v>1.5750000000000002</v>
      </c>
      <c r="U12" s="38">
        <f t="shared" si="4"/>
        <v>35.4375</v>
      </c>
      <c r="V12" s="38">
        <f>POWER((O12-$T$13), 2)*Q12</f>
        <v>1.1088280000000004</v>
      </c>
      <c r="W12" s="38">
        <f t="shared" si="5"/>
        <v>4.4131354400000022</v>
      </c>
      <c r="X12" s="38">
        <f t="shared" si="6"/>
        <v>17.56427905120001</v>
      </c>
    </row>
    <row r="13" spans="1:25" ht="20.25" thickTop="1" thickBot="1" x14ac:dyDescent="0.3">
      <c r="A13" s="28" t="s">
        <v>1</v>
      </c>
      <c r="B13" s="29"/>
      <c r="C13" s="30"/>
      <c r="D13" s="12">
        <f>MIN(A1:J10)</f>
        <v>14</v>
      </c>
      <c r="F13" s="1">
        <v>1</v>
      </c>
      <c r="G13" s="1">
        <f>M4-0.001</f>
        <v>14.999000000000001</v>
      </c>
      <c r="K13" s="37" t="s">
        <v>10</v>
      </c>
      <c r="L13" s="45"/>
      <c r="M13" s="46"/>
      <c r="N13" s="46"/>
      <c r="O13" s="47"/>
      <c r="P13" s="42">
        <f>SUM(P4:P12)</f>
        <v>100</v>
      </c>
      <c r="Q13" s="42">
        <f>SUM(Q4:Q12)</f>
        <v>1</v>
      </c>
      <c r="R13" s="43" t="s">
        <v>15</v>
      </c>
      <c r="S13" s="44">
        <f>SUM(S4:S12)/P13</f>
        <v>18.52</v>
      </c>
      <c r="T13" s="44">
        <f>SUM(T4:T12)</f>
        <v>18.52</v>
      </c>
      <c r="U13" s="44">
        <f>SUM(U4:U12)-POWER(T13,2)</f>
        <v>5.3996000000000208</v>
      </c>
      <c r="V13" s="44">
        <f>SUM(V4:V12)</f>
        <v>5.3996000000000013</v>
      </c>
      <c r="W13" s="44">
        <f>SUM(W4:W12)</f>
        <v>-0.48398399999999153</v>
      </c>
      <c r="X13" s="44">
        <f>SUM(X4:X12)</f>
        <v>59.065759520000007</v>
      </c>
      <c r="Y13" s="2"/>
    </row>
    <row r="14" spans="1:25" ht="19.5" thickTop="1" x14ac:dyDescent="0.25">
      <c r="A14" s="28" t="s">
        <v>2</v>
      </c>
      <c r="B14" s="29"/>
      <c r="C14" s="30"/>
      <c r="D14" s="12">
        <f>D12-D13</f>
        <v>9</v>
      </c>
      <c r="F14" s="1">
        <v>2</v>
      </c>
      <c r="G14" s="1">
        <f t="shared" ref="G14:G20" si="8">M5-0.001</f>
        <v>15.999000000000001</v>
      </c>
      <c r="L14" s="39"/>
      <c r="M14" s="39"/>
      <c r="N14" s="39"/>
      <c r="O14" s="39"/>
      <c r="P14" s="39"/>
      <c r="Q14" s="39"/>
      <c r="R14" s="40">
        <f>SQRT(U13)</f>
        <v>2.3237039398339929</v>
      </c>
      <c r="S14" s="41" t="s">
        <v>16</v>
      </c>
      <c r="T14" s="41" t="s">
        <v>17</v>
      </c>
      <c r="U14" s="41" t="s">
        <v>21</v>
      </c>
      <c r="V14" s="41" t="s">
        <v>23</v>
      </c>
      <c r="W14" s="41" t="s">
        <v>25</v>
      </c>
      <c r="X14" s="41" t="s">
        <v>26</v>
      </c>
    </row>
    <row r="15" spans="1:25" x14ac:dyDescent="0.25">
      <c r="A15" s="31" t="s">
        <v>3</v>
      </c>
      <c r="B15" s="32"/>
      <c r="C15" s="33"/>
      <c r="D15" s="12">
        <f>AVERAGE(A1:J10)</f>
        <v>18.481000000000002</v>
      </c>
      <c r="F15" s="1">
        <v>3</v>
      </c>
      <c r="G15" s="1">
        <f t="shared" si="8"/>
        <v>16.998999999999999</v>
      </c>
      <c r="V15" s="15" t="s">
        <v>24</v>
      </c>
      <c r="W15" s="16"/>
      <c r="X15" s="17"/>
    </row>
    <row r="16" spans="1:25" x14ac:dyDescent="0.25">
      <c r="A16" s="28" t="s">
        <v>28</v>
      </c>
      <c r="B16" s="29"/>
      <c r="C16" s="30"/>
      <c r="D16" s="12">
        <f>_xlfn.MODE.SNGL(A1:J10)</f>
        <v>19.100000000000001</v>
      </c>
      <c r="F16" s="1">
        <v>4</v>
      </c>
      <c r="G16" s="1">
        <f t="shared" si="8"/>
        <v>17.998999999999999</v>
      </c>
      <c r="K16" s="9" t="s">
        <v>30</v>
      </c>
      <c r="L16" s="1">
        <f>T13-D16</f>
        <v>-0.58000000000000185</v>
      </c>
      <c r="M16" s="1" t="s">
        <v>32</v>
      </c>
      <c r="V16" s="18"/>
      <c r="W16" s="19"/>
      <c r="X16" s="20"/>
    </row>
    <row r="17" spans="1:21" x14ac:dyDescent="0.25">
      <c r="A17" s="28" t="s">
        <v>29</v>
      </c>
      <c r="B17" s="29"/>
      <c r="C17" s="30"/>
      <c r="D17" s="12">
        <f>MEDIAN(A1:J10)</f>
        <v>18.45</v>
      </c>
      <c r="F17" s="1">
        <v>5</v>
      </c>
      <c r="G17" s="1">
        <f t="shared" si="8"/>
        <v>18.998999999999999</v>
      </c>
      <c r="K17" s="9" t="s">
        <v>31</v>
      </c>
      <c r="L17" s="1">
        <f>S18</f>
        <v>-0.97412513802251999</v>
      </c>
      <c r="R17" s="27" t="s">
        <v>27</v>
      </c>
      <c r="S17" s="12">
        <f>W13/POWER(R14,3)</f>
        <v>-3.8573462235997683E-2</v>
      </c>
    </row>
    <row r="18" spans="1:21" x14ac:dyDescent="0.25">
      <c r="F18" s="1">
        <v>6</v>
      </c>
      <c r="G18" s="1">
        <f t="shared" si="8"/>
        <v>19.998999999999999</v>
      </c>
      <c r="R18" s="27" t="s">
        <v>33</v>
      </c>
      <c r="S18" s="12">
        <f>X13/POWER(R14,4) - 3</f>
        <v>-0.97412513802251999</v>
      </c>
    </row>
    <row r="19" spans="1:21" x14ac:dyDescent="0.25">
      <c r="F19" s="1">
        <v>7</v>
      </c>
      <c r="G19" s="1">
        <f t="shared" si="8"/>
        <v>20.998999999999999</v>
      </c>
    </row>
    <row r="20" spans="1:21" x14ac:dyDescent="0.25">
      <c r="F20" s="1">
        <v>8</v>
      </c>
      <c r="G20" s="1">
        <f t="shared" si="8"/>
        <v>21.998999999999999</v>
      </c>
      <c r="R20" s="3" t="s">
        <v>34</v>
      </c>
      <c r="S20" s="5"/>
      <c r="T20" s="1" t="s">
        <v>38</v>
      </c>
      <c r="U20" s="1">
        <f>T13</f>
        <v>18.52</v>
      </c>
    </row>
    <row r="21" spans="1:21" x14ac:dyDescent="0.25">
      <c r="F21" s="1">
        <v>9</v>
      </c>
      <c r="G21" s="1">
        <f>M12+0.001</f>
        <v>23.001000000000001</v>
      </c>
      <c r="R21" s="6"/>
      <c r="S21" s="8"/>
      <c r="T21" s="1" t="s">
        <v>37</v>
      </c>
      <c r="U21" s="1">
        <f>R14</f>
        <v>2.3237039398339929</v>
      </c>
    </row>
    <row r="22" spans="1:21" x14ac:dyDescent="0.25">
      <c r="R22" s="1" t="s">
        <v>35</v>
      </c>
      <c r="S22" s="1" t="s">
        <v>36</v>
      </c>
    </row>
    <row r="23" spans="1:21" x14ac:dyDescent="0.25">
      <c r="R23" s="1">
        <f>_xlfn.NORM.DIST(T23,$T$13,$R$14,1)</f>
        <v>4.1815438089923079E-2</v>
      </c>
      <c r="S23" s="1">
        <f>NORMDIST(O4,$U$20,$U$21,0)</f>
        <v>3.8444287923176383E-2</v>
      </c>
      <c r="T23" s="1">
        <v>14.5</v>
      </c>
    </row>
    <row r="24" spans="1:21" x14ac:dyDescent="0.25">
      <c r="R24" s="1">
        <f t="shared" ref="R24:R31" si="9">_xlfn.NORM.DIST(T24,$T$13,$R$14,1)</f>
        <v>9.6860611920266945E-2</v>
      </c>
      <c r="S24" s="1">
        <f t="shared" ref="S24:S31" si="10">NORMDIST(O5,$U$20,$U$21,0)</f>
        <v>7.3781665597385637E-2</v>
      </c>
      <c r="T24" s="1">
        <v>15.5</v>
      </c>
    </row>
    <row r="25" spans="1:21" x14ac:dyDescent="0.25">
      <c r="R25" s="1">
        <f t="shared" si="9"/>
        <v>0.1923410413711607</v>
      </c>
      <c r="S25" s="1">
        <f t="shared" si="10"/>
        <v>0.11766145838053331</v>
      </c>
      <c r="T25" s="1">
        <v>16.5</v>
      </c>
    </row>
    <row r="26" spans="1:21" x14ac:dyDescent="0.25">
      <c r="R26" s="1">
        <f t="shared" si="9"/>
        <v>0.33034729964863241</v>
      </c>
      <c r="S26" s="1">
        <f t="shared" si="10"/>
        <v>0.15591544447979308</v>
      </c>
      <c r="T26" s="1">
        <v>17.5</v>
      </c>
    </row>
    <row r="27" spans="1:21" x14ac:dyDescent="0.25">
      <c r="R27" s="1">
        <f t="shared" si="9"/>
        <v>0.49656636675577132</v>
      </c>
      <c r="S27" s="1">
        <f t="shared" si="10"/>
        <v>0.17167742288589685</v>
      </c>
      <c r="T27" s="1">
        <v>18.5</v>
      </c>
    </row>
    <row r="28" spans="1:21" x14ac:dyDescent="0.25">
      <c r="R28" s="1">
        <f t="shared" si="9"/>
        <v>0.66339277055293588</v>
      </c>
      <c r="S28" s="1">
        <f t="shared" si="10"/>
        <v>0.15707474798791995</v>
      </c>
      <c r="T28" s="1">
        <v>19.5</v>
      </c>
    </row>
    <row r="29" spans="1:21" x14ac:dyDescent="0.25">
      <c r="R29" s="1">
        <f t="shared" si="9"/>
        <v>0.802917345146274</v>
      </c>
      <c r="S29" s="1">
        <f t="shared" si="10"/>
        <v>0.11941769824963509</v>
      </c>
      <c r="T29" s="1">
        <v>20.5</v>
      </c>
    </row>
    <row r="30" spans="1:21" x14ac:dyDescent="0.25">
      <c r="R30" s="1">
        <f t="shared" si="9"/>
        <v>0.90015500918839031</v>
      </c>
      <c r="S30" s="1">
        <f t="shared" si="10"/>
        <v>7.543973575009183E-2</v>
      </c>
      <c r="T30" s="1">
        <v>21.5</v>
      </c>
    </row>
    <row r="31" spans="1:21" x14ac:dyDescent="0.25">
      <c r="R31" s="1">
        <f t="shared" si="9"/>
        <v>0.95662374164877273</v>
      </c>
      <c r="S31" s="1">
        <f t="shared" si="10"/>
        <v>3.9600508176989298E-2</v>
      </c>
      <c r="T31" s="1">
        <v>22.5</v>
      </c>
    </row>
  </sheetData>
  <mergeCells count="16">
    <mergeCell ref="A17:C17"/>
    <mergeCell ref="R20:S21"/>
    <mergeCell ref="L1:P2"/>
    <mergeCell ref="Q1:T2"/>
    <mergeCell ref="U1:X2"/>
    <mergeCell ref="K1:K11"/>
    <mergeCell ref="A11:J11"/>
    <mergeCell ref="L13:O13"/>
    <mergeCell ref="L3:M3"/>
    <mergeCell ref="F12:G12"/>
    <mergeCell ref="V15:X16"/>
    <mergeCell ref="A16:C16"/>
    <mergeCell ref="A12:C12"/>
    <mergeCell ref="A13:C13"/>
    <mergeCell ref="A14:C14"/>
    <mergeCell ref="A15:C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2021-08-10T14:36:20Z</dcterms:created>
  <dcterms:modified xsi:type="dcterms:W3CDTF">2021-08-10T15:57:29Z</dcterms:modified>
</cp:coreProperties>
</file>