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mbr\Desktop\Trabajo\Excel templates\"/>
    </mc:Choice>
  </mc:AlternateContent>
  <xr:revisionPtr revIDLastSave="0" documentId="13_ncr:1_{230B62EF-E3C6-4ABF-9799-35A26F518CD7}" xr6:coauthVersionLast="47" xr6:coauthVersionMax="47" xr10:uidLastSave="{00000000-0000-0000-0000-000000000000}"/>
  <bookViews>
    <workbookView xWindow="-120" yWindow="-120" windowWidth="29040" windowHeight="15840" activeTab="3" xr2:uid="{A4783FE3-8D4F-428B-9B0B-35FACF18DF75}"/>
  </bookViews>
  <sheets>
    <sheet name="Configuracion" sheetId="1" r:id="rId1"/>
    <sheet name="Presupuesto" sheetId="2" r:id="rId2"/>
    <sheet name="Seguimiento" sheetId="3" r:id="rId3"/>
    <sheet name="Tablero de presupuesto" sheetId="4" r:id="rId4"/>
    <sheet name="Calculos" sheetId="5" r:id="rId5"/>
    <sheet name="Datos desplegables" sheetId="6" r:id="rId6"/>
  </sheets>
  <definedNames>
    <definedName name="ahorros_header">ROW(ahorros[[#Headers],[Ahorros]])</definedName>
    <definedName name="ahorros_max_row">MAX(ROW(ahorros[]))</definedName>
    <definedName name="ahorros_min_row">MIN(ROW(ahorros[]))</definedName>
    <definedName name="ahorros_total">ROW(Presupuesto!$C$64)</definedName>
    <definedName name="año_seleccionado">Calculos!$D$20</definedName>
    <definedName name="budged_range">'Tablero de presupuesto'!$Q1</definedName>
    <definedName name="budged_rank">'Tablero de presupuesto'!$R1</definedName>
    <definedName name="budget">'Tablero de presupuesto'!$L1</definedName>
    <definedName name="cc_budget" localSheetId="4">Calculos!$J1</definedName>
    <definedName name="cc_delta" localSheetId="4">Calculos!$K1</definedName>
    <definedName name="cc_in_focus" localSheetId="4">Calculos!$F1</definedName>
    <definedName name="cc_month_num" localSheetId="4">Calculos!$E1</definedName>
    <definedName name="cc_show_remain_budget" localSheetId="4">Calculos!$H1</definedName>
    <definedName name="cc_show_type" localSheetId="4">Calculos!$G1</definedName>
    <definedName name="cc_tracked" localSheetId="4">Calculos!$I1</definedName>
    <definedName name="cc_type" localSheetId="4">Calculos!$D1</definedName>
    <definedName name="comb_rank">'Tablero de presupuesto'!$S1</definedName>
    <definedName name="comb_rank_norm">'Tablero de presupuesto'!$U1</definedName>
    <definedName name="comb_rank_norm_run_range">'Tablero de presupuesto'!$V1</definedName>
    <definedName name="comb_rank_range">'Tablero de presupuesto'!$T1</definedName>
    <definedName name="comb_rank_unique">'Tablero de presupuesto'!$W1</definedName>
    <definedName name="dia_actual">DATE(YEAR(TODAY()),MONTH(TODAY()),DAY(TODAY()))</definedName>
    <definedName name="expensas_header_row">ROW(Expensas[[#Headers],[Expensas]])</definedName>
    <definedName name="expensas_max_row">MAX(ROW(Expensas[]))</definedName>
    <definedName name="expensas_min_row">MIN(ROW(Expensas[]))</definedName>
    <definedName name="expensas_total_row">Presupuesto!$C$43</definedName>
    <definedName name="header_row_id" localSheetId="3">'Tablero de presupuesto'!$D1</definedName>
    <definedName name="income_header_row">ROW(Ingresos[[#Headers],[Ingresos]])</definedName>
    <definedName name="income_min_row">MIN(ROW(Ingresos[]))</definedName>
    <definedName name="income_row_max">MAX(ROW(Ingresos[]))</definedName>
    <definedName name="income_total_row">ROW(Presupuesto!$C$25)</definedName>
    <definedName name="is_cat" localSheetId="3">'Tablero de presupuesto'!$F1</definedName>
    <definedName name="is_empy">'Tablero de presupuesto'!$H1</definedName>
    <definedName name="is_header" localSheetId="2">Seguimiento!$E1</definedName>
    <definedName name="is_header" localSheetId="3">'Tablero de presupuesto'!$E1</definedName>
    <definedName name="is_total">'Tablero de presupuesto'!$G1</definedName>
    <definedName name="item">'Tablero de presupuesto'!$J1</definedName>
    <definedName name="out_budged">'Tablero de presupuesto'!$AA1</definedName>
    <definedName name="out_porcentage_complate">'Tablero de presupuesto'!$AB1</definedName>
    <definedName name="out_tracked">'Tablero de presupuesto'!$Z1</definedName>
    <definedName name="periodo_activo">'Tablero de presupuesto'!$AQ$8</definedName>
    <definedName name="periodo_seleccionado">Calculos!$D$21</definedName>
    <definedName name="periodo_seleccionado_mostrar">Calculos!$D$22</definedName>
    <definedName name="row_id">'Tablero de presupuesto'!$C1</definedName>
    <definedName name="saving_rate_config">Configuracion!$D$13</definedName>
    <definedName name="seleccion_años">Presupuesto!$Q$9</definedName>
    <definedName name="sort_max_row">'Tablero de presupuesto'!$N1</definedName>
    <definedName name="sort_min_row">'Tablero de presupuesto'!$M1</definedName>
    <definedName name="starting_year">Configuracion!$D$8</definedName>
    <definedName name="total_expensas">ROW(Presupuesto!$C$43)</definedName>
    <definedName name="tracked">'Tablero de presupuesto'!$K1</definedName>
    <definedName name="tracked_range">'Tablero de presupuesto'!$O1</definedName>
    <definedName name="tracked_rank">'Tablero de presupuesto'!$P1</definedName>
    <definedName name="type">'Tablero de presupuesto'!$I1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3" l="1" a="1"/>
  <c r="H11" i="3" s="1"/>
  <c r="D22" i="5"/>
  <c r="AI32" i="2"/>
  <c r="AJ32" i="2" s="1"/>
  <c r="AH32" i="2"/>
  <c r="AI31" i="2"/>
  <c r="AJ31" i="2" s="1"/>
  <c r="AH31" i="2"/>
  <c r="AI30" i="2"/>
  <c r="AJ30" i="2"/>
  <c r="AK30" i="2"/>
  <c r="AL30" i="2"/>
  <c r="AM30" i="2"/>
  <c r="AN30" i="2"/>
  <c r="AO30" i="2"/>
  <c r="AP30" i="2"/>
  <c r="AQ30" i="2" s="1"/>
  <c r="AR30" i="2" s="1"/>
  <c r="AH30" i="2"/>
  <c r="AI29" i="2"/>
  <c r="AJ29" i="2" s="1"/>
  <c r="AH29" i="2"/>
  <c r="H21" i="3" a="1"/>
  <c r="H21" i="3" s="1"/>
  <c r="H20" i="3" a="1"/>
  <c r="H20" i="3" s="1"/>
  <c r="AJ10" i="2"/>
  <c r="AK10" i="2" s="1"/>
  <c r="AL10" i="2" s="1"/>
  <c r="AM10" i="2" s="1"/>
  <c r="AN10" i="2" s="1"/>
  <c r="H24" i="3" a="1"/>
  <c r="H24" i="3" s="1"/>
  <c r="AW35" i="2"/>
  <c r="AX35" i="2" s="1"/>
  <c r="AV35" i="2"/>
  <c r="AX10" i="2"/>
  <c r="AH35" i="2"/>
  <c r="AI35" i="2" s="1"/>
  <c r="AJ35" i="2" s="1"/>
  <c r="H61" i="5"/>
  <c r="H62" i="5"/>
  <c r="H63" i="5"/>
  <c r="H65" i="5"/>
  <c r="H66" i="5"/>
  <c r="H67" i="5"/>
  <c r="H69" i="5"/>
  <c r="H70" i="5"/>
  <c r="H71" i="5"/>
  <c r="H73" i="5"/>
  <c r="H74" i="5"/>
  <c r="H75" i="5"/>
  <c r="H77" i="5"/>
  <c r="H78" i="5"/>
  <c r="H79" i="5"/>
  <c r="H81" i="5"/>
  <c r="H82" i="5"/>
  <c r="H83" i="5"/>
  <c r="H85" i="5"/>
  <c r="H86" i="5"/>
  <c r="H87" i="5"/>
  <c r="H89" i="5"/>
  <c r="H90" i="5"/>
  <c r="H91" i="5"/>
  <c r="H93" i="5"/>
  <c r="H94" i="5"/>
  <c r="H95" i="5"/>
  <c r="H97" i="5"/>
  <c r="H98" i="5"/>
  <c r="H99" i="5"/>
  <c r="H101" i="5"/>
  <c r="H102" i="5"/>
  <c r="H103" i="5"/>
  <c r="H59" i="5"/>
  <c r="H58" i="5"/>
  <c r="H57" i="5"/>
  <c r="G61" i="5"/>
  <c r="G62" i="5"/>
  <c r="G63" i="5"/>
  <c r="G65" i="5"/>
  <c r="G66" i="5"/>
  <c r="G67" i="5"/>
  <c r="G69" i="5"/>
  <c r="G70" i="5"/>
  <c r="G71" i="5"/>
  <c r="G73" i="5"/>
  <c r="G74" i="5"/>
  <c r="G75" i="5"/>
  <c r="G77" i="5"/>
  <c r="G78" i="5"/>
  <c r="G79" i="5"/>
  <c r="G81" i="5"/>
  <c r="G82" i="5"/>
  <c r="G83" i="5"/>
  <c r="G85" i="5"/>
  <c r="G86" i="5"/>
  <c r="G87" i="5"/>
  <c r="G89" i="5"/>
  <c r="G90" i="5"/>
  <c r="G91" i="5"/>
  <c r="G93" i="5"/>
  <c r="G94" i="5"/>
  <c r="G95" i="5"/>
  <c r="G97" i="5"/>
  <c r="G98" i="5"/>
  <c r="G99" i="5"/>
  <c r="G101" i="5"/>
  <c r="G102" i="5"/>
  <c r="G103" i="5"/>
  <c r="G58" i="5"/>
  <c r="G59" i="5"/>
  <c r="G57" i="5"/>
  <c r="H17" i="3" a="1"/>
  <c r="H17" i="3" s="1"/>
  <c r="H18" i="3" a="1"/>
  <c r="H18" i="3" s="1"/>
  <c r="H19" i="3" a="1"/>
  <c r="H19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30" i="3" a="1"/>
  <c r="H30" i="3" s="1"/>
  <c r="H23" i="3" a="1"/>
  <c r="H23" i="3" s="1"/>
  <c r="AP36" i="4"/>
  <c r="AI22" i="4"/>
  <c r="H29" i="3" a="1"/>
  <c r="H29" i="3" s="1"/>
  <c r="H31" i="3" a="1"/>
  <c r="H31" i="3" s="1"/>
  <c r="H28" i="3" a="1"/>
  <c r="H28" i="3" s="1"/>
  <c r="H27" i="3" a="1"/>
  <c r="H27" i="3" s="1"/>
  <c r="H26" i="3" a="1"/>
  <c r="H26" i="3" s="1"/>
  <c r="D20" i="5"/>
  <c r="C57" i="5" s="1"/>
  <c r="E57" i="5" s="1"/>
  <c r="E5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D21" i="5" a="1"/>
  <c r="D21" i="5" s="1"/>
  <c r="C13" i="4" a="1"/>
  <c r="C13" i="4" s="1"/>
  <c r="E13" i="4" s="1" a="1"/>
  <c r="E13" i="4" s="1"/>
  <c r="D18" i="6"/>
  <c r="D19" i="6" s="1"/>
  <c r="D20" i="6" s="1"/>
  <c r="D11" i="6"/>
  <c r="D12" i="6"/>
  <c r="D13" i="6" s="1"/>
  <c r="D14" i="6" s="1"/>
  <c r="D15" i="6" s="1"/>
  <c r="D16" i="6" s="1"/>
  <c r="D17" i="6" s="1"/>
  <c r="D10" i="6"/>
  <c r="BU10" i="2"/>
  <c r="BG11" i="2"/>
  <c r="BU11" i="2"/>
  <c r="BG12" i="2"/>
  <c r="BU12" i="2"/>
  <c r="BG13" i="2"/>
  <c r="BU13" i="2"/>
  <c r="BG14" i="2"/>
  <c r="BU14" i="2"/>
  <c r="BG15" i="2"/>
  <c r="BU15" i="2"/>
  <c r="BG16" i="2"/>
  <c r="BU16" i="2"/>
  <c r="BG17" i="2"/>
  <c r="BU17" i="2"/>
  <c r="BG18" i="2"/>
  <c r="BU18" i="2"/>
  <c r="BG19" i="2"/>
  <c r="BU19" i="2"/>
  <c r="BG20" i="2"/>
  <c r="BU20" i="2"/>
  <c r="BG21" i="2"/>
  <c r="BU21" i="2"/>
  <c r="BG22" i="2"/>
  <c r="BU22" i="2"/>
  <c r="BG23" i="2"/>
  <c r="BU23" i="2"/>
  <c r="BG24" i="2"/>
  <c r="BU24" i="2"/>
  <c r="BG28" i="2"/>
  <c r="BU28" i="2"/>
  <c r="BG29" i="2"/>
  <c r="BU29" i="2"/>
  <c r="BG30" i="2"/>
  <c r="BU30" i="2"/>
  <c r="BG31" i="2"/>
  <c r="BU31" i="2"/>
  <c r="BG32" i="2"/>
  <c r="BU32" i="2"/>
  <c r="BG33" i="2"/>
  <c r="BU33" i="2"/>
  <c r="BG34" i="2"/>
  <c r="BU34" i="2"/>
  <c r="BU35" i="2"/>
  <c r="BG36" i="2"/>
  <c r="BU36" i="2"/>
  <c r="BG37" i="2"/>
  <c r="BU37" i="2"/>
  <c r="BG38" i="2"/>
  <c r="BU38" i="2"/>
  <c r="BG39" i="2"/>
  <c r="BU39" i="2"/>
  <c r="BG40" i="2"/>
  <c r="BU40" i="2"/>
  <c r="BG41" i="2"/>
  <c r="BU41" i="2"/>
  <c r="BG42" i="2"/>
  <c r="BU42" i="2"/>
  <c r="BU46" i="2"/>
  <c r="BG47" i="2"/>
  <c r="BU47" i="2"/>
  <c r="BG48" i="2"/>
  <c r="BU48" i="2"/>
  <c r="BG49" i="2"/>
  <c r="BU49" i="2"/>
  <c r="BG50" i="2"/>
  <c r="BU50" i="2"/>
  <c r="BG51" i="2"/>
  <c r="BU51" i="2"/>
  <c r="BG52" i="2"/>
  <c r="BU52" i="2"/>
  <c r="BG53" i="2"/>
  <c r="BU53" i="2"/>
  <c r="BG54" i="2"/>
  <c r="BU54" i="2"/>
  <c r="BG55" i="2"/>
  <c r="BU55" i="2"/>
  <c r="BG56" i="2"/>
  <c r="BU56" i="2"/>
  <c r="BG57" i="2"/>
  <c r="BU57" i="2"/>
  <c r="BG58" i="2"/>
  <c r="BU58" i="2"/>
  <c r="BG59" i="2"/>
  <c r="BU59" i="2"/>
  <c r="BG60" i="2"/>
  <c r="BU6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8" i="2"/>
  <c r="AS33" i="2"/>
  <c r="AS34" i="2"/>
  <c r="AS36" i="2"/>
  <c r="AS37" i="2"/>
  <c r="AS38" i="2"/>
  <c r="AS39" i="2"/>
  <c r="AS40" i="2"/>
  <c r="AS41" i="2"/>
  <c r="AS42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B8" i="6"/>
  <c r="B9" i="6" s="1"/>
  <c r="B10" i="6" s="1"/>
  <c r="B11" i="6" s="1"/>
  <c r="D14" i="5" a="1"/>
  <c r="D14" i="5" s="1"/>
  <c r="D10" i="5" a="1"/>
  <c r="D10" i="5" s="1"/>
  <c r="D13" i="5"/>
  <c r="D11" i="5"/>
  <c r="H25" i="3" a="1"/>
  <c r="H25" i="3" s="1"/>
  <c r="H22" i="3" a="1"/>
  <c r="H22" i="3" s="1"/>
  <c r="E25" i="2" a="1"/>
  <c r="AV25" i="2" a="1"/>
  <c r="BS43" i="2" a="1"/>
  <c r="U25" i="2" a="1"/>
  <c r="V43" i="2" a="1"/>
  <c r="AG43" i="2" a="1"/>
  <c r="AW43" i="2" a="1"/>
  <c r="BO43" i="2" a="1"/>
  <c r="AC43" i="2" a="1"/>
  <c r="BS61" i="2" a="1"/>
  <c r="BO25" i="2" a="1"/>
  <c r="AH25" i="2" a="1"/>
  <c r="X43" i="2" a="1"/>
  <c r="Z25" i="2" a="1"/>
  <c r="BI61" i="2" a="1"/>
  <c r="AW25" i="2" a="1"/>
  <c r="AD61" i="2" a="1"/>
  <c r="Y25" i="2" a="1"/>
  <c r="AE61" i="2" a="1"/>
  <c r="BR25" i="2" a="1"/>
  <c r="AD25" i="2" a="1"/>
  <c r="BL25" i="2" a="1"/>
  <c r="AB25" i="2" a="1"/>
  <c r="AA43" i="2" a="1"/>
  <c r="BO61" i="2" a="1"/>
  <c r="BR61" i="2" a="1"/>
  <c r="I25" i="2" a="1"/>
  <c r="AA61" i="2" a="1"/>
  <c r="BU61" i="2" a="1"/>
  <c r="BR43" i="2" a="1"/>
  <c r="S61" i="2" a="1"/>
  <c r="BN61" i="2" a="1"/>
  <c r="T25" i="2" a="1"/>
  <c r="K25" i="2" a="1"/>
  <c r="F25" i="2" a="1"/>
  <c r="AU25" i="2" a="1"/>
  <c r="BP43" i="2" a="1"/>
  <c r="BL61" i="2" a="1"/>
  <c r="N25" i="2" a="1"/>
  <c r="AI25" i="2" a="1"/>
  <c r="V61" i="2" a="1"/>
  <c r="U61" i="2" a="1"/>
  <c r="AU43" i="2" a="1"/>
  <c r="Y61" i="2" a="1"/>
  <c r="T43" i="2" a="1"/>
  <c r="BQ43" i="2" a="1"/>
  <c r="W61" i="2" a="1"/>
  <c r="S43" i="2" a="1"/>
  <c r="G25" i="2" a="1"/>
  <c r="AX43" i="2" a="1"/>
  <c r="AE43" i="2" a="1"/>
  <c r="H25" i="2" a="1"/>
  <c r="BP61" i="2" a="1"/>
  <c r="BS25" i="2" a="1"/>
  <c r="W43" i="2" a="1"/>
  <c r="BN25" i="2" a="1"/>
  <c r="BM25" i="2" a="1"/>
  <c r="BK43" i="2" a="1"/>
  <c r="U43" i="2" a="1"/>
  <c r="BT43" i="2" a="1"/>
  <c r="BK25" i="2" a="1"/>
  <c r="AJ25" i="2" a="1"/>
  <c r="T61" i="2" a="1"/>
  <c r="BI43" i="2" a="1"/>
  <c r="BJ43" i="2" a="1"/>
  <c r="AG25" i="2" a="1"/>
  <c r="AH43" i="2" a="1"/>
  <c r="BJ25" i="2" a="1"/>
  <c r="AB43" i="2" a="1"/>
  <c r="Y43" i="2" a="1"/>
  <c r="BP25" i="2" a="1"/>
  <c r="AC25" i="2" a="1"/>
  <c r="BM61" i="2" a="1"/>
  <c r="BU43" i="2" a="1"/>
  <c r="J25" i="2" a="1"/>
  <c r="AB61" i="2" a="1"/>
  <c r="BU25" i="2" a="1"/>
  <c r="BT25" i="2" a="1"/>
  <c r="Z61" i="2" a="1"/>
  <c r="AD43" i="2" a="1"/>
  <c r="M25" i="2" a="1"/>
  <c r="BL43" i="2" a="1"/>
  <c r="W25" i="2" a="1"/>
  <c r="BQ25" i="2" a="1"/>
  <c r="S25" i="2" a="1"/>
  <c r="BK61" i="2" a="1"/>
  <c r="AI43" i="2" a="1"/>
  <c r="BM43" i="2" a="1"/>
  <c r="AE25" i="2" a="1"/>
  <c r="O25" i="2" a="1"/>
  <c r="BN43" i="2" a="1"/>
  <c r="BJ61" i="2" a="1"/>
  <c r="AV43" i="2" a="1"/>
  <c r="X25" i="2" a="1"/>
  <c r="BQ61" i="2" a="1"/>
  <c r="AX25" i="2" a="1"/>
  <c r="V25" i="2" a="1"/>
  <c r="BT61" i="2" a="1"/>
  <c r="L25" i="2" a="1"/>
  <c r="BI25" i="2" a="1"/>
  <c r="AC61" i="2" a="1"/>
  <c r="AJ43" i="2" a="1"/>
  <c r="P25" i="2" a="1"/>
  <c r="X61" i="2" a="1"/>
  <c r="Z43" i="2" a="1"/>
  <c r="AA25" i="2" a="1"/>
  <c r="Y11" i="4" l="1"/>
  <c r="AF11" i="4"/>
  <c r="D23" i="5"/>
  <c r="D24" i="5" s="1"/>
  <c r="AK32" i="2"/>
  <c r="AL32" i="2" s="1"/>
  <c r="AM32" i="2" s="1"/>
  <c r="AN32" i="2" s="1"/>
  <c r="AO32" i="2" s="1"/>
  <c r="AP32" i="2" s="1"/>
  <c r="AQ32" i="2" s="1"/>
  <c r="AR32" i="2" s="1"/>
  <c r="AK31" i="2"/>
  <c r="AL31" i="2" s="1"/>
  <c r="AM31" i="2" s="1"/>
  <c r="AN31" i="2" s="1"/>
  <c r="AO31" i="2" s="1"/>
  <c r="AP31" i="2" s="1"/>
  <c r="AQ31" i="2" s="1"/>
  <c r="AR31" i="2" s="1"/>
  <c r="AS30" i="2"/>
  <c r="AK29" i="2"/>
  <c r="AL29" i="2" s="1"/>
  <c r="AM29" i="2" s="1"/>
  <c r="AN29" i="2" s="1"/>
  <c r="AO29" i="2" s="1"/>
  <c r="AP29" i="2" s="1"/>
  <c r="AQ29" i="2" s="1"/>
  <c r="AR29" i="2" s="1"/>
  <c r="AO10" i="2"/>
  <c r="AP10" i="2" s="1"/>
  <c r="AQ10" i="2" s="1"/>
  <c r="AR10" i="2" s="1"/>
  <c r="AU43" i="2"/>
  <c r="AV25" i="2"/>
  <c r="AW43" i="2"/>
  <c r="AW25" i="2"/>
  <c r="AV43" i="2"/>
  <c r="AX43" i="2"/>
  <c r="AU25" i="2"/>
  <c r="AX25" i="2"/>
  <c r="AY35" i="2"/>
  <c r="AY10" i="2"/>
  <c r="AK35" i="2"/>
  <c r="I57" i="5" a="1"/>
  <c r="I57" i="5" s="1"/>
  <c r="F57" i="5"/>
  <c r="E59" i="5"/>
  <c r="I59" i="5" s="1" a="1"/>
  <c r="I59" i="5" s="1"/>
  <c r="E58" i="5"/>
  <c r="I58" i="5" s="1" a="1"/>
  <c r="I58" i="5" s="1"/>
  <c r="C61" i="5"/>
  <c r="D13" i="4"/>
  <c r="I13" i="4" s="1" a="1"/>
  <c r="I13" i="4" s="1"/>
  <c r="S5" i="2"/>
  <c r="AE45" i="2" s="1"/>
  <c r="Q9" i="2"/>
  <c r="C14" i="4" a="1"/>
  <c r="C14" i="4" s="1"/>
  <c r="J14" i="4" s="1" a="1"/>
  <c r="J14" i="4" s="1"/>
  <c r="H13" i="4"/>
  <c r="AA13" i="4" s="1"/>
  <c r="J13" i="4" a="1"/>
  <c r="J13" i="4" s="1"/>
  <c r="G13" i="4" a="1"/>
  <c r="G13" i="4" s="1"/>
  <c r="BR43" i="2"/>
  <c r="BT25" i="2"/>
  <c r="BT61" i="2"/>
  <c r="BS61" i="2"/>
  <c r="BL25" i="2"/>
  <c r="BP61" i="2"/>
  <c r="BJ43" i="2"/>
  <c r="BL61" i="2"/>
  <c r="BP25" i="2"/>
  <c r="BN43" i="2"/>
  <c r="BO61" i="2"/>
  <c r="BQ43" i="2"/>
  <c r="BS25" i="2"/>
  <c r="BR61" i="2"/>
  <c r="BJ61" i="2"/>
  <c r="BP43" i="2"/>
  <c r="BR25" i="2"/>
  <c r="BN25" i="2"/>
  <c r="BJ25" i="2"/>
  <c r="BU43" i="2"/>
  <c r="BM43" i="2"/>
  <c r="BK25" i="2"/>
  <c r="BN61" i="2"/>
  <c r="BT43" i="2"/>
  <c r="BL43" i="2"/>
  <c r="BK61" i="2"/>
  <c r="BI43" i="2"/>
  <c r="BO25" i="2"/>
  <c r="BU61" i="2"/>
  <c r="BQ61" i="2"/>
  <c r="BM61" i="2"/>
  <c r="BI61" i="2"/>
  <c r="BS43" i="2"/>
  <c r="BO43" i="2"/>
  <c r="BK43" i="2"/>
  <c r="BU25" i="2"/>
  <c r="BQ25" i="2"/>
  <c r="BM25" i="2"/>
  <c r="BI25" i="2"/>
  <c r="AJ25" i="2"/>
  <c r="AJ43" i="2"/>
  <c r="AI25" i="2"/>
  <c r="AH43" i="2"/>
  <c r="AI43" i="2"/>
  <c r="AH25" i="2"/>
  <c r="AG25" i="2"/>
  <c r="AG43" i="2"/>
  <c r="AC61" i="2"/>
  <c r="U61" i="2"/>
  <c r="X43" i="2"/>
  <c r="AE25" i="2"/>
  <c r="W25" i="2"/>
  <c r="X61" i="2"/>
  <c r="W43" i="2"/>
  <c r="V25" i="2"/>
  <c r="AA61" i="2"/>
  <c r="Z43" i="2"/>
  <c r="AC25" i="2"/>
  <c r="Y25" i="2"/>
  <c r="U25" i="2"/>
  <c r="AB61" i="2"/>
  <c r="AE43" i="2"/>
  <c r="AA43" i="2"/>
  <c r="Z25" i="2"/>
  <c r="AE61" i="2"/>
  <c r="S61" i="2"/>
  <c r="V43" i="2"/>
  <c r="Z61" i="2"/>
  <c r="AC43" i="2"/>
  <c r="U43" i="2"/>
  <c r="AB25" i="2"/>
  <c r="X25" i="2"/>
  <c r="T25" i="2"/>
  <c r="Y61" i="2"/>
  <c r="AB43" i="2"/>
  <c r="T43" i="2"/>
  <c r="AA25" i="2"/>
  <c r="S25" i="2"/>
  <c r="T61" i="2"/>
  <c r="S43" i="2"/>
  <c r="AD25" i="2"/>
  <c r="W61" i="2"/>
  <c r="AD43" i="2"/>
  <c r="AD61" i="2"/>
  <c r="V61" i="2"/>
  <c r="Y43" i="2"/>
  <c r="D15" i="5"/>
  <c r="D16" i="5" s="1"/>
  <c r="D12" i="5"/>
  <c r="I25" i="2"/>
  <c r="L25" i="2"/>
  <c r="O25" i="2"/>
  <c r="G25" i="2"/>
  <c r="M25" i="2"/>
  <c r="P25" i="2"/>
  <c r="H25" i="2"/>
  <c r="K25" i="2"/>
  <c r="N25" i="2"/>
  <c r="J25" i="2"/>
  <c r="F25" i="2"/>
  <c r="E25" i="2"/>
  <c r="Q60" i="2"/>
  <c r="Q59" i="2"/>
  <c r="Q58" i="2"/>
  <c r="Q57" i="2"/>
  <c r="Q56" i="2"/>
  <c r="Q55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10" i="2"/>
  <c r="G43" i="2" a="1"/>
  <c r="L43" i="2" a="1"/>
  <c r="H43" i="2" a="1"/>
  <c r="M43" i="2" a="1"/>
  <c r="N43" i="2" a="1"/>
  <c r="AK43" i="2" a="1"/>
  <c r="K43" i="2" a="1"/>
  <c r="F43" i="2" a="1"/>
  <c r="I43" i="2" a="1"/>
  <c r="AY25" i="2" a="1"/>
  <c r="J43" i="2" a="1"/>
  <c r="AY43" i="2" a="1"/>
  <c r="Q25" i="2" a="1"/>
  <c r="P43" i="2" a="1"/>
  <c r="O43" i="2" a="1"/>
  <c r="AK25" i="2" a="1"/>
  <c r="D25" i="5" l="1"/>
  <c r="AS32" i="2"/>
  <c r="AS31" i="2"/>
  <c r="AS29" i="2"/>
  <c r="K13" i="4" a="1"/>
  <c r="K13" i="4" s="1"/>
  <c r="AX46" i="2"/>
  <c r="AW46" i="2"/>
  <c r="AU46" i="2"/>
  <c r="AY25" i="2"/>
  <c r="AY43" i="2"/>
  <c r="AZ10" i="2"/>
  <c r="AZ35" i="2"/>
  <c r="AV46" i="2"/>
  <c r="AJ46" i="2"/>
  <c r="AH46" i="2"/>
  <c r="AI46" i="2"/>
  <c r="AG46" i="2"/>
  <c r="AK43" i="2"/>
  <c r="AL35" i="2"/>
  <c r="F58" i="5"/>
  <c r="F59" i="5"/>
  <c r="C65" i="5"/>
  <c r="E61" i="5"/>
  <c r="E62" i="5"/>
  <c r="E63" i="5"/>
  <c r="Z13" i="4"/>
  <c r="AD13" i="4"/>
  <c r="F13" i="4"/>
  <c r="V13" i="4" s="1"/>
  <c r="AB13" i="4"/>
  <c r="AC13" i="4"/>
  <c r="AK25" i="2"/>
  <c r="E14" i="4" a="1"/>
  <c r="E14" i="4" s="1"/>
  <c r="C15" i="4" a="1"/>
  <c r="C15" i="4" s="1"/>
  <c r="J15" i="4" s="1" a="1"/>
  <c r="J15" i="4" s="1"/>
  <c r="H14" i="4"/>
  <c r="G14" i="4" a="1"/>
  <c r="G14" i="4" s="1"/>
  <c r="AE9" i="2"/>
  <c r="S27" i="2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/>
  <c r="S45" i="2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S9" i="2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G5" i="2"/>
  <c r="AS9" i="2" s="1"/>
  <c r="L13" i="4" a="1"/>
  <c r="L13" i="4" s="1"/>
  <c r="BU7" i="2"/>
  <c r="BU6" i="2" s="1"/>
  <c r="BI7" i="2"/>
  <c r="BI6" i="2" s="1"/>
  <c r="BN7" i="2"/>
  <c r="BN6" i="2" s="1"/>
  <c r="BL7" i="2"/>
  <c r="BL6" i="2" s="1"/>
  <c r="BK7" i="2"/>
  <c r="BK6" i="2" s="1"/>
  <c r="BJ7" i="2"/>
  <c r="BJ6" i="2" s="1"/>
  <c r="BM7" i="2"/>
  <c r="BM6" i="2" s="1"/>
  <c r="BR7" i="2"/>
  <c r="BR6" i="2" s="1"/>
  <c r="BS7" i="2"/>
  <c r="BS6" i="2" s="1"/>
  <c r="BQ7" i="2"/>
  <c r="BQ6" i="2" s="1"/>
  <c r="BO7" i="2"/>
  <c r="BO6" i="2" s="1"/>
  <c r="BP7" i="2"/>
  <c r="BP6" i="2" s="1"/>
  <c r="BT7" i="2"/>
  <c r="BT6" i="2" s="1"/>
  <c r="AB7" i="2"/>
  <c r="AB6" i="2" s="1"/>
  <c r="V7" i="2"/>
  <c r="V6" i="2" s="1"/>
  <c r="S7" i="2"/>
  <c r="S6" i="2" s="1"/>
  <c r="AA7" i="2"/>
  <c r="AA6" i="2" s="1"/>
  <c r="U7" i="2"/>
  <c r="U6" i="2" s="1"/>
  <c r="AE7" i="2"/>
  <c r="AE6" i="2" s="1"/>
  <c r="AC7" i="2"/>
  <c r="AC6" i="2" s="1"/>
  <c r="Y7" i="2"/>
  <c r="Y6" i="2" s="1"/>
  <c r="AD7" i="2"/>
  <c r="AD6" i="2" s="1"/>
  <c r="T7" i="2"/>
  <c r="T6" i="2" s="1"/>
  <c r="W7" i="2"/>
  <c r="W6" i="2" s="1"/>
  <c r="X7" i="2"/>
  <c r="X6" i="2" s="1"/>
  <c r="Z7" i="2"/>
  <c r="Z6" i="2" s="1"/>
  <c r="Q45" i="2"/>
  <c r="E45" i="2"/>
  <c r="F45" i="2" s="1"/>
  <c r="G45" i="2" s="1"/>
  <c r="H45" i="2" s="1"/>
  <c r="I45" i="2" s="1"/>
  <c r="J45" i="2" s="1"/>
  <c r="K45" i="2" s="1"/>
  <c r="L45" i="2" s="1"/>
  <c r="M45" i="2" s="1"/>
  <c r="N45" i="2" s="1"/>
  <c r="O45" i="2" s="1"/>
  <c r="P45" i="2" s="1"/>
  <c r="Q27" i="2"/>
  <c r="E27" i="2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5" i="2"/>
  <c r="M43" i="2"/>
  <c r="H43" i="2"/>
  <c r="O43" i="2"/>
  <c r="G43" i="2"/>
  <c r="I43" i="2"/>
  <c r="L43" i="2"/>
  <c r="K43" i="2"/>
  <c r="P43" i="2"/>
  <c r="N43" i="2"/>
  <c r="J43" i="2"/>
  <c r="F43" i="2"/>
  <c r="AG61" i="2" a="1"/>
  <c r="AW61" i="2" a="1"/>
  <c r="AJ61" i="2" a="1"/>
  <c r="AV61" i="2" a="1"/>
  <c r="AZ43" i="2" a="1"/>
  <c r="F61" i="2" a="1"/>
  <c r="J61" i="2" a="1"/>
  <c r="G61" i="2" a="1"/>
  <c r="H61" i="2" a="1"/>
  <c r="AH61" i="2" a="1"/>
  <c r="AX61" i="2" a="1"/>
  <c r="P61" i="2" a="1"/>
  <c r="AL43" i="2" a="1"/>
  <c r="AI61" i="2" a="1"/>
  <c r="K61" i="2" a="1"/>
  <c r="AL25" i="2" a="1"/>
  <c r="L61" i="2" a="1"/>
  <c r="N61" i="2" a="1"/>
  <c r="M61" i="2" a="1"/>
  <c r="AU61" i="2" a="1"/>
  <c r="AZ25" i="2" a="1"/>
  <c r="I61" i="2" a="1"/>
  <c r="O61" i="2" a="1"/>
  <c r="X13" i="4" l="1"/>
  <c r="W13" i="4"/>
  <c r="AX61" i="2"/>
  <c r="AX7" i="2" s="1"/>
  <c r="AX6" i="2" s="1"/>
  <c r="AW61" i="2"/>
  <c r="AW7" i="2" s="1"/>
  <c r="AW6" i="2" s="1"/>
  <c r="AU61" i="2"/>
  <c r="AU7" i="2" s="1"/>
  <c r="AU6" i="2" s="1"/>
  <c r="AZ43" i="2"/>
  <c r="AZ25" i="2"/>
  <c r="AV61" i="2"/>
  <c r="AV7" i="2" s="1"/>
  <c r="AV6" i="2" s="1"/>
  <c r="BA35" i="2"/>
  <c r="BA10" i="2"/>
  <c r="AY46" i="2"/>
  <c r="AJ61" i="2"/>
  <c r="AJ7" i="2" s="1"/>
  <c r="AJ6" i="2" s="1"/>
  <c r="AI61" i="2"/>
  <c r="AI7" i="2" s="1"/>
  <c r="AI6" i="2" s="1"/>
  <c r="AH61" i="2"/>
  <c r="AH7" i="2" s="1"/>
  <c r="AH6" i="2" s="1"/>
  <c r="AK46" i="2"/>
  <c r="AG61" i="2"/>
  <c r="AL43" i="2"/>
  <c r="AM35" i="2"/>
  <c r="N13" i="4" a="1"/>
  <c r="N13" i="4" s="1"/>
  <c r="P13" i="4"/>
  <c r="I63" i="5" a="1"/>
  <c r="I63" i="5" s="1"/>
  <c r="I62" i="5" a="1"/>
  <c r="I62" i="5" s="1"/>
  <c r="F61" i="5"/>
  <c r="I61" i="5" a="1"/>
  <c r="I61" i="5" s="1"/>
  <c r="F62" i="5"/>
  <c r="F63" i="5"/>
  <c r="C69" i="5"/>
  <c r="E65" i="5"/>
  <c r="E66" i="5"/>
  <c r="E67" i="5"/>
  <c r="R13" i="4"/>
  <c r="T13" i="4"/>
  <c r="U13" i="4"/>
  <c r="M13" i="4" a="1"/>
  <c r="M13" i="4" s="1"/>
  <c r="S13" i="4"/>
  <c r="Q13" i="4"/>
  <c r="O13" i="4"/>
  <c r="H15" i="4"/>
  <c r="E15" i="4" a="1"/>
  <c r="E15" i="4" s="1"/>
  <c r="G15" i="4" a="1"/>
  <c r="G15" i="4" s="1"/>
  <c r="C16" i="4" a="1"/>
  <c r="C16" i="4" s="1"/>
  <c r="J16" i="4" s="1" a="1"/>
  <c r="J16" i="4" s="1"/>
  <c r="AL25" i="2"/>
  <c r="F14" i="4"/>
  <c r="D14" i="4"/>
  <c r="I14" i="4" s="1" a="1"/>
  <c r="I14" i="4" s="1"/>
  <c r="K14" i="4" s="1" a="1"/>
  <c r="K14" i="4" s="1"/>
  <c r="AS45" i="2"/>
  <c r="AU5" i="2"/>
  <c r="AG27" i="2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G9" i="2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G45" i="2"/>
  <c r="AH45" i="2" s="1"/>
  <c r="AI45" i="2" s="1"/>
  <c r="AJ45" i="2" s="1"/>
  <c r="AK45" i="2" s="1"/>
  <c r="AL45" i="2" s="1"/>
  <c r="AM45" i="2" s="1"/>
  <c r="AN45" i="2" s="1"/>
  <c r="AO45" i="2" s="1"/>
  <c r="AP45" i="2" s="1"/>
  <c r="AQ45" i="2" s="1"/>
  <c r="AR45" i="2" s="1"/>
  <c r="AS27" i="2"/>
  <c r="L61" i="2"/>
  <c r="L7" i="2" s="1"/>
  <c r="I61" i="2"/>
  <c r="I7" i="2" s="1"/>
  <c r="G61" i="2"/>
  <c r="G7" i="2" s="1"/>
  <c r="O61" i="2"/>
  <c r="O7" i="2" s="1"/>
  <c r="H61" i="2"/>
  <c r="H7" i="2" s="1"/>
  <c r="F61" i="2"/>
  <c r="F7" i="2" s="1"/>
  <c r="P61" i="2"/>
  <c r="P7" i="2" s="1"/>
  <c r="J61" i="2"/>
  <c r="K61" i="2"/>
  <c r="K7" i="2" s="1"/>
  <c r="N61" i="2"/>
  <c r="N7" i="2" s="1"/>
  <c r="M61" i="2"/>
  <c r="M7" i="2" s="1"/>
  <c r="Q52" i="2"/>
  <c r="Q51" i="2"/>
  <c r="Q48" i="2"/>
  <c r="Q53" i="2"/>
  <c r="Q50" i="2"/>
  <c r="Q49" i="2"/>
  <c r="Q47" i="2"/>
  <c r="Q54" i="2"/>
  <c r="Q46" i="2"/>
  <c r="AY61" i="2" a="1"/>
  <c r="Q61" i="2" a="1"/>
  <c r="BA43" i="2" a="1"/>
  <c r="AM43" i="2" a="1"/>
  <c r="AM25" i="2" a="1"/>
  <c r="BA25" i="2" a="1"/>
  <c r="AK61" i="2" a="1"/>
  <c r="E61" i="2" a="1"/>
  <c r="J66" i="5" l="1" a="1"/>
  <c r="J66" i="5" s="1"/>
  <c r="J65" i="5" a="1"/>
  <c r="J65" i="5" s="1"/>
  <c r="J58" i="5" a="1"/>
  <c r="J58" i="5" s="1"/>
  <c r="K58" i="5" s="1"/>
  <c r="Q58" i="5" s="1"/>
  <c r="J61" i="5" a="1"/>
  <c r="J61" i="5" s="1"/>
  <c r="O61" i="5" s="1"/>
  <c r="Y13" i="4"/>
  <c r="J57" i="5" a="1"/>
  <c r="J57" i="5" s="1"/>
  <c r="BI5" i="2"/>
  <c r="BU27" i="2" s="1"/>
  <c r="AU45" i="2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AU27" i="2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AU9" i="2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J62" i="5" a="1"/>
  <c r="J62" i="5" s="1"/>
  <c r="O62" i="5" s="1"/>
  <c r="J63" i="5" a="1"/>
  <c r="J63" i="5" s="1"/>
  <c r="K63" i="5" s="1"/>
  <c r="BA43" i="2"/>
  <c r="BA25" i="2"/>
  <c r="AY61" i="2"/>
  <c r="AY7" i="2" s="1"/>
  <c r="AY6" i="2" s="1"/>
  <c r="BB35" i="2"/>
  <c r="BB10" i="2"/>
  <c r="AZ46" i="2"/>
  <c r="AK61" i="2"/>
  <c r="AK7" i="2" s="1"/>
  <c r="AK6" i="2" s="1"/>
  <c r="AL46" i="2"/>
  <c r="J59" i="5" a="1"/>
  <c r="J59" i="5" s="1"/>
  <c r="AG7" i="2"/>
  <c r="AG6" i="2" s="1"/>
  <c r="AM43" i="2"/>
  <c r="AN35" i="2"/>
  <c r="I67" i="5" a="1"/>
  <c r="I67" i="5" s="1"/>
  <c r="J67" i="5" a="1"/>
  <c r="J67" i="5" s="1"/>
  <c r="F65" i="5"/>
  <c r="I65" i="5" a="1"/>
  <c r="I65" i="5" s="1"/>
  <c r="F66" i="5"/>
  <c r="I66" i="5" a="1"/>
  <c r="I66" i="5" s="1"/>
  <c r="F67" i="5"/>
  <c r="C73" i="5"/>
  <c r="E71" i="5"/>
  <c r="J71" i="5" s="1" a="1"/>
  <c r="J71" i="5" s="1"/>
  <c r="E70" i="5"/>
  <c r="J70" i="5" s="1" a="1"/>
  <c r="J70" i="5" s="1"/>
  <c r="E69" i="5"/>
  <c r="F15" i="4"/>
  <c r="G16" i="4" a="1"/>
  <c r="G16" i="4" s="1"/>
  <c r="H16" i="4"/>
  <c r="C17" i="4" a="1"/>
  <c r="C17" i="4" s="1"/>
  <c r="J17" i="4" s="1" a="1"/>
  <c r="J17" i="4" s="1"/>
  <c r="D15" i="4"/>
  <c r="I15" i="4" s="1" a="1"/>
  <c r="I15" i="4" s="1"/>
  <c r="K15" i="4" s="1" a="1"/>
  <c r="K15" i="4" s="1"/>
  <c r="E16" i="4" a="1"/>
  <c r="E16" i="4" s="1"/>
  <c r="AM25" i="2"/>
  <c r="M14" i="4" a="1"/>
  <c r="M14" i="4" s="1"/>
  <c r="BG27" i="2"/>
  <c r="BG45" i="2"/>
  <c r="BG9" i="2"/>
  <c r="BU9" i="2"/>
  <c r="J7" i="2"/>
  <c r="J6" i="2" s="1"/>
  <c r="P6" i="2"/>
  <c r="L6" i="2"/>
  <c r="O6" i="2"/>
  <c r="M6" i="2"/>
  <c r="I6" i="2"/>
  <c r="F6" i="2"/>
  <c r="H6" i="2"/>
  <c r="K6" i="2"/>
  <c r="G6" i="2"/>
  <c r="N6" i="2"/>
  <c r="E61" i="2"/>
  <c r="Q61" i="2"/>
  <c r="AL61" i="2" a="1"/>
  <c r="AN25" i="2" a="1"/>
  <c r="AZ61" i="2" a="1"/>
  <c r="BB43" i="2" a="1"/>
  <c r="E43" i="2" a="1"/>
  <c r="BB25" i="2" a="1"/>
  <c r="AN43" i="2" a="1"/>
  <c r="O58" i="5" l="1"/>
  <c r="BU45" i="2"/>
  <c r="BI9" i="2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I27" i="2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K61" i="5"/>
  <c r="P61" i="5" s="1"/>
  <c r="L61" i="5"/>
  <c r="L58" i="5"/>
  <c r="M58" i="5"/>
  <c r="O66" i="5"/>
  <c r="P58" i="5"/>
  <c r="N58" i="5"/>
  <c r="K62" i="5"/>
  <c r="P62" i="5" s="1"/>
  <c r="L62" i="5"/>
  <c r="L57" i="5"/>
  <c r="K57" i="5"/>
  <c r="O57" i="5"/>
  <c r="BI45" i="2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C18" i="4" a="1"/>
  <c r="C18" i="4" s="1"/>
  <c r="J18" i="4" s="1" a="1"/>
  <c r="J18" i="4" s="1"/>
  <c r="O65" i="5"/>
  <c r="O63" i="5"/>
  <c r="L63" i="5"/>
  <c r="BB25" i="2"/>
  <c r="BB43" i="2"/>
  <c r="AZ61" i="2"/>
  <c r="AZ7" i="2" s="1"/>
  <c r="AZ6" i="2" s="1"/>
  <c r="BC10" i="2"/>
  <c r="BC35" i="2"/>
  <c r="BA46" i="2"/>
  <c r="AL61" i="2"/>
  <c r="AL7" i="2" s="1"/>
  <c r="AL6" i="2" s="1"/>
  <c r="AM46" i="2"/>
  <c r="K59" i="5"/>
  <c r="O59" i="5"/>
  <c r="L59" i="5"/>
  <c r="AN43" i="2"/>
  <c r="AO35" i="2"/>
  <c r="E17" i="4" a="1"/>
  <c r="E17" i="4" s="1"/>
  <c r="Q63" i="5"/>
  <c r="P63" i="5"/>
  <c r="O67" i="5"/>
  <c r="L66" i="5"/>
  <c r="L65" i="5"/>
  <c r="L67" i="5"/>
  <c r="N63" i="5"/>
  <c r="M63" i="5"/>
  <c r="K66" i="5"/>
  <c r="K65" i="5"/>
  <c r="K67" i="5"/>
  <c r="I69" i="5" a="1"/>
  <c r="I69" i="5" s="1"/>
  <c r="J69" i="5" a="1"/>
  <c r="J69" i="5" s="1"/>
  <c r="F70" i="5"/>
  <c r="I70" i="5" a="1"/>
  <c r="I70" i="5" s="1"/>
  <c r="F71" i="5"/>
  <c r="I71" i="5" a="1"/>
  <c r="I71" i="5" s="1"/>
  <c r="F69" i="5"/>
  <c r="C77" i="5"/>
  <c r="E73" i="5"/>
  <c r="E74" i="5"/>
  <c r="E75" i="5"/>
  <c r="J75" i="5" s="1" a="1"/>
  <c r="J75" i="5" s="1"/>
  <c r="F16" i="4"/>
  <c r="M15" i="4" a="1"/>
  <c r="M15" i="4" s="1"/>
  <c r="D16" i="4"/>
  <c r="G17" i="4" a="1"/>
  <c r="G17" i="4" s="1"/>
  <c r="V14" i="4"/>
  <c r="H17" i="4"/>
  <c r="AN25" i="2"/>
  <c r="L16" i="4" a="1"/>
  <c r="L16" i="4" s="1"/>
  <c r="L15" i="4" a="1"/>
  <c r="L15" i="4" s="1"/>
  <c r="E43" i="2"/>
  <c r="Q28" i="2"/>
  <c r="AM61" i="2" a="1"/>
  <c r="AO25" i="2" a="1"/>
  <c r="BA61" i="2" a="1"/>
  <c r="BC43" i="2" a="1"/>
  <c r="Q43" i="2" a="1"/>
  <c r="AO43" i="2" a="1"/>
  <c r="BC25" i="2" a="1"/>
  <c r="O70" i="5" l="1"/>
  <c r="N61" i="5"/>
  <c r="M61" i="5"/>
  <c r="Q61" i="5"/>
  <c r="C19" i="4" a="1"/>
  <c r="C19" i="4" s="1"/>
  <c r="J19" i="4" s="1" a="1"/>
  <c r="J19" i="4" s="1"/>
  <c r="N62" i="5"/>
  <c r="Q62" i="5"/>
  <c r="M62" i="5"/>
  <c r="G18" i="4" a="1"/>
  <c r="G18" i="4" s="1"/>
  <c r="E18" i="4" a="1"/>
  <c r="E18" i="4" s="1"/>
  <c r="L18" i="4" s="1" a="1"/>
  <c r="L18" i="4" s="1"/>
  <c r="M57" i="5"/>
  <c r="N57" i="5"/>
  <c r="P57" i="5"/>
  <c r="Q57" i="5"/>
  <c r="H18" i="4"/>
  <c r="BC25" i="2"/>
  <c r="BA61" i="2"/>
  <c r="BA7" i="2" s="1"/>
  <c r="BA6" i="2" s="1"/>
  <c r="BC43" i="2"/>
  <c r="BD10" i="2"/>
  <c r="BD35" i="2"/>
  <c r="BB46" i="2"/>
  <c r="AM61" i="2"/>
  <c r="AM7" i="2" s="1"/>
  <c r="AM6" i="2" s="1"/>
  <c r="AN46" i="2"/>
  <c r="Q59" i="5"/>
  <c r="M59" i="5"/>
  <c r="N59" i="5"/>
  <c r="P59" i="5"/>
  <c r="O69" i="5"/>
  <c r="AO43" i="2"/>
  <c r="AP35" i="2"/>
  <c r="M16" i="4" a="1"/>
  <c r="M16" i="4" s="1"/>
  <c r="V16" i="4" s="1"/>
  <c r="O71" i="5"/>
  <c r="P67" i="5"/>
  <c r="Q67" i="5"/>
  <c r="P65" i="5"/>
  <c r="Q65" i="5"/>
  <c r="Q66" i="5"/>
  <c r="P66" i="5"/>
  <c r="L71" i="5"/>
  <c r="L69" i="5"/>
  <c r="L70" i="5"/>
  <c r="M65" i="5"/>
  <c r="N65" i="5"/>
  <c r="M66" i="5"/>
  <c r="N66" i="5"/>
  <c r="M67" i="5"/>
  <c r="N67" i="5"/>
  <c r="K70" i="5"/>
  <c r="K71" i="5"/>
  <c r="K69" i="5"/>
  <c r="I73" i="5" a="1"/>
  <c r="I73" i="5" s="1"/>
  <c r="J73" i="5" a="1"/>
  <c r="J73" i="5" s="1"/>
  <c r="I74" i="5" a="1"/>
  <c r="I74" i="5" s="1"/>
  <c r="J74" i="5" a="1"/>
  <c r="J74" i="5" s="1"/>
  <c r="F75" i="5"/>
  <c r="I75" i="5" a="1"/>
  <c r="I75" i="5" s="1"/>
  <c r="F74" i="5"/>
  <c r="F73" i="5"/>
  <c r="C81" i="5"/>
  <c r="E77" i="5"/>
  <c r="E78" i="5"/>
  <c r="E79" i="5"/>
  <c r="N14" i="4" a="1"/>
  <c r="N14" i="4" s="1"/>
  <c r="V15" i="4"/>
  <c r="N15" i="4" a="1"/>
  <c r="N15" i="4" s="1"/>
  <c r="T15" i="4" s="1"/>
  <c r="I16" i="4" a="1"/>
  <c r="I16" i="4" s="1"/>
  <c r="K16" i="4" s="1" a="1"/>
  <c r="K16" i="4" s="1"/>
  <c r="N16" i="4" a="1"/>
  <c r="N16" i="4" s="1"/>
  <c r="F17" i="4"/>
  <c r="D17" i="4"/>
  <c r="I17" i="4" s="1" a="1"/>
  <c r="I17" i="4" s="1"/>
  <c r="K17" i="4" s="1" a="1"/>
  <c r="K17" i="4" s="1"/>
  <c r="AO25" i="2"/>
  <c r="E7" i="2"/>
  <c r="E6" i="2" s="1"/>
  <c r="C20" i="4" a="1"/>
  <c r="C20" i="4" s="1"/>
  <c r="J20" i="4" s="1" a="1"/>
  <c r="J20" i="4" s="1"/>
  <c r="G19" i="4" a="1"/>
  <c r="G19" i="4" s="1"/>
  <c r="E19" i="4" a="1"/>
  <c r="E19" i="4" s="1"/>
  <c r="H19" i="4"/>
  <c r="Q43" i="2"/>
  <c r="AP43" i="2" a="1"/>
  <c r="BB61" i="2" a="1"/>
  <c r="BD43" i="2" a="1"/>
  <c r="AN61" i="2" a="1"/>
  <c r="BD25" i="2" a="1"/>
  <c r="AP25" i="2" a="1"/>
  <c r="F18" i="4" l="1"/>
  <c r="T16" i="4"/>
  <c r="BD43" i="2"/>
  <c r="BD25" i="2"/>
  <c r="BB61" i="2"/>
  <c r="BB7" i="2" s="1"/>
  <c r="BB6" i="2" s="1"/>
  <c r="BE35" i="2"/>
  <c r="BE10" i="2"/>
  <c r="BC46" i="2"/>
  <c r="AO46" i="2"/>
  <c r="AN61" i="2"/>
  <c r="AN7" i="2" s="1"/>
  <c r="AN6" i="2" s="1"/>
  <c r="AP43" i="2"/>
  <c r="AQ35" i="2"/>
  <c r="O74" i="5"/>
  <c r="O73" i="5"/>
  <c r="O75" i="5"/>
  <c r="P70" i="5"/>
  <c r="Q70" i="5"/>
  <c r="Q69" i="5"/>
  <c r="P69" i="5"/>
  <c r="P71" i="5"/>
  <c r="Q71" i="5"/>
  <c r="L73" i="5"/>
  <c r="L75" i="5"/>
  <c r="L74" i="5"/>
  <c r="M71" i="5"/>
  <c r="N71" i="5"/>
  <c r="M70" i="5"/>
  <c r="N70" i="5"/>
  <c r="N69" i="5"/>
  <c r="M69" i="5"/>
  <c r="K75" i="5"/>
  <c r="K73" i="5"/>
  <c r="K74" i="5"/>
  <c r="I79" i="5" a="1"/>
  <c r="I79" i="5" s="1"/>
  <c r="J79" i="5" a="1"/>
  <c r="J79" i="5" s="1"/>
  <c r="I78" i="5" a="1"/>
  <c r="I78" i="5" s="1"/>
  <c r="J78" i="5" a="1"/>
  <c r="J78" i="5" s="1"/>
  <c r="I77" i="5" a="1"/>
  <c r="I77" i="5" s="1"/>
  <c r="J77" i="5" a="1"/>
  <c r="J77" i="5" s="1"/>
  <c r="F79" i="5"/>
  <c r="F78" i="5"/>
  <c r="F77" i="5"/>
  <c r="C85" i="5"/>
  <c r="E82" i="5"/>
  <c r="E83" i="5"/>
  <c r="E81" i="5"/>
  <c r="J81" i="5" s="1" a="1"/>
  <c r="J81" i="5" s="1"/>
  <c r="O15" i="4"/>
  <c r="O14" i="4"/>
  <c r="Q14" i="4"/>
  <c r="T14" i="4"/>
  <c r="Q15" i="4"/>
  <c r="D18" i="4"/>
  <c r="I18" i="4" s="1" a="1"/>
  <c r="I18" i="4" s="1"/>
  <c r="K18" i="4" s="1" a="1"/>
  <c r="K18" i="4" s="1"/>
  <c r="O16" i="4"/>
  <c r="N17" i="4" a="1"/>
  <c r="N17" i="4" s="1"/>
  <c r="Q16" i="4"/>
  <c r="M17" i="4" a="1"/>
  <c r="M17" i="4" s="1"/>
  <c r="AP25" i="2"/>
  <c r="L19" i="4" a="1"/>
  <c r="L19" i="4" s="1"/>
  <c r="Q7" i="2"/>
  <c r="Q6" i="2" s="1"/>
  <c r="C21" i="4" a="1"/>
  <c r="C21" i="4" s="1"/>
  <c r="J21" i="4" s="1" a="1"/>
  <c r="J21" i="4" s="1"/>
  <c r="H20" i="4"/>
  <c r="G20" i="4" a="1"/>
  <c r="G20" i="4" s="1"/>
  <c r="E20" i="4" a="1"/>
  <c r="E20" i="4" s="1"/>
  <c r="F19" i="4"/>
  <c r="BE43" i="2" a="1"/>
  <c r="AO61" i="2" a="1"/>
  <c r="BE25" i="2" a="1"/>
  <c r="AQ43" i="2" a="1"/>
  <c r="BC61" i="2" a="1"/>
  <c r="AQ25" i="2" a="1"/>
  <c r="BE25" i="2" l="1"/>
  <c r="BC61" i="2"/>
  <c r="BC7" i="2" s="1"/>
  <c r="BC6" i="2" s="1"/>
  <c r="BE43" i="2"/>
  <c r="BF10" i="2"/>
  <c r="BF35" i="2"/>
  <c r="BD46" i="2"/>
  <c r="AO61" i="2"/>
  <c r="AO7" i="2" s="1"/>
  <c r="AO6" i="2" s="1"/>
  <c r="AP46" i="2"/>
  <c r="O78" i="5"/>
  <c r="O77" i="5"/>
  <c r="AQ43" i="2"/>
  <c r="AR35" i="2"/>
  <c r="AS35" i="2"/>
  <c r="O79" i="5"/>
  <c r="P75" i="5"/>
  <c r="Q75" i="5"/>
  <c r="Q74" i="5"/>
  <c r="P74" i="5"/>
  <c r="P73" i="5"/>
  <c r="Q73" i="5"/>
  <c r="L79" i="5"/>
  <c r="L77" i="5"/>
  <c r="L78" i="5"/>
  <c r="M73" i="5"/>
  <c r="N73" i="5"/>
  <c r="M75" i="5"/>
  <c r="N75" i="5"/>
  <c r="N74" i="5"/>
  <c r="M74" i="5"/>
  <c r="K78" i="5"/>
  <c r="K79" i="5"/>
  <c r="K77" i="5"/>
  <c r="I83" i="5" a="1"/>
  <c r="I83" i="5" s="1"/>
  <c r="J83" i="5" a="1"/>
  <c r="J83" i="5" s="1"/>
  <c r="I82" i="5" a="1"/>
  <c r="I82" i="5" s="1"/>
  <c r="J82" i="5" a="1"/>
  <c r="J82" i="5" s="1"/>
  <c r="F81" i="5"/>
  <c r="I81" i="5" a="1"/>
  <c r="I81" i="5" s="1"/>
  <c r="O81" i="5" s="1"/>
  <c r="F82" i="5"/>
  <c r="F83" i="5"/>
  <c r="C89" i="5"/>
  <c r="E85" i="5"/>
  <c r="J85" i="5" s="1" a="1"/>
  <c r="J85" i="5" s="1"/>
  <c r="E86" i="5"/>
  <c r="J86" i="5" s="1" a="1"/>
  <c r="J86" i="5" s="1"/>
  <c r="E87" i="5"/>
  <c r="D19" i="4"/>
  <c r="I19" i="4" s="1" a="1"/>
  <c r="I19" i="4" s="1"/>
  <c r="K19" i="4" s="1" a="1"/>
  <c r="K19" i="4" s="1"/>
  <c r="N18" i="4" a="1"/>
  <c r="N18" i="4" s="1"/>
  <c r="M18" i="4" a="1"/>
  <c r="M18" i="4" s="1"/>
  <c r="Q17" i="4"/>
  <c r="O17" i="4"/>
  <c r="T17" i="4"/>
  <c r="V17" i="4"/>
  <c r="AQ25" i="2"/>
  <c r="F20" i="4"/>
  <c r="C22" i="4" a="1"/>
  <c r="C22" i="4" s="1"/>
  <c r="J22" i="4" s="1" a="1"/>
  <c r="J22" i="4" s="1"/>
  <c r="H21" i="4"/>
  <c r="G21" i="4" a="1"/>
  <c r="G21" i="4" s="1"/>
  <c r="E21" i="4" a="1"/>
  <c r="E21" i="4" s="1"/>
  <c r="BF25" i="2" a="1"/>
  <c r="BD61" i="2" a="1"/>
  <c r="P15" i="4"/>
  <c r="AR25" i="2" a="1"/>
  <c r="AR43" i="2" a="1"/>
  <c r="P14" i="4"/>
  <c r="P16" i="4"/>
  <c r="P17" i="4"/>
  <c r="AS43" i="2" a="1"/>
  <c r="BF43" i="2" a="1"/>
  <c r="AP61" i="2" a="1"/>
  <c r="M19" i="4" l="1" a="1"/>
  <c r="M19" i="4" s="1"/>
  <c r="BD61" i="2"/>
  <c r="BD7" i="2" s="1"/>
  <c r="BD6" i="2" s="1"/>
  <c r="BF43" i="2"/>
  <c r="BF25" i="2"/>
  <c r="BG35" i="2"/>
  <c r="BG10" i="2"/>
  <c r="BE46" i="2"/>
  <c r="AP61" i="2"/>
  <c r="AP7" i="2" s="1"/>
  <c r="AP6" i="2" s="1"/>
  <c r="AQ46" i="2"/>
  <c r="AS43" i="2"/>
  <c r="AR43" i="2"/>
  <c r="D20" i="4"/>
  <c r="I20" i="4" s="1" a="1"/>
  <c r="I20" i="4" s="1"/>
  <c r="K20" i="4" s="1" a="1"/>
  <c r="K20" i="4" s="1"/>
  <c r="N19" i="4" a="1"/>
  <c r="N19" i="4" s="1"/>
  <c r="T19" i="4" s="1"/>
  <c r="T18" i="4"/>
  <c r="O83" i="5"/>
  <c r="O82" i="5"/>
  <c r="P78" i="5"/>
  <c r="Q78" i="5"/>
  <c r="P77" i="5"/>
  <c r="Q77" i="5"/>
  <c r="Q79" i="5"/>
  <c r="P79" i="5"/>
  <c r="L82" i="5"/>
  <c r="L81" i="5"/>
  <c r="L83" i="5"/>
  <c r="N79" i="5"/>
  <c r="M79" i="5"/>
  <c r="M78" i="5"/>
  <c r="N78" i="5"/>
  <c r="M77" i="5"/>
  <c r="N77" i="5"/>
  <c r="K81" i="5"/>
  <c r="K83" i="5"/>
  <c r="K82" i="5"/>
  <c r="I87" i="5" a="1"/>
  <c r="I87" i="5" s="1"/>
  <c r="J87" i="5" a="1"/>
  <c r="J87" i="5" s="1"/>
  <c r="F85" i="5"/>
  <c r="I85" i="5" a="1"/>
  <c r="I85" i="5" s="1"/>
  <c r="O85" i="5" s="1"/>
  <c r="F86" i="5"/>
  <c r="I86" i="5" a="1"/>
  <c r="I86" i="5" s="1"/>
  <c r="F87" i="5"/>
  <c r="C93" i="5"/>
  <c r="E91" i="5"/>
  <c r="J91" i="5" s="1" a="1"/>
  <c r="J91" i="5" s="1"/>
  <c r="E89" i="5"/>
  <c r="E90" i="5"/>
  <c r="J90" i="5" s="1" a="1"/>
  <c r="J90" i="5" s="1"/>
  <c r="O19" i="4"/>
  <c r="V18" i="4"/>
  <c r="Q18" i="4"/>
  <c r="V19" i="4"/>
  <c r="O18" i="4"/>
  <c r="AR25" i="2"/>
  <c r="AS10" i="2"/>
  <c r="M20" i="4" a="1"/>
  <c r="M20" i="4" s="1"/>
  <c r="F21" i="4"/>
  <c r="L21" i="4" a="1"/>
  <c r="L21" i="4" s="1"/>
  <c r="D21" i="4"/>
  <c r="C23" i="4" a="1"/>
  <c r="C23" i="4" s="1"/>
  <c r="J23" i="4" s="1" a="1"/>
  <c r="J23" i="4" s="1"/>
  <c r="H22" i="4"/>
  <c r="E22" i="4" a="1"/>
  <c r="E22" i="4" s="1"/>
  <c r="G22" i="4" a="1"/>
  <c r="G22" i="4" s="1"/>
  <c r="AS25" i="2" a="1"/>
  <c r="BG25" i="2" a="1"/>
  <c r="BE61" i="2" a="1"/>
  <c r="P18" i="4"/>
  <c r="P19" i="4"/>
  <c r="AQ61" i="2" a="1"/>
  <c r="BG43" i="2" a="1"/>
  <c r="Q19" i="4" l="1"/>
  <c r="BE61" i="2"/>
  <c r="BE7" i="2" s="1"/>
  <c r="BE6" i="2" s="1"/>
  <c r="BG43" i="2"/>
  <c r="BG25" i="2"/>
  <c r="BF46" i="2"/>
  <c r="AQ61" i="2"/>
  <c r="AQ7" i="2" s="1"/>
  <c r="AQ6" i="2" s="1"/>
  <c r="AR46" i="2"/>
  <c r="O86" i="5"/>
  <c r="O87" i="5"/>
  <c r="P81" i="5"/>
  <c r="Q81" i="5"/>
  <c r="P82" i="5"/>
  <c r="Q82" i="5"/>
  <c r="P83" i="5"/>
  <c r="Q83" i="5"/>
  <c r="L86" i="5"/>
  <c r="L85" i="5"/>
  <c r="L87" i="5"/>
  <c r="M83" i="5"/>
  <c r="N83" i="5"/>
  <c r="M81" i="5"/>
  <c r="N81" i="5"/>
  <c r="M82" i="5"/>
  <c r="N82" i="5"/>
  <c r="K85" i="5"/>
  <c r="K86" i="5"/>
  <c r="K87" i="5"/>
  <c r="I89" i="5" a="1"/>
  <c r="I89" i="5" s="1"/>
  <c r="J89" i="5" a="1"/>
  <c r="J89" i="5" s="1"/>
  <c r="F91" i="5"/>
  <c r="I91" i="5" a="1"/>
  <c r="I91" i="5" s="1"/>
  <c r="F90" i="5"/>
  <c r="I90" i="5" a="1"/>
  <c r="I90" i="5" s="1"/>
  <c r="F89" i="5"/>
  <c r="C97" i="5"/>
  <c r="E93" i="5"/>
  <c r="E94" i="5"/>
  <c r="E95" i="5"/>
  <c r="J95" i="5" s="1" a="1"/>
  <c r="J95" i="5" s="1"/>
  <c r="AS25" i="2"/>
  <c r="L14" i="4" a="1"/>
  <c r="L14" i="4" s="1"/>
  <c r="V20" i="4"/>
  <c r="M21" i="4" a="1"/>
  <c r="M21" i="4" s="1"/>
  <c r="V21" i="4" s="1"/>
  <c r="L22" i="4" a="1"/>
  <c r="L22" i="4" s="1"/>
  <c r="F22" i="4"/>
  <c r="C24" i="4" a="1"/>
  <c r="C24" i="4" s="1"/>
  <c r="J24" i="4" s="1" a="1"/>
  <c r="J24" i="4" s="1"/>
  <c r="G23" i="4" a="1"/>
  <c r="G23" i="4" s="1"/>
  <c r="H23" i="4"/>
  <c r="E23" i="4" a="1"/>
  <c r="E23" i="4" s="1"/>
  <c r="D22" i="4"/>
  <c r="I21" i="4" a="1"/>
  <c r="I21" i="4" s="1"/>
  <c r="K21" i="4" s="1" a="1"/>
  <c r="K21" i="4" s="1"/>
  <c r="BF61" i="2" a="1"/>
  <c r="AR61" i="2" a="1"/>
  <c r="O91" i="5" l="1"/>
  <c r="O90" i="5"/>
  <c r="BF61" i="2"/>
  <c r="BF7" i="2" s="1"/>
  <c r="BF6" i="2" s="1"/>
  <c r="BG46" i="2"/>
  <c r="AR61" i="2"/>
  <c r="AR7" i="2" s="1"/>
  <c r="AR6" i="2" s="1"/>
  <c r="AS46" i="2"/>
  <c r="O89" i="5"/>
  <c r="Q85" i="5"/>
  <c r="P85" i="5"/>
  <c r="P87" i="5"/>
  <c r="Q87" i="5"/>
  <c r="P86" i="5"/>
  <c r="Q86" i="5"/>
  <c r="L91" i="5"/>
  <c r="L89" i="5"/>
  <c r="L90" i="5"/>
  <c r="N85" i="5"/>
  <c r="M85" i="5"/>
  <c r="M86" i="5"/>
  <c r="N86" i="5"/>
  <c r="M87" i="5"/>
  <c r="N87" i="5"/>
  <c r="K91" i="5"/>
  <c r="K90" i="5"/>
  <c r="K89" i="5"/>
  <c r="I93" i="5" a="1"/>
  <c r="I93" i="5" s="1"/>
  <c r="J93" i="5" a="1"/>
  <c r="J93" i="5" s="1"/>
  <c r="I94" i="5" a="1"/>
  <c r="I94" i="5" s="1"/>
  <c r="J94" i="5" a="1"/>
  <c r="J94" i="5" s="1"/>
  <c r="F95" i="5"/>
  <c r="I95" i="5" a="1"/>
  <c r="I95" i="5" s="1"/>
  <c r="F94" i="5"/>
  <c r="F93" i="5"/>
  <c r="C101" i="5"/>
  <c r="E97" i="5"/>
  <c r="E98" i="5"/>
  <c r="E99" i="5"/>
  <c r="L20" i="4" a="1"/>
  <c r="L20" i="4" s="1"/>
  <c r="L17" i="4" a="1"/>
  <c r="L17" i="4" s="1"/>
  <c r="M22" i="4" a="1"/>
  <c r="M22" i="4" s="1"/>
  <c r="F23" i="4"/>
  <c r="L23" i="4" a="1"/>
  <c r="L23" i="4" s="1"/>
  <c r="D23" i="4"/>
  <c r="I22" i="4" a="1"/>
  <c r="I22" i="4" s="1"/>
  <c r="K22" i="4" s="1" a="1"/>
  <c r="K22" i="4" s="1"/>
  <c r="C25" i="4" a="1"/>
  <c r="C25" i="4" s="1"/>
  <c r="J25" i="4" s="1" a="1"/>
  <c r="J25" i="4" s="1"/>
  <c r="G24" i="4" a="1"/>
  <c r="G24" i="4" s="1"/>
  <c r="E24" i="4" a="1"/>
  <c r="E24" i="4" s="1"/>
  <c r="H24" i="4"/>
  <c r="R16" i="4"/>
  <c r="BG61" i="2" a="1"/>
  <c r="AS61" i="2" a="1"/>
  <c r="R15" i="4"/>
  <c r="R18" i="4"/>
  <c r="R19" i="4"/>
  <c r="R14" i="4"/>
  <c r="O95" i="5" l="1"/>
  <c r="O93" i="5"/>
  <c r="O94" i="5"/>
  <c r="BG61" i="2"/>
  <c r="BG7" i="2" s="1"/>
  <c r="BG6" i="2" s="1"/>
  <c r="AS61" i="2"/>
  <c r="P91" i="5"/>
  <c r="Q91" i="5"/>
  <c r="P89" i="5"/>
  <c r="Q89" i="5"/>
  <c r="Q90" i="5"/>
  <c r="P90" i="5"/>
  <c r="L94" i="5"/>
  <c r="L93" i="5"/>
  <c r="L95" i="5"/>
  <c r="N90" i="5"/>
  <c r="M90" i="5"/>
  <c r="N91" i="5"/>
  <c r="M91" i="5"/>
  <c r="M89" i="5"/>
  <c r="N89" i="5"/>
  <c r="K95" i="5"/>
  <c r="K94" i="5"/>
  <c r="K93" i="5"/>
  <c r="I99" i="5" a="1"/>
  <c r="I99" i="5" s="1"/>
  <c r="J99" i="5" a="1"/>
  <c r="J99" i="5" s="1"/>
  <c r="I98" i="5" a="1"/>
  <c r="I98" i="5" s="1"/>
  <c r="J98" i="5" a="1"/>
  <c r="J98" i="5" s="1"/>
  <c r="I97" i="5" a="1"/>
  <c r="I97" i="5" s="1"/>
  <c r="J97" i="5" a="1"/>
  <c r="J97" i="5" s="1"/>
  <c r="F99" i="5"/>
  <c r="F98" i="5"/>
  <c r="F97" i="5"/>
  <c r="E103" i="5"/>
  <c r="E102" i="5"/>
  <c r="E101" i="5"/>
  <c r="J101" i="5" s="1" a="1"/>
  <c r="J101" i="5" s="1"/>
  <c r="S19" i="4"/>
  <c r="S18" i="4"/>
  <c r="S16" i="4"/>
  <c r="S15" i="4"/>
  <c r="S14" i="4"/>
  <c r="V22" i="4"/>
  <c r="M23" i="4" a="1"/>
  <c r="M23" i="4" s="1"/>
  <c r="V23" i="4" s="1"/>
  <c r="F24" i="4"/>
  <c r="L24" i="4" a="1"/>
  <c r="L24" i="4" s="1"/>
  <c r="C26" i="4" a="1"/>
  <c r="C26" i="4" s="1"/>
  <c r="J26" i="4" s="1" a="1"/>
  <c r="J26" i="4" s="1"/>
  <c r="E25" i="4" a="1"/>
  <c r="E25" i="4" s="1"/>
  <c r="G25" i="4" a="1"/>
  <c r="G25" i="4" s="1"/>
  <c r="H25" i="4"/>
  <c r="D24" i="4"/>
  <c r="I23" i="4" a="1"/>
  <c r="I23" i="4" s="1"/>
  <c r="K23" i="4" s="1" a="1"/>
  <c r="K23" i="4" s="1"/>
  <c r="R17" i="4"/>
  <c r="O99" i="5" l="1"/>
  <c r="AS7" i="2"/>
  <c r="AS6" i="2" s="1"/>
  <c r="O97" i="5"/>
  <c r="O98" i="5"/>
  <c r="Q95" i="5"/>
  <c r="P95" i="5"/>
  <c r="P93" i="5"/>
  <c r="Q93" i="5"/>
  <c r="Q94" i="5"/>
  <c r="P94" i="5"/>
  <c r="L99" i="5"/>
  <c r="L98" i="5"/>
  <c r="L97" i="5"/>
  <c r="N94" i="5"/>
  <c r="M94" i="5"/>
  <c r="N95" i="5"/>
  <c r="M95" i="5"/>
  <c r="M93" i="5"/>
  <c r="N93" i="5"/>
  <c r="K98" i="5"/>
  <c r="K99" i="5"/>
  <c r="K97" i="5"/>
  <c r="I102" i="5" a="1"/>
  <c r="I102" i="5" s="1"/>
  <c r="J102" i="5" a="1"/>
  <c r="J102" i="5" s="1"/>
  <c r="I103" i="5" a="1"/>
  <c r="I103" i="5" s="1"/>
  <c r="J103" i="5" a="1"/>
  <c r="J103" i="5" s="1"/>
  <c r="F101" i="5"/>
  <c r="I101" i="5" a="1"/>
  <c r="I101" i="5" s="1"/>
  <c r="F103" i="5"/>
  <c r="F102" i="5"/>
  <c r="S17" i="4"/>
  <c r="M24" i="4" a="1"/>
  <c r="M24" i="4" s="1"/>
  <c r="L25" i="4" a="1"/>
  <c r="L25" i="4" s="1"/>
  <c r="D25" i="4"/>
  <c r="I24" i="4" a="1"/>
  <c r="I24" i="4" s="1"/>
  <c r="K24" i="4" s="1" a="1"/>
  <c r="K24" i="4" s="1"/>
  <c r="F25" i="4"/>
  <c r="C27" i="4" a="1"/>
  <c r="C27" i="4" s="1"/>
  <c r="E26" i="4" a="1"/>
  <c r="E26" i="4" s="1"/>
  <c r="H26" i="4"/>
  <c r="G26" i="4" a="1"/>
  <c r="G26" i="4" s="1"/>
  <c r="U14" i="4"/>
  <c r="U15" i="4"/>
  <c r="U16" i="4"/>
  <c r="U18" i="4"/>
  <c r="U19" i="4"/>
  <c r="O103" i="5" l="1"/>
  <c r="O102" i="5"/>
  <c r="O101" i="5"/>
  <c r="P98" i="5"/>
  <c r="Q98" i="5"/>
  <c r="P97" i="5"/>
  <c r="Q97" i="5"/>
  <c r="P99" i="5"/>
  <c r="Q99" i="5"/>
  <c r="L102" i="5"/>
  <c r="L103" i="5"/>
  <c r="L101" i="5"/>
  <c r="M98" i="5"/>
  <c r="N98" i="5"/>
  <c r="M99" i="5"/>
  <c r="N99" i="5"/>
  <c r="M97" i="5"/>
  <c r="N97" i="5"/>
  <c r="K101" i="5"/>
  <c r="K102" i="5"/>
  <c r="K103" i="5"/>
  <c r="V24" i="4"/>
  <c r="L26" i="4" a="1"/>
  <c r="L26" i="4" s="1"/>
  <c r="J27" i="4" a="1"/>
  <c r="J27" i="4" s="1"/>
  <c r="M25" i="4" a="1"/>
  <c r="M25" i="4" s="1"/>
  <c r="F26" i="4"/>
  <c r="C28" i="4" a="1"/>
  <c r="C28" i="4" s="1"/>
  <c r="J28" i="4" s="1" a="1"/>
  <c r="J28" i="4" s="1"/>
  <c r="H27" i="4"/>
  <c r="G27" i="4" a="1"/>
  <c r="G27" i="4" s="1"/>
  <c r="E27" i="4" a="1"/>
  <c r="E27" i="4" s="1"/>
  <c r="D26" i="4"/>
  <c r="I25" i="4" a="1"/>
  <c r="I25" i="4" s="1"/>
  <c r="K25" i="4" s="1" a="1"/>
  <c r="K25" i="4" s="1"/>
  <c r="W16" i="4"/>
  <c r="U17" i="4"/>
  <c r="W15" i="4"/>
  <c r="W14" i="4"/>
  <c r="W19" i="4"/>
  <c r="X14" i="4" l="1"/>
  <c r="X15" i="4"/>
  <c r="X16" i="4"/>
  <c r="Q101" i="5"/>
  <c r="P101" i="5"/>
  <c r="P103" i="5"/>
  <c r="Q103" i="5"/>
  <c r="P102" i="5"/>
  <c r="Q102" i="5"/>
  <c r="M102" i="5"/>
  <c r="N102" i="5"/>
  <c r="N101" i="5"/>
  <c r="M101" i="5"/>
  <c r="M103" i="5"/>
  <c r="N103" i="5"/>
  <c r="X19" i="4"/>
  <c r="V25" i="4"/>
  <c r="L27" i="4" a="1"/>
  <c r="L27" i="4" s="1"/>
  <c r="M26" i="4" a="1"/>
  <c r="M26" i="4" s="1"/>
  <c r="C29" i="4" a="1"/>
  <c r="C29" i="4" s="1"/>
  <c r="H28" i="4"/>
  <c r="G28" i="4" a="1"/>
  <c r="G28" i="4" s="1"/>
  <c r="E28" i="4" a="1"/>
  <c r="E28" i="4" s="1"/>
  <c r="D27" i="4"/>
  <c r="I26" i="4" a="1"/>
  <c r="I26" i="4" s="1"/>
  <c r="K26" i="4" s="1" a="1"/>
  <c r="K26" i="4" s="1"/>
  <c r="F27" i="4"/>
  <c r="W18" i="4"/>
  <c r="W17" i="4"/>
  <c r="X18" i="4" l="1"/>
  <c r="X17" i="4"/>
  <c r="J29" i="4" a="1"/>
  <c r="J29" i="4" s="1"/>
  <c r="V26" i="4"/>
  <c r="M27" i="4" a="1"/>
  <c r="M27" i="4" s="1"/>
  <c r="L28" i="4" a="1"/>
  <c r="L28" i="4" s="1"/>
  <c r="D28" i="4"/>
  <c r="I27" i="4" a="1"/>
  <c r="I27" i="4" s="1"/>
  <c r="K27" i="4" s="1" a="1"/>
  <c r="K27" i="4" s="1"/>
  <c r="F28" i="4"/>
  <c r="C30" i="4" a="1"/>
  <c r="C30" i="4" s="1"/>
  <c r="J30" i="4" s="1" a="1"/>
  <c r="J30" i="4" s="1"/>
  <c r="H29" i="4"/>
  <c r="G29" i="4" a="1"/>
  <c r="G29" i="4" s="1"/>
  <c r="E29" i="4" a="1"/>
  <c r="E29" i="4" s="1"/>
  <c r="N21" i="4" l="1" a="1"/>
  <c r="N21" i="4" s="1"/>
  <c r="T21" i="4"/>
  <c r="O21" i="4"/>
  <c r="Q21" i="4"/>
  <c r="V27" i="4"/>
  <c r="M28" i="4" a="1"/>
  <c r="M28" i="4" s="1"/>
  <c r="V28" i="4" s="1"/>
  <c r="L29" i="4" a="1"/>
  <c r="L29" i="4" s="1"/>
  <c r="C31" i="4" a="1"/>
  <c r="C31" i="4" s="1"/>
  <c r="J31" i="4" s="1" a="1"/>
  <c r="J31" i="4" s="1"/>
  <c r="H30" i="4"/>
  <c r="G30" i="4" a="1"/>
  <c r="G30" i="4" s="1"/>
  <c r="E30" i="4" a="1"/>
  <c r="E30" i="4" s="1"/>
  <c r="F29" i="4"/>
  <c r="D29" i="4"/>
  <c r="I29" i="4" s="1" a="1"/>
  <c r="I29" i="4" s="1"/>
  <c r="K29" i="4" s="1" a="1"/>
  <c r="K29" i="4" s="1"/>
  <c r="I28" i="4" a="1"/>
  <c r="I28" i="4" s="1"/>
  <c r="K28" i="4" s="1" a="1"/>
  <c r="K28" i="4" s="1"/>
  <c r="N22" i="4" l="1" a="1"/>
  <c r="N22" i="4" s="1"/>
  <c r="L30" i="4" a="1"/>
  <c r="L30" i="4" s="1"/>
  <c r="M29" i="4" a="1"/>
  <c r="M29" i="4" s="1"/>
  <c r="D30" i="4"/>
  <c r="I30" i="4" s="1" a="1"/>
  <c r="I30" i="4" s="1"/>
  <c r="K30" i="4" s="1" a="1"/>
  <c r="K30" i="4" s="1"/>
  <c r="F30" i="4"/>
  <c r="C32" i="4" a="1"/>
  <c r="C32" i="4" s="1"/>
  <c r="J32" i="4" s="1" a="1"/>
  <c r="J32" i="4" s="1"/>
  <c r="H31" i="4"/>
  <c r="E31" i="4" a="1"/>
  <c r="E31" i="4" s="1"/>
  <c r="G31" i="4" a="1"/>
  <c r="G31" i="4" s="1"/>
  <c r="R21" i="4"/>
  <c r="P21" i="4"/>
  <c r="N25" i="4" l="1" a="1"/>
  <c r="N25" i="4" s="1"/>
  <c r="N27" i="4" a="1"/>
  <c r="N27" i="4" s="1"/>
  <c r="O27" i="4" s="1"/>
  <c r="N29" i="4" a="1"/>
  <c r="N29" i="4" s="1"/>
  <c r="O29" i="4" s="1"/>
  <c r="N26" i="4" a="1"/>
  <c r="N26" i="4" s="1"/>
  <c r="O26" i="4" s="1"/>
  <c r="N23" i="4" a="1"/>
  <c r="N23" i="4" s="1"/>
  <c r="Q23" i="4" s="1"/>
  <c r="N24" i="4" a="1"/>
  <c r="N24" i="4" s="1"/>
  <c r="Q24" i="4" s="1"/>
  <c r="N28" i="4" a="1"/>
  <c r="N28" i="4" s="1"/>
  <c r="Q28" i="4" s="1"/>
  <c r="T27" i="4"/>
  <c r="O25" i="4"/>
  <c r="Q25" i="4"/>
  <c r="T25" i="4"/>
  <c r="T22" i="4"/>
  <c r="Q22" i="4"/>
  <c r="O22" i="4"/>
  <c r="S21" i="4"/>
  <c r="Q29" i="4"/>
  <c r="V29" i="4"/>
  <c r="N30" i="4" a="1"/>
  <c r="N30" i="4" s="1"/>
  <c r="M30" i="4" a="1"/>
  <c r="M30" i="4" s="1"/>
  <c r="V30" i="4" s="1"/>
  <c r="L31" i="4" a="1"/>
  <c r="L31" i="4" s="1"/>
  <c r="F31" i="4"/>
  <c r="D31" i="4"/>
  <c r="C33" i="4" a="1"/>
  <c r="C33" i="4" s="1"/>
  <c r="J33" i="4" s="1" a="1"/>
  <c r="J33" i="4" s="1"/>
  <c r="G32" i="4" a="1"/>
  <c r="G32" i="4" s="1"/>
  <c r="H32" i="4"/>
  <c r="E32" i="4" a="1"/>
  <c r="E32" i="4" s="1"/>
  <c r="R22" i="4"/>
  <c r="T29" i="4" l="1"/>
  <c r="Q27" i="4"/>
  <c r="O24" i="4"/>
  <c r="T24" i="4"/>
  <c r="T23" i="4"/>
  <c r="T26" i="4"/>
  <c r="O30" i="4"/>
  <c r="T28" i="4"/>
  <c r="Q26" i="4"/>
  <c r="O23" i="4"/>
  <c r="O28" i="4"/>
  <c r="T30" i="4"/>
  <c r="Q30" i="4"/>
  <c r="N31" i="4" a="1"/>
  <c r="N31" i="4" s="1"/>
  <c r="M31" i="4" a="1"/>
  <c r="M31" i="4" s="1"/>
  <c r="V31" i="4" s="1"/>
  <c r="F32" i="4"/>
  <c r="L32" i="4" a="1"/>
  <c r="L32" i="4" s="1"/>
  <c r="C34" i="4" a="1"/>
  <c r="C34" i="4" s="1"/>
  <c r="J34" i="4" s="1" a="1"/>
  <c r="J34" i="4" s="1"/>
  <c r="G33" i="4" a="1"/>
  <c r="G33" i="4" s="1"/>
  <c r="H33" i="4"/>
  <c r="E33" i="4" a="1"/>
  <c r="E33" i="4" s="1"/>
  <c r="D32" i="4"/>
  <c r="I31" i="4" a="1"/>
  <c r="I31" i="4" s="1"/>
  <c r="K31" i="4" s="1" a="1"/>
  <c r="K31" i="4" s="1"/>
  <c r="P22" i="4"/>
  <c r="R26" i="4"/>
  <c r="R28" i="4"/>
  <c r="R30" i="4"/>
  <c r="R27" i="4"/>
  <c r="R23" i="4"/>
  <c r="R29" i="4"/>
  <c r="R25" i="4"/>
  <c r="R24" i="4"/>
  <c r="S22" i="4" l="1"/>
  <c r="Q31" i="4"/>
  <c r="O31" i="4"/>
  <c r="T31" i="4"/>
  <c r="M32" i="4" a="1"/>
  <c r="M32" i="4" s="1"/>
  <c r="N32" i="4" a="1"/>
  <c r="N32" i="4" s="1"/>
  <c r="F33" i="4"/>
  <c r="L33" i="4" a="1"/>
  <c r="L33" i="4" s="1"/>
  <c r="D33" i="4"/>
  <c r="I33" i="4" s="1" a="1"/>
  <c r="I33" i="4" s="1"/>
  <c r="K33" i="4" s="1" a="1"/>
  <c r="K33" i="4" s="1"/>
  <c r="I32" i="4" a="1"/>
  <c r="I32" i="4" s="1"/>
  <c r="K32" i="4" s="1" a="1"/>
  <c r="K32" i="4" s="1"/>
  <c r="C35" i="4" a="1"/>
  <c r="C35" i="4" s="1"/>
  <c r="J35" i="4" s="1" a="1"/>
  <c r="J35" i="4" s="1"/>
  <c r="E34" i="4" a="1"/>
  <c r="E34" i="4" s="1"/>
  <c r="H34" i="4"/>
  <c r="G34" i="4" a="1"/>
  <c r="G34" i="4" s="1"/>
  <c r="R31" i="4"/>
  <c r="P31" i="4"/>
  <c r="P23" i="4"/>
  <c r="P28" i="4"/>
  <c r="P27" i="4"/>
  <c r="P24" i="4"/>
  <c r="P30" i="4"/>
  <c r="P29" i="4"/>
  <c r="P25" i="4"/>
  <c r="P26" i="4"/>
  <c r="S29" i="4" l="1"/>
  <c r="S30" i="4"/>
  <c r="S28" i="4"/>
  <c r="S24" i="4"/>
  <c r="S27" i="4"/>
  <c r="S23" i="4"/>
  <c r="S26" i="4"/>
  <c r="S25" i="4"/>
  <c r="S31" i="4"/>
  <c r="T32" i="4"/>
  <c r="Q32" i="4"/>
  <c r="O32" i="4"/>
  <c r="V32" i="4"/>
  <c r="M33" i="4" a="1"/>
  <c r="M33" i="4" s="1"/>
  <c r="N33" i="4" a="1"/>
  <c r="N33" i="4" s="1"/>
  <c r="L34" i="4" a="1"/>
  <c r="L34" i="4" s="1"/>
  <c r="F34" i="4"/>
  <c r="D34" i="4"/>
  <c r="C36" i="4" a="1"/>
  <c r="C36" i="4" s="1"/>
  <c r="J36" i="4" s="1" a="1"/>
  <c r="J36" i="4" s="1"/>
  <c r="E35" i="4" a="1"/>
  <c r="E35" i="4" s="1"/>
  <c r="H35" i="4"/>
  <c r="G35" i="4" a="1"/>
  <c r="G35" i="4" s="1"/>
  <c r="R32" i="4"/>
  <c r="T33" i="4" l="1"/>
  <c r="Q33" i="4"/>
  <c r="V33" i="4"/>
  <c r="O33" i="4"/>
  <c r="L35" i="4" a="1"/>
  <c r="L35" i="4" s="1"/>
  <c r="M34" i="4" a="1"/>
  <c r="M34" i="4" s="1"/>
  <c r="V34" i="4" s="1"/>
  <c r="F35" i="4"/>
  <c r="C37" i="4" a="1"/>
  <c r="C37" i="4" s="1"/>
  <c r="J37" i="4" s="1" a="1"/>
  <c r="J37" i="4" s="1"/>
  <c r="H36" i="4"/>
  <c r="G36" i="4" a="1"/>
  <c r="G36" i="4" s="1"/>
  <c r="E36" i="4" a="1"/>
  <c r="E36" i="4" s="1"/>
  <c r="D35" i="4"/>
  <c r="I34" i="4" a="1"/>
  <c r="I34" i="4" s="1"/>
  <c r="K34" i="4" s="1" a="1"/>
  <c r="K34" i="4" s="1"/>
  <c r="R33" i="4"/>
  <c r="P32" i="4"/>
  <c r="S32" i="4" l="1"/>
  <c r="M35" i="4" a="1"/>
  <c r="M35" i="4" s="1"/>
  <c r="L36" i="4" a="1"/>
  <c r="L36" i="4" s="1"/>
  <c r="D36" i="4"/>
  <c r="I35" i="4" a="1"/>
  <c r="I35" i="4" s="1"/>
  <c r="K35" i="4" s="1" a="1"/>
  <c r="K35" i="4" s="1"/>
  <c r="F36" i="4"/>
  <c r="C38" i="4" a="1"/>
  <c r="C38" i="4" s="1"/>
  <c r="H37" i="4"/>
  <c r="G37" i="4" a="1"/>
  <c r="G37" i="4" s="1"/>
  <c r="E37" i="4" a="1"/>
  <c r="E37" i="4" s="1"/>
  <c r="U31" i="4"/>
  <c r="P33" i="4"/>
  <c r="U30" i="4"/>
  <c r="J38" i="4" l="1" a="1"/>
  <c r="J38" i="4" s="1"/>
  <c r="S33" i="4"/>
  <c r="V35" i="4"/>
  <c r="M36" i="4" a="1"/>
  <c r="M36" i="4" s="1"/>
  <c r="L37" i="4" a="1"/>
  <c r="L37" i="4" s="1"/>
  <c r="F37" i="4"/>
  <c r="C39" i="4" a="1"/>
  <c r="C39" i="4" s="1"/>
  <c r="N36" i="4" s="1" a="1"/>
  <c r="N36" i="4" s="1"/>
  <c r="H38" i="4"/>
  <c r="G38" i="4" a="1"/>
  <c r="G38" i="4" s="1"/>
  <c r="E38" i="4" a="1"/>
  <c r="E38" i="4" s="1"/>
  <c r="D37" i="4"/>
  <c r="I36" i="4" a="1"/>
  <c r="I36" i="4" s="1"/>
  <c r="K36" i="4" s="1" a="1"/>
  <c r="K36" i="4" s="1"/>
  <c r="U32" i="4"/>
  <c r="Q36" i="4" l="1"/>
  <c r="J39" i="4" a="1"/>
  <c r="J39" i="4" s="1"/>
  <c r="N35" i="4" a="1"/>
  <c r="N35" i="4" s="1"/>
  <c r="N34" i="4" a="1"/>
  <c r="N34" i="4" s="1"/>
  <c r="V36" i="4"/>
  <c r="O36" i="4"/>
  <c r="T36" i="4"/>
  <c r="M37" i="4" a="1"/>
  <c r="M37" i="4" s="1"/>
  <c r="N37" i="4" a="1"/>
  <c r="N37" i="4" s="1"/>
  <c r="F38" i="4"/>
  <c r="L38" i="4" a="1"/>
  <c r="L38" i="4" s="1"/>
  <c r="D38" i="4"/>
  <c r="I37" i="4" a="1"/>
  <c r="I37" i="4" s="1"/>
  <c r="K37" i="4" s="1" a="1"/>
  <c r="K37" i="4" s="1"/>
  <c r="C40" i="4" a="1"/>
  <c r="C40" i="4" s="1"/>
  <c r="J40" i="4" s="1" a="1"/>
  <c r="J40" i="4" s="1"/>
  <c r="E39" i="4" a="1"/>
  <c r="E39" i="4" s="1"/>
  <c r="H39" i="4"/>
  <c r="G39" i="4" a="1"/>
  <c r="G39" i="4" s="1"/>
  <c r="U33" i="4"/>
  <c r="W33" i="4"/>
  <c r="T34" i="4" l="1"/>
  <c r="O34" i="4"/>
  <c r="Q34" i="4"/>
  <c r="T35" i="4"/>
  <c r="O35" i="4"/>
  <c r="Q35" i="4"/>
  <c r="O37" i="4"/>
  <c r="V37" i="4"/>
  <c r="T37" i="4"/>
  <c r="Q37" i="4"/>
  <c r="X33" i="4"/>
  <c r="M38" i="4" a="1"/>
  <c r="M38" i="4" s="1"/>
  <c r="V38" i="4" s="1"/>
  <c r="N38" i="4" a="1"/>
  <c r="N38" i="4" s="1"/>
  <c r="F39" i="4"/>
  <c r="L39" i="4" a="1"/>
  <c r="L39" i="4" s="1"/>
  <c r="C41" i="4" a="1"/>
  <c r="C41" i="4" s="1"/>
  <c r="J41" i="4" s="1" a="1"/>
  <c r="J41" i="4" s="1"/>
  <c r="E40" i="4" a="1"/>
  <c r="E40" i="4" s="1"/>
  <c r="G40" i="4" a="1"/>
  <c r="G40" i="4" s="1"/>
  <c r="H40" i="4"/>
  <c r="D39" i="4"/>
  <c r="I38" i="4" a="1"/>
  <c r="I38" i="4" s="1"/>
  <c r="K38" i="4" s="1" a="1"/>
  <c r="K38" i="4" s="1"/>
  <c r="R37" i="4"/>
  <c r="R34" i="4"/>
  <c r="R35" i="4"/>
  <c r="R36" i="4"/>
  <c r="O38" i="4" l="1"/>
  <c r="T38" i="4"/>
  <c r="Q38" i="4"/>
  <c r="L40" i="4" a="1"/>
  <c r="L40" i="4" s="1"/>
  <c r="M39" i="4" a="1"/>
  <c r="M39" i="4" s="1"/>
  <c r="N39" i="4" a="1"/>
  <c r="N39" i="4" s="1"/>
  <c r="D40" i="4"/>
  <c r="I39" i="4" a="1"/>
  <c r="I39" i="4" s="1"/>
  <c r="K39" i="4" s="1" a="1"/>
  <c r="K39" i="4" s="1"/>
  <c r="F40" i="4"/>
  <c r="C42" i="4" a="1"/>
  <c r="C42" i="4" s="1"/>
  <c r="J42" i="4" s="1" a="1"/>
  <c r="J42" i="4" s="1"/>
  <c r="G41" i="4" a="1"/>
  <c r="G41" i="4" s="1"/>
  <c r="E41" i="4" a="1"/>
  <c r="E41" i="4" s="1"/>
  <c r="H41" i="4"/>
  <c r="P37" i="4"/>
  <c r="R38" i="4"/>
  <c r="P38" i="4"/>
  <c r="P34" i="4"/>
  <c r="P35" i="4"/>
  <c r="P36" i="4"/>
  <c r="Q39" i="4" l="1"/>
  <c r="S34" i="4"/>
  <c r="S35" i="4"/>
  <c r="S36" i="4"/>
  <c r="S37" i="4"/>
  <c r="V39" i="4"/>
  <c r="T39" i="4"/>
  <c r="O39" i="4"/>
  <c r="S38" i="4"/>
  <c r="U40" i="4"/>
  <c r="W40" i="4"/>
  <c r="V40" i="4"/>
  <c r="S40" i="4"/>
  <c r="P40" i="4"/>
  <c r="T40" i="4"/>
  <c r="X40" i="4"/>
  <c r="R40" i="4"/>
  <c r="Q40" i="4"/>
  <c r="O40" i="4"/>
  <c r="AA41" i="4"/>
  <c r="Z41" i="4"/>
  <c r="AD41" i="4"/>
  <c r="AC41" i="4"/>
  <c r="AB41" i="4"/>
  <c r="Y41" i="4"/>
  <c r="F41" i="4"/>
  <c r="K41" i="4" a="1"/>
  <c r="K41" i="4" s="1"/>
  <c r="L41" i="4" a="1"/>
  <c r="L41" i="4" s="1"/>
  <c r="M40" i="4" a="1"/>
  <c r="M40" i="4" s="1"/>
  <c r="N40" i="4" a="1"/>
  <c r="N40" i="4" s="1"/>
  <c r="C43" i="4" a="1"/>
  <c r="C43" i="4" s="1"/>
  <c r="J43" i="4" s="1" a="1"/>
  <c r="J43" i="4" s="1"/>
  <c r="G42" i="4" a="1"/>
  <c r="G42" i="4" s="1"/>
  <c r="E42" i="4" a="1"/>
  <c r="E42" i="4" s="1"/>
  <c r="H42" i="4"/>
  <c r="D41" i="4"/>
  <c r="I40" i="4" a="1"/>
  <c r="I40" i="4" s="1"/>
  <c r="K40" i="4" s="1" a="1"/>
  <c r="K40" i="4" s="1"/>
  <c r="R39" i="4"/>
  <c r="P39" i="4"/>
  <c r="S39" i="4" l="1"/>
  <c r="AD42" i="4"/>
  <c r="AA42" i="4"/>
  <c r="AB42" i="4"/>
  <c r="AC42" i="4"/>
  <c r="Z42" i="4"/>
  <c r="Y42" i="4"/>
  <c r="U41" i="4"/>
  <c r="T41" i="4"/>
  <c r="O41" i="4"/>
  <c r="W41" i="4"/>
  <c r="V41" i="4"/>
  <c r="Q41" i="4"/>
  <c r="S41" i="4"/>
  <c r="R41" i="4"/>
  <c r="X41" i="4"/>
  <c r="P41" i="4"/>
  <c r="F42" i="4"/>
  <c r="K42" i="4" a="1"/>
  <c r="K42" i="4" s="1"/>
  <c r="L42" i="4" a="1"/>
  <c r="L42" i="4" s="1"/>
  <c r="N41" i="4" a="1"/>
  <c r="N41" i="4" s="1"/>
  <c r="M41" i="4" a="1"/>
  <c r="M41" i="4" s="1"/>
  <c r="D42" i="4"/>
  <c r="I41" i="4" a="1"/>
  <c r="I41" i="4" s="1"/>
  <c r="C44" i="4" a="1"/>
  <c r="C44" i="4" s="1"/>
  <c r="J44" i="4" s="1" a="1"/>
  <c r="J44" i="4" s="1"/>
  <c r="G43" i="4" a="1"/>
  <c r="G43" i="4" s="1"/>
  <c r="H43" i="4"/>
  <c r="E43" i="4" a="1"/>
  <c r="E43" i="4" s="1"/>
  <c r="U37" i="4"/>
  <c r="U38" i="4"/>
  <c r="W37" i="4"/>
  <c r="U34" i="4"/>
  <c r="U35" i="4"/>
  <c r="U36" i="4"/>
  <c r="X37" i="4" l="1"/>
  <c r="AC43" i="4"/>
  <c r="AD43" i="4"/>
  <c r="AA43" i="4"/>
  <c r="AB43" i="4"/>
  <c r="Z43" i="4"/>
  <c r="Y43" i="4"/>
  <c r="V42" i="4"/>
  <c r="U42" i="4"/>
  <c r="T42" i="4"/>
  <c r="R42" i="4"/>
  <c r="P42" i="4"/>
  <c r="O42" i="4"/>
  <c r="W42" i="4"/>
  <c r="X42" i="4"/>
  <c r="S42" i="4"/>
  <c r="Q42" i="4"/>
  <c r="L43" i="4" a="1"/>
  <c r="L43" i="4" s="1"/>
  <c r="K43" i="4" a="1"/>
  <c r="K43" i="4" s="1"/>
  <c r="M42" i="4" a="1"/>
  <c r="M42" i="4" s="1"/>
  <c r="N42" i="4" a="1"/>
  <c r="N42" i="4" s="1"/>
  <c r="F43" i="4"/>
  <c r="C45" i="4" a="1"/>
  <c r="C45" i="4" s="1"/>
  <c r="J45" i="4" s="1" a="1"/>
  <c r="J45" i="4" s="1"/>
  <c r="H44" i="4"/>
  <c r="G44" i="4" a="1"/>
  <c r="G44" i="4" s="1"/>
  <c r="E44" i="4" a="1"/>
  <c r="E44" i="4" s="1"/>
  <c r="D43" i="4"/>
  <c r="I42" i="4" a="1"/>
  <c r="I42" i="4" s="1"/>
  <c r="U39" i="4"/>
  <c r="W38" i="4"/>
  <c r="W35" i="4"/>
  <c r="W36" i="4"/>
  <c r="W34" i="4"/>
  <c r="X36" i="4" l="1"/>
  <c r="X35" i="4"/>
  <c r="X34" i="4"/>
  <c r="X38" i="4"/>
  <c r="AB44" i="4"/>
  <c r="AC44" i="4"/>
  <c r="Z44" i="4"/>
  <c r="AA44" i="4"/>
  <c r="AD44" i="4"/>
  <c r="Y44" i="4"/>
  <c r="W43" i="4"/>
  <c r="X43" i="4"/>
  <c r="P43" i="4"/>
  <c r="U43" i="4"/>
  <c r="T43" i="4"/>
  <c r="S43" i="4"/>
  <c r="Q43" i="4"/>
  <c r="V43" i="4"/>
  <c r="R43" i="4"/>
  <c r="O43" i="4"/>
  <c r="M43" i="4" a="1"/>
  <c r="M43" i="4" s="1"/>
  <c r="N43" i="4" a="1"/>
  <c r="N43" i="4" s="1"/>
  <c r="L44" i="4" a="1"/>
  <c r="L44" i="4" s="1"/>
  <c r="K44" i="4" a="1"/>
  <c r="K44" i="4" s="1"/>
  <c r="D44" i="4"/>
  <c r="I43" i="4" a="1"/>
  <c r="I43" i="4" s="1"/>
  <c r="F44" i="4"/>
  <c r="C46" i="4" a="1"/>
  <c r="C46" i="4" s="1"/>
  <c r="J46" i="4" s="1" a="1"/>
  <c r="J46" i="4" s="1"/>
  <c r="H45" i="4"/>
  <c r="G45" i="4" a="1"/>
  <c r="G45" i="4" s="1"/>
  <c r="E45" i="4" a="1"/>
  <c r="E45" i="4" s="1"/>
  <c r="W39" i="4"/>
  <c r="X39" i="4" l="1"/>
  <c r="S44" i="4"/>
  <c r="W44" i="4"/>
  <c r="V44" i="4"/>
  <c r="X44" i="4"/>
  <c r="U44" i="4"/>
  <c r="T44" i="4"/>
  <c r="Q44" i="4"/>
  <c r="P44" i="4"/>
  <c r="R44" i="4"/>
  <c r="O44" i="4"/>
  <c r="AB45" i="4"/>
  <c r="Z45" i="4"/>
  <c r="Y45" i="4"/>
  <c r="AD45" i="4"/>
  <c r="AC45" i="4"/>
  <c r="AA45" i="4"/>
  <c r="M44" i="4" a="1"/>
  <c r="M44" i="4" s="1"/>
  <c r="N44" i="4" a="1"/>
  <c r="N44" i="4" s="1"/>
  <c r="L45" i="4" a="1"/>
  <c r="L45" i="4" s="1"/>
  <c r="K45" i="4" a="1"/>
  <c r="K45" i="4" s="1"/>
  <c r="F45" i="4"/>
  <c r="C47" i="4" a="1"/>
  <c r="C47" i="4" s="1"/>
  <c r="J47" i="4" s="1" a="1"/>
  <c r="J47" i="4" s="1"/>
  <c r="G46" i="4" a="1"/>
  <c r="G46" i="4" s="1"/>
  <c r="H46" i="4"/>
  <c r="E46" i="4" a="1"/>
  <c r="E46" i="4" s="1"/>
  <c r="D45" i="4"/>
  <c r="I44" i="4" a="1"/>
  <c r="I44" i="4" s="1"/>
  <c r="X45" i="4" l="1"/>
  <c r="Q45" i="4"/>
  <c r="W45" i="4"/>
  <c r="V45" i="4"/>
  <c r="S45" i="4"/>
  <c r="U45" i="4"/>
  <c r="T45" i="4"/>
  <c r="P45" i="4"/>
  <c r="O45" i="4"/>
  <c r="R45" i="4"/>
  <c r="Y46" i="4"/>
  <c r="AB46" i="4"/>
  <c r="AC46" i="4"/>
  <c r="AD46" i="4"/>
  <c r="AA46" i="4"/>
  <c r="Z46" i="4"/>
  <c r="M45" i="4" a="1"/>
  <c r="M45" i="4" s="1"/>
  <c r="N45" i="4" a="1"/>
  <c r="N45" i="4" s="1"/>
  <c r="F46" i="4"/>
  <c r="L46" i="4" a="1"/>
  <c r="L46" i="4" s="1"/>
  <c r="K46" i="4" a="1"/>
  <c r="K46" i="4" s="1"/>
  <c r="D46" i="4"/>
  <c r="I45" i="4" a="1"/>
  <c r="I45" i="4" s="1"/>
  <c r="C48" i="4" a="1"/>
  <c r="C48" i="4" s="1"/>
  <c r="J48" i="4" s="1" a="1"/>
  <c r="J48" i="4" s="1"/>
  <c r="G47" i="4" a="1"/>
  <c r="G47" i="4" s="1"/>
  <c r="H47" i="4"/>
  <c r="E47" i="4" a="1"/>
  <c r="E47" i="4" s="1"/>
  <c r="Y47" i="4" l="1"/>
  <c r="AB47" i="4"/>
  <c r="Z47" i="4"/>
  <c r="AD47" i="4"/>
  <c r="AC47" i="4"/>
  <c r="AA47" i="4"/>
  <c r="X46" i="4"/>
  <c r="S46" i="4"/>
  <c r="R46" i="4"/>
  <c r="Q46" i="4"/>
  <c r="P46" i="4"/>
  <c r="T46" i="4"/>
  <c r="W46" i="4"/>
  <c r="V46" i="4"/>
  <c r="O46" i="4"/>
  <c r="U46" i="4"/>
  <c r="N46" i="4" a="1"/>
  <c r="N46" i="4" s="1"/>
  <c r="M46" i="4" a="1"/>
  <c r="M46" i="4" s="1"/>
  <c r="F47" i="4"/>
  <c r="K47" i="4" a="1"/>
  <c r="K47" i="4" s="1"/>
  <c r="L47" i="4" a="1"/>
  <c r="L47" i="4" s="1"/>
  <c r="C49" i="4" a="1"/>
  <c r="C49" i="4" s="1"/>
  <c r="J49" i="4" s="1" a="1"/>
  <c r="J49" i="4" s="1"/>
  <c r="E48" i="4" a="1"/>
  <c r="E48" i="4" s="1"/>
  <c r="H48" i="4"/>
  <c r="G48" i="4" a="1"/>
  <c r="G48" i="4" s="1"/>
  <c r="D47" i="4"/>
  <c r="I46" i="4" a="1"/>
  <c r="I46" i="4" s="1"/>
  <c r="T47" i="4" l="1"/>
  <c r="S47" i="4"/>
  <c r="R47" i="4"/>
  <c r="X47" i="4"/>
  <c r="Q47" i="4"/>
  <c r="U47" i="4"/>
  <c r="O47" i="4"/>
  <c r="P47" i="4"/>
  <c r="W47" i="4"/>
  <c r="V47" i="4"/>
  <c r="Z48" i="4"/>
  <c r="Y48" i="4"/>
  <c r="AB48" i="4"/>
  <c r="AA48" i="4"/>
  <c r="AD48" i="4"/>
  <c r="AC48" i="4"/>
  <c r="N47" i="4" a="1"/>
  <c r="N47" i="4" s="1"/>
  <c r="M47" i="4" a="1"/>
  <c r="M47" i="4" s="1"/>
  <c r="K48" i="4" a="1"/>
  <c r="K48" i="4" s="1"/>
  <c r="L48" i="4" a="1"/>
  <c r="L48" i="4" s="1"/>
  <c r="D48" i="4"/>
  <c r="I47" i="4" a="1"/>
  <c r="I47" i="4" s="1"/>
  <c r="F48" i="4"/>
  <c r="C50" i="4" a="1"/>
  <c r="C50" i="4" s="1"/>
  <c r="J50" i="4" s="1" a="1"/>
  <c r="J50" i="4" s="1"/>
  <c r="E49" i="4" a="1"/>
  <c r="E49" i="4" s="1"/>
  <c r="H49" i="4"/>
  <c r="G49" i="4" a="1"/>
  <c r="G49" i="4" s="1"/>
  <c r="U48" i="4" l="1"/>
  <c r="X48" i="4"/>
  <c r="S48" i="4"/>
  <c r="R48" i="4"/>
  <c r="W48" i="4"/>
  <c r="V48" i="4"/>
  <c r="O48" i="4"/>
  <c r="Q48" i="4"/>
  <c r="P48" i="4"/>
  <c r="T48" i="4"/>
  <c r="AA49" i="4"/>
  <c r="Z49" i="4"/>
  <c r="AC49" i="4"/>
  <c r="Y49" i="4"/>
  <c r="AB49" i="4"/>
  <c r="AD49" i="4"/>
  <c r="M48" i="4" a="1"/>
  <c r="M48" i="4" s="1"/>
  <c r="N48" i="4" a="1"/>
  <c r="N48" i="4" s="1"/>
  <c r="F49" i="4"/>
  <c r="K49" i="4" a="1"/>
  <c r="K49" i="4" s="1"/>
  <c r="L49" i="4" a="1"/>
  <c r="L49" i="4" s="1"/>
  <c r="C51" i="4" a="1"/>
  <c r="C51" i="4" s="1"/>
  <c r="J51" i="4" s="1" a="1"/>
  <c r="J51" i="4" s="1"/>
  <c r="G50" i="4" a="1"/>
  <c r="G50" i="4" s="1"/>
  <c r="H50" i="4"/>
  <c r="E50" i="4" a="1"/>
  <c r="E50" i="4" s="1"/>
  <c r="D49" i="4"/>
  <c r="I48" i="4" a="1"/>
  <c r="I48" i="4" s="1"/>
  <c r="O49" i="4" l="1"/>
  <c r="X49" i="4"/>
  <c r="Q49" i="4"/>
  <c r="U49" i="4"/>
  <c r="R49" i="4"/>
  <c r="P49" i="4"/>
  <c r="V49" i="4"/>
  <c r="W49" i="4"/>
  <c r="S49" i="4"/>
  <c r="T49" i="4"/>
  <c r="AD50" i="4"/>
  <c r="AA50" i="4"/>
  <c r="AC50" i="4"/>
  <c r="Y50" i="4"/>
  <c r="Z50" i="4"/>
  <c r="AB50" i="4"/>
  <c r="M49" i="4" a="1"/>
  <c r="M49" i="4" s="1"/>
  <c r="N49" i="4" a="1"/>
  <c r="N49" i="4" s="1"/>
  <c r="F50" i="4"/>
  <c r="K50" i="4" a="1"/>
  <c r="K50" i="4" s="1"/>
  <c r="L50" i="4" a="1"/>
  <c r="L50" i="4" s="1"/>
  <c r="D50" i="4"/>
  <c r="I49" i="4" a="1"/>
  <c r="I49" i="4" s="1"/>
  <c r="C52" i="4" a="1"/>
  <c r="C52" i="4" s="1"/>
  <c r="J52" i="4" s="1" a="1"/>
  <c r="J52" i="4" s="1"/>
  <c r="G51" i="4" a="1"/>
  <c r="G51" i="4" s="1"/>
  <c r="E51" i="4" a="1"/>
  <c r="E51" i="4" s="1"/>
  <c r="H51" i="4"/>
  <c r="AC51" i="4" l="1"/>
  <c r="AD51" i="4"/>
  <c r="AA51" i="4"/>
  <c r="Z51" i="4"/>
  <c r="Y51" i="4"/>
  <c r="AB51" i="4"/>
  <c r="V50" i="4"/>
  <c r="U50" i="4"/>
  <c r="T50" i="4"/>
  <c r="W50" i="4"/>
  <c r="O50" i="4"/>
  <c r="X50" i="4"/>
  <c r="P50" i="4"/>
  <c r="R50" i="4"/>
  <c r="Q50" i="4"/>
  <c r="S50" i="4"/>
  <c r="M50" i="4" a="1"/>
  <c r="M50" i="4" s="1"/>
  <c r="N50" i="4" a="1"/>
  <c r="N50" i="4" s="1"/>
  <c r="K51" i="4" a="1"/>
  <c r="K51" i="4" s="1"/>
  <c r="L51" i="4" a="1"/>
  <c r="L51" i="4" s="1"/>
  <c r="F51" i="4"/>
  <c r="C53" i="4" a="1"/>
  <c r="C53" i="4" s="1"/>
  <c r="J53" i="4" s="1" a="1"/>
  <c r="J53" i="4" s="1"/>
  <c r="H52" i="4"/>
  <c r="G52" i="4" a="1"/>
  <c r="G52" i="4" s="1"/>
  <c r="E52" i="4" a="1"/>
  <c r="E52" i="4" s="1"/>
  <c r="D51" i="4"/>
  <c r="I50" i="4" a="1"/>
  <c r="I50" i="4" s="1"/>
  <c r="W51" i="4" l="1"/>
  <c r="P51" i="4"/>
  <c r="U51" i="4"/>
  <c r="T51" i="4"/>
  <c r="V51" i="4"/>
  <c r="O51" i="4"/>
  <c r="S51" i="4"/>
  <c r="R51" i="4"/>
  <c r="X51" i="4"/>
  <c r="Q51" i="4"/>
  <c r="AB52" i="4"/>
  <c r="AC52" i="4"/>
  <c r="AD52" i="4"/>
  <c r="Y52" i="4"/>
  <c r="AA52" i="4"/>
  <c r="Z52" i="4"/>
  <c r="M51" i="4" a="1"/>
  <c r="M51" i="4" s="1"/>
  <c r="N51" i="4" a="1"/>
  <c r="N51" i="4" s="1"/>
  <c r="L52" i="4" a="1"/>
  <c r="L52" i="4" s="1"/>
  <c r="K52" i="4" a="1"/>
  <c r="K52" i="4" s="1"/>
  <c r="I51" i="4" a="1"/>
  <c r="I51" i="4" s="1"/>
  <c r="F52" i="4"/>
  <c r="C54" i="4" a="1"/>
  <c r="C54" i="4" s="1"/>
  <c r="J54" i="4" s="1" a="1"/>
  <c r="J54" i="4" s="1"/>
  <c r="H53" i="4"/>
  <c r="E53" i="4" a="1"/>
  <c r="E53" i="4" s="1"/>
  <c r="G53" i="4" a="1"/>
  <c r="G53" i="4" s="1"/>
  <c r="S52" i="4" l="1"/>
  <c r="R52" i="4"/>
  <c r="P52" i="4"/>
  <c r="W52" i="4"/>
  <c r="V52" i="4"/>
  <c r="T52" i="4"/>
  <c r="O52" i="4"/>
  <c r="Q52" i="4"/>
  <c r="X52" i="4"/>
  <c r="U52" i="4"/>
  <c r="AB53" i="4"/>
  <c r="AA53" i="4"/>
  <c r="AD53" i="4"/>
  <c r="Z53" i="4"/>
  <c r="AC53" i="4"/>
  <c r="Y53" i="4"/>
  <c r="N52" i="4" a="1"/>
  <c r="N52" i="4" s="1"/>
  <c r="M52" i="4" a="1"/>
  <c r="M52" i="4" s="1"/>
  <c r="L53" i="4" a="1"/>
  <c r="L53" i="4" s="1"/>
  <c r="K53" i="4" a="1"/>
  <c r="K53" i="4" s="1"/>
  <c r="C55" i="4" a="1"/>
  <c r="C55" i="4" s="1"/>
  <c r="J55" i="4" s="1" a="1"/>
  <c r="J55" i="4" s="1"/>
  <c r="H54" i="4"/>
  <c r="G54" i="4" a="1"/>
  <c r="G54" i="4" s="1"/>
  <c r="E54" i="4" a="1"/>
  <c r="E54" i="4" s="1"/>
  <c r="F53" i="4"/>
  <c r="I52" i="4" a="1"/>
  <c r="I52" i="4" s="1"/>
  <c r="Z54" i="4" l="1"/>
  <c r="AA54" i="4"/>
  <c r="AD54" i="4"/>
  <c r="AB54" i="4"/>
  <c r="AC54" i="4"/>
  <c r="Y54" i="4"/>
  <c r="X53" i="4"/>
  <c r="W53" i="4"/>
  <c r="V53" i="4"/>
  <c r="Q53" i="4"/>
  <c r="R53" i="4"/>
  <c r="P53" i="4"/>
  <c r="U53" i="4"/>
  <c r="T53" i="4"/>
  <c r="S53" i="4"/>
  <c r="O53" i="4"/>
  <c r="F54" i="4"/>
  <c r="L54" i="4" a="1"/>
  <c r="L54" i="4" s="1"/>
  <c r="K54" i="4" a="1"/>
  <c r="K54" i="4" s="1"/>
  <c r="M53" i="4" a="1"/>
  <c r="M53" i="4" s="1"/>
  <c r="N53" i="4" a="1"/>
  <c r="N53" i="4" s="1"/>
  <c r="D54" i="4"/>
  <c r="I53" i="4" a="1"/>
  <c r="I53" i="4" s="1"/>
  <c r="C56" i="4" a="1"/>
  <c r="C56" i="4" s="1"/>
  <c r="J56" i="4" s="1" a="1"/>
  <c r="J56" i="4" s="1"/>
  <c r="G55" i="4" a="1"/>
  <c r="G55" i="4" s="1"/>
  <c r="H55" i="4"/>
  <c r="E55" i="4" a="1"/>
  <c r="E55" i="4" s="1"/>
  <c r="Y55" i="4" l="1"/>
  <c r="Z55" i="4"/>
  <c r="AC55" i="4"/>
  <c r="AD55" i="4"/>
  <c r="AA55" i="4"/>
  <c r="AB55" i="4"/>
  <c r="X54" i="4"/>
  <c r="R54" i="4"/>
  <c r="W54" i="4"/>
  <c r="V54" i="4"/>
  <c r="Q54" i="4"/>
  <c r="U54" i="4"/>
  <c r="T54" i="4"/>
  <c r="P54" i="4"/>
  <c r="S54" i="4"/>
  <c r="O54" i="4"/>
  <c r="F55" i="4"/>
  <c r="K55" i="4" a="1"/>
  <c r="K55" i="4" s="1"/>
  <c r="L55" i="4" a="1"/>
  <c r="L55" i="4" s="1"/>
  <c r="M54" i="4" a="1"/>
  <c r="M54" i="4" s="1"/>
  <c r="N54" i="4" a="1"/>
  <c r="N54" i="4" s="1"/>
  <c r="C57" i="4" a="1"/>
  <c r="C57" i="4" s="1"/>
  <c r="J57" i="4" s="1" a="1"/>
  <c r="J57" i="4" s="1"/>
  <c r="G56" i="4" a="1"/>
  <c r="G56" i="4" s="1"/>
  <c r="H56" i="4"/>
  <c r="E56" i="4" a="1"/>
  <c r="E56" i="4" s="1"/>
  <c r="D55" i="4"/>
  <c r="I54" i="4" a="1"/>
  <c r="I54" i="4" s="1"/>
  <c r="Z56" i="4" l="1"/>
  <c r="Y56" i="4"/>
  <c r="AB56" i="4"/>
  <c r="AC56" i="4"/>
  <c r="AD56" i="4"/>
  <c r="AA56" i="4"/>
  <c r="T55" i="4"/>
  <c r="X55" i="4"/>
  <c r="S55" i="4"/>
  <c r="R55" i="4"/>
  <c r="Q55" i="4"/>
  <c r="U55" i="4"/>
  <c r="W55" i="4"/>
  <c r="V55" i="4"/>
  <c r="O55" i="4"/>
  <c r="P55" i="4"/>
  <c r="F56" i="4"/>
  <c r="K56" i="4" a="1"/>
  <c r="K56" i="4" s="1"/>
  <c r="L56" i="4" a="1"/>
  <c r="L56" i="4" s="1"/>
  <c r="M55" i="4" a="1"/>
  <c r="M55" i="4" s="1"/>
  <c r="N55" i="4" a="1"/>
  <c r="N55" i="4" s="1"/>
  <c r="D56" i="4"/>
  <c r="I55" i="4" a="1"/>
  <c r="I55" i="4" s="1"/>
  <c r="C58" i="4" a="1"/>
  <c r="C58" i="4" s="1"/>
  <c r="J58" i="4" s="1" a="1"/>
  <c r="J58" i="4" s="1"/>
  <c r="E57" i="4" a="1"/>
  <c r="E57" i="4" s="1"/>
  <c r="G57" i="4" a="1"/>
  <c r="G57" i="4" s="1"/>
  <c r="H57" i="4"/>
  <c r="AA57" i="4" l="1"/>
  <c r="Z57" i="4"/>
  <c r="AB57" i="4"/>
  <c r="AC57" i="4"/>
  <c r="AD57" i="4"/>
  <c r="Y57" i="4"/>
  <c r="U56" i="4"/>
  <c r="X56" i="4"/>
  <c r="S56" i="4"/>
  <c r="W56" i="4"/>
  <c r="T56" i="4"/>
  <c r="Q56" i="4"/>
  <c r="R56" i="4"/>
  <c r="V56" i="4"/>
  <c r="O56" i="4"/>
  <c r="P56" i="4"/>
  <c r="F57" i="4"/>
  <c r="K57" i="4" a="1"/>
  <c r="K57" i="4" s="1"/>
  <c r="L57" i="4" a="1"/>
  <c r="L57" i="4" s="1"/>
  <c r="M56" i="4" a="1"/>
  <c r="M56" i="4" s="1"/>
  <c r="N56" i="4" a="1"/>
  <c r="N56" i="4" s="1"/>
  <c r="C59" i="4" a="1"/>
  <c r="C59" i="4" s="1"/>
  <c r="J59" i="4" s="1" a="1"/>
  <c r="J59" i="4" s="1"/>
  <c r="E58" i="4" a="1"/>
  <c r="E58" i="4" s="1"/>
  <c r="H58" i="4"/>
  <c r="G58" i="4" a="1"/>
  <c r="G58" i="4" s="1"/>
  <c r="D57" i="4"/>
  <c r="I56" i="4" a="1"/>
  <c r="I56" i="4" s="1"/>
  <c r="AD58" i="4" l="1"/>
  <c r="AA58" i="4"/>
  <c r="AB58" i="4"/>
  <c r="AC58" i="4"/>
  <c r="Z58" i="4"/>
  <c r="Y58" i="4"/>
  <c r="S57" i="4"/>
  <c r="O57" i="4"/>
  <c r="U57" i="4"/>
  <c r="T57" i="4"/>
  <c r="Q57" i="4"/>
  <c r="X57" i="4"/>
  <c r="W57" i="4"/>
  <c r="V57" i="4"/>
  <c r="R57" i="4"/>
  <c r="P57" i="4"/>
  <c r="K58" i="4" a="1"/>
  <c r="K58" i="4" s="1"/>
  <c r="L58" i="4" a="1"/>
  <c r="L58" i="4" s="1"/>
  <c r="N57" i="4" a="1"/>
  <c r="N57" i="4" s="1"/>
  <c r="M57" i="4" a="1"/>
  <c r="M57" i="4" s="1"/>
  <c r="D58" i="4"/>
  <c r="I57" i="4" a="1"/>
  <c r="I57" i="4" s="1"/>
  <c r="F58" i="4"/>
  <c r="C60" i="4" a="1"/>
  <c r="C60" i="4" s="1"/>
  <c r="J60" i="4" s="1" a="1"/>
  <c r="J60" i="4" s="1"/>
  <c r="H59" i="4"/>
  <c r="G59" i="4" a="1"/>
  <c r="G59" i="4" s="1"/>
  <c r="E59" i="4" a="1"/>
  <c r="E59" i="4" s="1"/>
  <c r="V58" i="4" l="1"/>
  <c r="S58" i="4"/>
  <c r="O58" i="4"/>
  <c r="P58" i="4"/>
  <c r="R58" i="4"/>
  <c r="X58" i="4"/>
  <c r="U58" i="4"/>
  <c r="W58" i="4"/>
  <c r="T58" i="4"/>
  <c r="Q58" i="4"/>
  <c r="AC59" i="4"/>
  <c r="AD59" i="4"/>
  <c r="Y59" i="4"/>
  <c r="AB59" i="4"/>
  <c r="AA59" i="4"/>
  <c r="Z59" i="4"/>
  <c r="M58" i="4" a="1"/>
  <c r="M58" i="4" s="1"/>
  <c r="N58" i="4" a="1"/>
  <c r="N58" i="4" s="1"/>
  <c r="L59" i="4" a="1"/>
  <c r="L59" i="4" s="1"/>
  <c r="K59" i="4" a="1"/>
  <c r="K59" i="4" s="1"/>
  <c r="F59" i="4"/>
  <c r="C61" i="4" a="1"/>
  <c r="C61" i="4" s="1"/>
  <c r="J61" i="4" s="1" a="1"/>
  <c r="J61" i="4" s="1"/>
  <c r="H60" i="4"/>
  <c r="G60" i="4" a="1"/>
  <c r="G60" i="4" s="1"/>
  <c r="E60" i="4" a="1"/>
  <c r="E60" i="4" s="1"/>
  <c r="D59" i="4"/>
  <c r="I58" i="4" a="1"/>
  <c r="I58" i="4" s="1"/>
  <c r="AB60" i="4" l="1"/>
  <c r="AC60" i="4"/>
  <c r="Y60" i="4"/>
  <c r="AD60" i="4"/>
  <c r="AA60" i="4"/>
  <c r="Z60" i="4"/>
  <c r="W59" i="4"/>
  <c r="U59" i="4"/>
  <c r="T59" i="4"/>
  <c r="P59" i="4"/>
  <c r="X59" i="4"/>
  <c r="S59" i="4"/>
  <c r="O59" i="4"/>
  <c r="Q59" i="4"/>
  <c r="R59" i="4"/>
  <c r="V59" i="4"/>
  <c r="M59" i="4" a="1"/>
  <c r="M59" i="4" s="1"/>
  <c r="N59" i="4" a="1"/>
  <c r="N59" i="4" s="1"/>
  <c r="L60" i="4" a="1"/>
  <c r="L60" i="4" s="1"/>
  <c r="K60" i="4" a="1"/>
  <c r="K60" i="4" s="1"/>
  <c r="D60" i="4"/>
  <c r="I59" i="4" a="1"/>
  <c r="I59" i="4" s="1"/>
  <c r="F60" i="4"/>
  <c r="C62" i="4" a="1"/>
  <c r="C62" i="4" s="1"/>
  <c r="J62" i="4" s="1" a="1"/>
  <c r="J62" i="4" s="1"/>
  <c r="H61" i="4"/>
  <c r="G61" i="4" a="1"/>
  <c r="G61" i="4" s="1"/>
  <c r="E61" i="4" a="1"/>
  <c r="E61" i="4" s="1"/>
  <c r="U60" i="4" l="1"/>
  <c r="T60" i="4"/>
  <c r="X60" i="4"/>
  <c r="Q60" i="4"/>
  <c r="P60" i="4"/>
  <c r="S60" i="4"/>
  <c r="O60" i="4"/>
  <c r="V60" i="4"/>
  <c r="W60" i="4"/>
  <c r="R60" i="4"/>
  <c r="AB61" i="4"/>
  <c r="AC61" i="4"/>
  <c r="Y61" i="4"/>
  <c r="AD61" i="4"/>
  <c r="AA61" i="4"/>
  <c r="Z61" i="4"/>
  <c r="M60" i="4" a="1"/>
  <c r="M60" i="4" s="1"/>
  <c r="N60" i="4" a="1"/>
  <c r="N60" i="4" s="1"/>
  <c r="L61" i="4" a="1"/>
  <c r="L61" i="4" s="1"/>
  <c r="K61" i="4" a="1"/>
  <c r="K61" i="4" s="1"/>
  <c r="F61" i="4"/>
  <c r="C63" i="4" a="1"/>
  <c r="C63" i="4" s="1"/>
  <c r="J63" i="4" s="1" a="1"/>
  <c r="J63" i="4" s="1"/>
  <c r="H62" i="4"/>
  <c r="E62" i="4" a="1"/>
  <c r="E62" i="4" s="1"/>
  <c r="G62" i="4" a="1"/>
  <c r="G62" i="4" s="1"/>
  <c r="D61" i="4"/>
  <c r="I60" i="4" a="1"/>
  <c r="I60" i="4" s="1"/>
  <c r="X61" i="4" l="1"/>
  <c r="Q61" i="4"/>
  <c r="P61" i="4"/>
  <c r="W61" i="4"/>
  <c r="V61" i="4"/>
  <c r="R61" i="4"/>
  <c r="T61" i="4"/>
  <c r="O61" i="4"/>
  <c r="S61" i="4"/>
  <c r="U61" i="4"/>
  <c r="AD62" i="4"/>
  <c r="AC62" i="4"/>
  <c r="Z62" i="4"/>
  <c r="Y62" i="4"/>
  <c r="AB62" i="4"/>
  <c r="AA62" i="4"/>
  <c r="M61" i="4" a="1"/>
  <c r="M61" i="4" s="1"/>
  <c r="N61" i="4" a="1"/>
  <c r="N61" i="4" s="1"/>
  <c r="L62" i="4" a="1"/>
  <c r="L62" i="4" s="1"/>
  <c r="K62" i="4" a="1"/>
  <c r="K62" i="4" s="1"/>
  <c r="F62" i="4"/>
  <c r="D62" i="4"/>
  <c r="I61" i="4" a="1"/>
  <c r="I61" i="4" s="1"/>
  <c r="C64" i="4" a="1"/>
  <c r="C64" i="4" s="1"/>
  <c r="J64" i="4" s="1" a="1"/>
  <c r="J64" i="4" s="1"/>
  <c r="H63" i="4"/>
  <c r="E63" i="4" a="1"/>
  <c r="E63" i="4" s="1"/>
  <c r="G63" i="4" a="1"/>
  <c r="G63" i="4" s="1"/>
  <c r="X62" i="4" l="1"/>
  <c r="W62" i="4"/>
  <c r="V62" i="4"/>
  <c r="R62" i="4"/>
  <c r="P62" i="4"/>
  <c r="O62" i="4"/>
  <c r="T62" i="4"/>
  <c r="U62" i="4"/>
  <c r="Q62" i="4"/>
  <c r="S62" i="4"/>
  <c r="Y63" i="4"/>
  <c r="AA63" i="4"/>
  <c r="AD63" i="4"/>
  <c r="Z63" i="4"/>
  <c r="AB63" i="4"/>
  <c r="AC63" i="4"/>
  <c r="N62" i="4" a="1"/>
  <c r="N62" i="4" s="1"/>
  <c r="M62" i="4" a="1"/>
  <c r="M62" i="4" s="1"/>
  <c r="K63" i="4" a="1"/>
  <c r="K63" i="4" s="1"/>
  <c r="L63" i="4" a="1"/>
  <c r="L63" i="4" s="1"/>
  <c r="F63" i="4"/>
  <c r="C65" i="4" a="1"/>
  <c r="C65" i="4" s="1"/>
  <c r="J65" i="4" s="1" a="1"/>
  <c r="J65" i="4" s="1"/>
  <c r="G64" i="4" a="1"/>
  <c r="G64" i="4" s="1"/>
  <c r="H64" i="4"/>
  <c r="E64" i="4" a="1"/>
  <c r="E64" i="4" s="1"/>
  <c r="D63" i="4"/>
  <c r="I62" i="4" a="1"/>
  <c r="I62" i="4" s="1"/>
  <c r="Z64" i="4" l="1"/>
  <c r="Y64" i="4"/>
  <c r="AA64" i="4"/>
  <c r="AB64" i="4"/>
  <c r="AD64" i="4"/>
  <c r="AC64" i="4"/>
  <c r="T63" i="4"/>
  <c r="S63" i="4"/>
  <c r="W63" i="4"/>
  <c r="V63" i="4"/>
  <c r="R63" i="4"/>
  <c r="X63" i="4"/>
  <c r="P63" i="4"/>
  <c r="Q63" i="4"/>
  <c r="O63" i="4"/>
  <c r="U63" i="4"/>
  <c r="N63" i="4" a="1"/>
  <c r="N63" i="4" s="1"/>
  <c r="M63" i="4" a="1"/>
  <c r="M63" i="4" s="1"/>
  <c r="F64" i="4"/>
  <c r="K64" i="4" a="1"/>
  <c r="K64" i="4" s="1"/>
  <c r="L64" i="4" a="1"/>
  <c r="L64" i="4" s="1"/>
  <c r="D64" i="4"/>
  <c r="I63" i="4" a="1"/>
  <c r="I63" i="4" s="1"/>
  <c r="C66" i="4" a="1"/>
  <c r="C66" i="4" s="1"/>
  <c r="J66" i="4" s="1" a="1"/>
  <c r="J66" i="4" s="1"/>
  <c r="G65" i="4" a="1"/>
  <c r="G65" i="4" s="1"/>
  <c r="H65" i="4"/>
  <c r="E65" i="4" a="1"/>
  <c r="E65" i="4" s="1"/>
  <c r="U64" i="4" l="1"/>
  <c r="S64" i="4"/>
  <c r="W64" i="4"/>
  <c r="V64" i="4"/>
  <c r="R64" i="4"/>
  <c r="Q64" i="4"/>
  <c r="X64" i="4"/>
  <c r="O64" i="4"/>
  <c r="P64" i="4"/>
  <c r="T64" i="4"/>
  <c r="AA65" i="4"/>
  <c r="Z65" i="4"/>
  <c r="Y65" i="4"/>
  <c r="AC65" i="4"/>
  <c r="AB65" i="4"/>
  <c r="AD65" i="4"/>
  <c r="F65" i="4"/>
  <c r="K65" i="4" a="1"/>
  <c r="K65" i="4" s="1"/>
  <c r="L65" i="4" a="1"/>
  <c r="L65" i="4" s="1"/>
  <c r="M64" i="4" a="1"/>
  <c r="M64" i="4" s="1"/>
  <c r="N64" i="4" a="1"/>
  <c r="N64" i="4" s="1"/>
  <c r="C67" i="4" a="1"/>
  <c r="C67" i="4" s="1"/>
  <c r="J67" i="4" s="1" a="1"/>
  <c r="J67" i="4" s="1"/>
  <c r="E66" i="4" a="1"/>
  <c r="E66" i="4" s="1"/>
  <c r="G66" i="4" a="1"/>
  <c r="G66" i="4" s="1"/>
  <c r="H66" i="4"/>
  <c r="D65" i="4"/>
  <c r="I64" i="4" a="1"/>
  <c r="I64" i="4" s="1"/>
  <c r="AD66" i="4" l="1"/>
  <c r="AA66" i="4"/>
  <c r="Z66" i="4"/>
  <c r="Y66" i="4"/>
  <c r="AC66" i="4"/>
  <c r="AB66" i="4"/>
  <c r="X65" i="4"/>
  <c r="O65" i="4"/>
  <c r="W65" i="4"/>
  <c r="V65" i="4"/>
  <c r="R65" i="4"/>
  <c r="Q65" i="4"/>
  <c r="U65" i="4"/>
  <c r="P65" i="4"/>
  <c r="T65" i="4"/>
  <c r="S65" i="4"/>
  <c r="L66" i="4" a="1"/>
  <c r="L66" i="4" s="1"/>
  <c r="K66" i="4" a="1"/>
  <c r="K66" i="4" s="1"/>
  <c r="M65" i="4" a="1"/>
  <c r="M65" i="4" s="1"/>
  <c r="N65" i="4" a="1"/>
  <c r="N65" i="4" s="1"/>
  <c r="D66" i="4"/>
  <c r="I65" i="4" a="1"/>
  <c r="I65" i="4" s="1"/>
  <c r="F66" i="4"/>
  <c r="C68" i="4" a="1"/>
  <c r="C68" i="4" s="1"/>
  <c r="J68" i="4" s="1" a="1"/>
  <c r="J68" i="4" s="1"/>
  <c r="E67" i="4" a="1"/>
  <c r="E67" i="4" s="1"/>
  <c r="G67" i="4" a="1"/>
  <c r="G67" i="4" s="1"/>
  <c r="H67" i="4"/>
  <c r="V66" i="4" l="1"/>
  <c r="X66" i="4"/>
  <c r="U66" i="4"/>
  <c r="T66" i="4"/>
  <c r="O66" i="4"/>
  <c r="W66" i="4"/>
  <c r="R66" i="4"/>
  <c r="Q66" i="4"/>
  <c r="P66" i="4"/>
  <c r="S66" i="4"/>
  <c r="AC67" i="4"/>
  <c r="AD67" i="4"/>
  <c r="Z67" i="4"/>
  <c r="AA67" i="4"/>
  <c r="AB67" i="4"/>
  <c r="Y67" i="4"/>
  <c r="M66" i="4" a="1"/>
  <c r="M66" i="4" s="1"/>
  <c r="N66" i="4" a="1"/>
  <c r="N66" i="4" s="1"/>
  <c r="L67" i="4" a="1"/>
  <c r="L67" i="4" s="1"/>
  <c r="K67" i="4" a="1"/>
  <c r="K67" i="4" s="1"/>
  <c r="F67" i="4"/>
  <c r="C69" i="4" a="1"/>
  <c r="C69" i="4" s="1"/>
  <c r="J69" i="4" s="1" a="1"/>
  <c r="J69" i="4" s="1"/>
  <c r="H68" i="4"/>
  <c r="G68" i="4" a="1"/>
  <c r="G68" i="4" s="1"/>
  <c r="E68" i="4" a="1"/>
  <c r="E68" i="4" s="1"/>
  <c r="D67" i="4"/>
  <c r="I66" i="4" a="1"/>
  <c r="I66" i="4" s="1"/>
  <c r="AB68" i="4" l="1"/>
  <c r="AC68" i="4"/>
  <c r="AD68" i="4"/>
  <c r="AA68" i="4"/>
  <c r="Z68" i="4"/>
  <c r="Y68" i="4"/>
  <c r="W67" i="4"/>
  <c r="P67" i="4"/>
  <c r="S67" i="4"/>
  <c r="U67" i="4"/>
  <c r="T67" i="4"/>
  <c r="V67" i="4"/>
  <c r="O67" i="4"/>
  <c r="X67" i="4"/>
  <c r="R67" i="4"/>
  <c r="Q67" i="4"/>
  <c r="M67" i="4" a="1"/>
  <c r="M67" i="4" s="1"/>
  <c r="N67" i="4" a="1"/>
  <c r="N67" i="4" s="1"/>
  <c r="L68" i="4" a="1"/>
  <c r="L68" i="4" s="1"/>
  <c r="K68" i="4" a="1"/>
  <c r="K68" i="4" s="1"/>
  <c r="D68" i="4"/>
  <c r="I67" i="4" a="1"/>
  <c r="I67" i="4" s="1"/>
  <c r="F68" i="4"/>
  <c r="C70" i="4" a="1"/>
  <c r="C70" i="4" s="1"/>
  <c r="J70" i="4" s="1" a="1"/>
  <c r="J70" i="4" s="1"/>
  <c r="H69" i="4"/>
  <c r="G69" i="4" a="1"/>
  <c r="G69" i="4" s="1"/>
  <c r="E69" i="4" a="1"/>
  <c r="E69" i="4" s="1"/>
  <c r="U68" i="4" l="1"/>
  <c r="T68" i="4"/>
  <c r="S68" i="4"/>
  <c r="W68" i="4"/>
  <c r="Q68" i="4"/>
  <c r="X68" i="4"/>
  <c r="V68" i="4"/>
  <c r="R68" i="4"/>
  <c r="P68" i="4"/>
  <c r="O68" i="4"/>
  <c r="AB69" i="4"/>
  <c r="Y69" i="4"/>
  <c r="AC69" i="4"/>
  <c r="AD69" i="4"/>
  <c r="AA69" i="4"/>
  <c r="Z69" i="4"/>
  <c r="L69" i="4" a="1"/>
  <c r="L69" i="4" s="1"/>
  <c r="K69" i="4" a="1"/>
  <c r="K69" i="4" s="1"/>
  <c r="N68" i="4" a="1"/>
  <c r="N68" i="4" s="1"/>
  <c r="M68" i="4" a="1"/>
  <c r="M68" i="4" s="1"/>
  <c r="F69" i="4"/>
  <c r="C71" i="4" a="1"/>
  <c r="C71" i="4" s="1"/>
  <c r="J71" i="4" s="1" a="1"/>
  <c r="J71" i="4" s="1"/>
  <c r="H70" i="4"/>
  <c r="G70" i="4" a="1"/>
  <c r="G70" i="4" s="1"/>
  <c r="E70" i="4" a="1"/>
  <c r="E70" i="4" s="1"/>
  <c r="D69" i="4"/>
  <c r="I68" i="4" a="1"/>
  <c r="I68" i="4" s="1"/>
  <c r="AB70" i="4" l="1"/>
  <c r="Y70" i="4"/>
  <c r="AA70" i="4"/>
  <c r="AC70" i="4"/>
  <c r="AD70" i="4"/>
  <c r="Z70" i="4"/>
  <c r="X69" i="4"/>
  <c r="Q69" i="4"/>
  <c r="U69" i="4"/>
  <c r="T69" i="4"/>
  <c r="S69" i="4"/>
  <c r="O69" i="4"/>
  <c r="W69" i="4"/>
  <c r="R69" i="4"/>
  <c r="P69" i="4"/>
  <c r="V69" i="4"/>
  <c r="M69" i="4" a="1"/>
  <c r="M69" i="4" s="1"/>
  <c r="N69" i="4" a="1"/>
  <c r="N69" i="4" s="1"/>
  <c r="F70" i="4"/>
  <c r="L70" i="4" a="1"/>
  <c r="L70" i="4" s="1"/>
  <c r="K70" i="4" a="1"/>
  <c r="K70" i="4" s="1"/>
  <c r="D70" i="4"/>
  <c r="I69" i="4" a="1"/>
  <c r="I69" i="4" s="1"/>
  <c r="C72" i="4" a="1"/>
  <c r="C72" i="4" s="1"/>
  <c r="J72" i="4" s="1" a="1"/>
  <c r="J72" i="4" s="1"/>
  <c r="H71" i="4"/>
  <c r="E71" i="4" a="1"/>
  <c r="E71" i="4" s="1"/>
  <c r="G71" i="4" a="1"/>
  <c r="G71" i="4" s="1"/>
  <c r="R70" i="4" l="1"/>
  <c r="P70" i="4"/>
  <c r="U70" i="4"/>
  <c r="T70" i="4"/>
  <c r="S70" i="4"/>
  <c r="V70" i="4"/>
  <c r="O70" i="4"/>
  <c r="W70" i="4"/>
  <c r="Q70" i="4"/>
  <c r="X70" i="4"/>
  <c r="Y71" i="4"/>
  <c r="AC71" i="4"/>
  <c r="AB71" i="4"/>
  <c r="AD71" i="4"/>
  <c r="AA71" i="4"/>
  <c r="Z71" i="4"/>
  <c r="M70" i="4" a="1"/>
  <c r="M70" i="4" s="1"/>
  <c r="N70" i="4" a="1"/>
  <c r="N70" i="4" s="1"/>
  <c r="F71" i="4"/>
  <c r="K71" i="4" a="1"/>
  <c r="K71" i="4" s="1"/>
  <c r="L71" i="4" a="1"/>
  <c r="L71" i="4" s="1"/>
  <c r="C73" i="4" a="1"/>
  <c r="C73" i="4" s="1"/>
  <c r="J73" i="4" s="1" a="1"/>
  <c r="J73" i="4" s="1"/>
  <c r="E72" i="4" a="1"/>
  <c r="E72" i="4" s="1"/>
  <c r="G72" i="4" a="1"/>
  <c r="G72" i="4" s="1"/>
  <c r="H72" i="4"/>
  <c r="D71" i="4"/>
  <c r="I70" i="4" a="1"/>
  <c r="I70" i="4" s="1"/>
  <c r="T71" i="4" l="1"/>
  <c r="W71" i="4"/>
  <c r="V71" i="4"/>
  <c r="S71" i="4"/>
  <c r="R71" i="4"/>
  <c r="P71" i="4"/>
  <c r="X71" i="4"/>
  <c r="U71" i="4"/>
  <c r="O71" i="4"/>
  <c r="Q71" i="4"/>
  <c r="Z72" i="4"/>
  <c r="Y72" i="4"/>
  <c r="AD72" i="4"/>
  <c r="AC72" i="4"/>
  <c r="AB72" i="4"/>
  <c r="AA72" i="4"/>
  <c r="K72" i="4" a="1"/>
  <c r="K72" i="4" s="1"/>
  <c r="L72" i="4" a="1"/>
  <c r="L72" i="4" s="1"/>
  <c r="M71" i="4" a="1"/>
  <c r="M71" i="4" s="1"/>
  <c r="N71" i="4" a="1"/>
  <c r="N71" i="4" s="1"/>
  <c r="D72" i="4"/>
  <c r="I71" i="4" a="1"/>
  <c r="I71" i="4" s="1"/>
  <c r="F72" i="4"/>
  <c r="C74" i="4" a="1"/>
  <c r="C74" i="4" s="1"/>
  <c r="J74" i="4" s="1" a="1"/>
  <c r="J74" i="4" s="1"/>
  <c r="G73" i="4" a="1"/>
  <c r="G73" i="4" s="1"/>
  <c r="H73" i="4"/>
  <c r="E73" i="4" a="1"/>
  <c r="E73" i="4" s="1"/>
  <c r="U72" i="4" l="1"/>
  <c r="W72" i="4"/>
  <c r="V72" i="4"/>
  <c r="S72" i="4"/>
  <c r="X72" i="4"/>
  <c r="P72" i="4"/>
  <c r="Q72" i="4"/>
  <c r="O72" i="4"/>
  <c r="R72" i="4"/>
  <c r="T72" i="4"/>
  <c r="AA73" i="4"/>
  <c r="Z73" i="4"/>
  <c r="AD73" i="4"/>
  <c r="AB73" i="4"/>
  <c r="AC73" i="4"/>
  <c r="Y73" i="4"/>
  <c r="F73" i="4"/>
  <c r="L73" i="4" a="1"/>
  <c r="L73" i="4" s="1"/>
  <c r="K73" i="4" a="1"/>
  <c r="K73" i="4" s="1"/>
  <c r="M72" i="4" a="1"/>
  <c r="M72" i="4" s="1"/>
  <c r="N72" i="4" a="1"/>
  <c r="N72" i="4" s="1"/>
  <c r="C75" i="4" a="1"/>
  <c r="C75" i="4" s="1"/>
  <c r="J75" i="4" s="1" a="1"/>
  <c r="J75" i="4" s="1"/>
  <c r="G74" i="4" a="1"/>
  <c r="G74" i="4" s="1"/>
  <c r="E74" i="4" a="1"/>
  <c r="E74" i="4" s="1"/>
  <c r="H74" i="4"/>
  <c r="D73" i="4"/>
  <c r="I72" i="4" a="1"/>
  <c r="I72" i="4" s="1"/>
  <c r="AD74" i="4" l="1"/>
  <c r="AA74" i="4"/>
  <c r="AB74" i="4"/>
  <c r="AC74" i="4"/>
  <c r="Y74" i="4"/>
  <c r="Z74" i="4"/>
  <c r="Q73" i="4"/>
  <c r="O73" i="4"/>
  <c r="X73" i="4"/>
  <c r="T73" i="4"/>
  <c r="R73" i="4"/>
  <c r="S73" i="4"/>
  <c r="W73" i="4"/>
  <c r="V73" i="4"/>
  <c r="U73" i="4"/>
  <c r="P73" i="4"/>
  <c r="F74" i="4"/>
  <c r="L74" i="4" a="1"/>
  <c r="L74" i="4" s="1"/>
  <c r="K74" i="4" a="1"/>
  <c r="K74" i="4" s="1"/>
  <c r="N73" i="4" a="1"/>
  <c r="N73" i="4" s="1"/>
  <c r="M73" i="4" a="1"/>
  <c r="M73" i="4" s="1"/>
  <c r="D74" i="4"/>
  <c r="I73" i="4" a="1"/>
  <c r="I73" i="4" s="1"/>
  <c r="C76" i="4" a="1"/>
  <c r="C76" i="4" s="1"/>
  <c r="J76" i="4" s="1" a="1"/>
  <c r="J76" i="4" s="1"/>
  <c r="G75" i="4" a="1"/>
  <c r="G75" i="4" s="1"/>
  <c r="H75" i="4"/>
  <c r="E75" i="4" a="1"/>
  <c r="E75" i="4" s="1"/>
  <c r="AC75" i="4" l="1"/>
  <c r="AD75" i="4"/>
  <c r="AA75" i="4"/>
  <c r="Y75" i="4"/>
  <c r="AB75" i="4"/>
  <c r="Z75" i="4"/>
  <c r="V74" i="4"/>
  <c r="X74" i="4"/>
  <c r="R74" i="4"/>
  <c r="Q74" i="4"/>
  <c r="O74" i="4"/>
  <c r="P74" i="4"/>
  <c r="T74" i="4"/>
  <c r="U74" i="4"/>
  <c r="W74" i="4"/>
  <c r="S74" i="4"/>
  <c r="L75" i="4" a="1"/>
  <c r="L75" i="4" s="1"/>
  <c r="K75" i="4" a="1"/>
  <c r="K75" i="4" s="1"/>
  <c r="M74" i="4" a="1"/>
  <c r="M74" i="4" s="1"/>
  <c r="N74" i="4" a="1"/>
  <c r="N74" i="4" s="1"/>
  <c r="F75" i="4"/>
  <c r="C77" i="4" a="1"/>
  <c r="C77" i="4" s="1"/>
  <c r="J77" i="4" s="1" a="1"/>
  <c r="J77" i="4" s="1"/>
  <c r="H76" i="4"/>
  <c r="E76" i="4" a="1"/>
  <c r="E76" i="4" s="1"/>
  <c r="G76" i="4" a="1"/>
  <c r="G76" i="4" s="1"/>
  <c r="D75" i="4"/>
  <c r="I74" i="4" a="1"/>
  <c r="I74" i="4" s="1"/>
  <c r="AB76" i="4" l="1"/>
  <c r="AC76" i="4"/>
  <c r="Z76" i="4"/>
  <c r="AA76" i="4"/>
  <c r="Y76" i="4"/>
  <c r="AD76" i="4"/>
  <c r="W75" i="4"/>
  <c r="P75" i="4"/>
  <c r="X75" i="4"/>
  <c r="R75" i="4"/>
  <c r="Q75" i="4"/>
  <c r="O75" i="4"/>
  <c r="S75" i="4"/>
  <c r="U75" i="4"/>
  <c r="T75" i="4"/>
  <c r="V75" i="4"/>
  <c r="M75" i="4" a="1"/>
  <c r="M75" i="4" s="1"/>
  <c r="N75" i="4" a="1"/>
  <c r="N75" i="4" s="1"/>
  <c r="L76" i="4" a="1"/>
  <c r="L76" i="4" s="1"/>
  <c r="K76" i="4" a="1"/>
  <c r="K76" i="4" s="1"/>
  <c r="D76" i="4"/>
  <c r="I75" i="4" a="1"/>
  <c r="I75" i="4" s="1"/>
  <c r="F76" i="4"/>
  <c r="C78" i="4" a="1"/>
  <c r="C78" i="4" s="1"/>
  <c r="J78" i="4" s="1" a="1"/>
  <c r="J78" i="4" s="1"/>
  <c r="H77" i="4"/>
  <c r="E77" i="4" a="1"/>
  <c r="E77" i="4" s="1"/>
  <c r="G77" i="4" a="1"/>
  <c r="G77" i="4" s="1"/>
  <c r="W76" i="4" l="1"/>
  <c r="V76" i="4"/>
  <c r="X76" i="4"/>
  <c r="R76" i="4"/>
  <c r="U76" i="4"/>
  <c r="Q76" i="4"/>
  <c r="P76" i="4"/>
  <c r="T76" i="4"/>
  <c r="S76" i="4"/>
  <c r="O76" i="4"/>
  <c r="AB77" i="4"/>
  <c r="Z77" i="4"/>
  <c r="Y77" i="4"/>
  <c r="AD77" i="4"/>
  <c r="AC77" i="4"/>
  <c r="AA77" i="4"/>
  <c r="M76" i="4" a="1"/>
  <c r="M76" i="4" s="1"/>
  <c r="N76" i="4" a="1"/>
  <c r="N76" i="4" s="1"/>
  <c r="L77" i="4" a="1"/>
  <c r="L77" i="4" s="1"/>
  <c r="K77" i="4" a="1"/>
  <c r="K77" i="4" s="1"/>
  <c r="F77" i="4"/>
  <c r="C79" i="4" a="1"/>
  <c r="C79" i="4" s="1"/>
  <c r="J79" i="4" s="1" a="1"/>
  <c r="J79" i="4" s="1"/>
  <c r="G78" i="4" a="1"/>
  <c r="G78" i="4" s="1"/>
  <c r="H78" i="4"/>
  <c r="E78" i="4" a="1"/>
  <c r="E78" i="4" s="1"/>
  <c r="D77" i="4"/>
  <c r="I76" i="4" a="1"/>
  <c r="I76" i="4" s="1"/>
  <c r="X77" i="4" l="1"/>
  <c r="U77" i="4"/>
  <c r="T77" i="4"/>
  <c r="Q77" i="4"/>
  <c r="S77" i="4"/>
  <c r="W77" i="4"/>
  <c r="V77" i="4"/>
  <c r="O77" i="4"/>
  <c r="R77" i="4"/>
  <c r="P77" i="4"/>
  <c r="Z78" i="4"/>
  <c r="Y78" i="4"/>
  <c r="AB78" i="4"/>
  <c r="AA78" i="4"/>
  <c r="AD78" i="4"/>
  <c r="AC78" i="4"/>
  <c r="M77" i="4" a="1"/>
  <c r="M77" i="4" s="1"/>
  <c r="N77" i="4" a="1"/>
  <c r="N77" i="4" s="1"/>
  <c r="F78" i="4"/>
  <c r="L78" i="4" a="1"/>
  <c r="L78" i="4" s="1"/>
  <c r="K78" i="4" a="1"/>
  <c r="K78" i="4" s="1"/>
  <c r="D78" i="4"/>
  <c r="I77" i="4" a="1"/>
  <c r="I77" i="4" s="1"/>
  <c r="C80" i="4" a="1"/>
  <c r="C80" i="4" s="1"/>
  <c r="J80" i="4" s="1" a="1"/>
  <c r="J80" i="4" s="1"/>
  <c r="G79" i="4" a="1"/>
  <c r="G79" i="4" s="1"/>
  <c r="H79" i="4"/>
  <c r="E79" i="4" a="1"/>
  <c r="E79" i="4" s="1"/>
  <c r="Y79" i="4" l="1"/>
  <c r="AA79" i="4"/>
  <c r="Z79" i="4"/>
  <c r="AD79" i="4"/>
  <c r="AC79" i="4"/>
  <c r="AB79" i="4"/>
  <c r="R78" i="4"/>
  <c r="U78" i="4"/>
  <c r="T78" i="4"/>
  <c r="X78" i="4"/>
  <c r="S78" i="4"/>
  <c r="W78" i="4"/>
  <c r="V78" i="4"/>
  <c r="O78" i="4"/>
  <c r="Q78" i="4"/>
  <c r="P78" i="4"/>
  <c r="F79" i="4"/>
  <c r="K79" i="4" a="1"/>
  <c r="K79" i="4" s="1"/>
  <c r="L79" i="4" a="1"/>
  <c r="L79" i="4" s="1"/>
  <c r="N78" i="4" a="1"/>
  <c r="N78" i="4" s="1"/>
  <c r="M78" i="4" a="1"/>
  <c r="M78" i="4" s="1"/>
  <c r="C81" i="4" a="1"/>
  <c r="C81" i="4" s="1"/>
  <c r="J81" i="4" s="1" a="1"/>
  <c r="J81" i="4" s="1"/>
  <c r="E80" i="4" a="1"/>
  <c r="E80" i="4" s="1"/>
  <c r="H80" i="4"/>
  <c r="G80" i="4" a="1"/>
  <c r="G80" i="4" s="1"/>
  <c r="D79" i="4"/>
  <c r="I78" i="4" a="1"/>
  <c r="I78" i="4" s="1"/>
  <c r="Z80" i="4" l="1"/>
  <c r="Y80" i="4"/>
  <c r="AB80" i="4"/>
  <c r="AD80" i="4"/>
  <c r="AA80" i="4"/>
  <c r="AC80" i="4"/>
  <c r="T79" i="4"/>
  <c r="S79" i="4"/>
  <c r="R79" i="4"/>
  <c r="U79" i="4"/>
  <c r="P79" i="4"/>
  <c r="W79" i="4"/>
  <c r="V79" i="4"/>
  <c r="Q79" i="4"/>
  <c r="X79" i="4"/>
  <c r="O79" i="4"/>
  <c r="K80" i="4" a="1"/>
  <c r="K80" i="4" s="1"/>
  <c r="L80" i="4" a="1"/>
  <c r="L80" i="4" s="1"/>
  <c r="N79" i="4" a="1"/>
  <c r="N79" i="4" s="1"/>
  <c r="M79" i="4" a="1"/>
  <c r="M79" i="4" s="1"/>
  <c r="D80" i="4"/>
  <c r="I79" i="4" a="1"/>
  <c r="I79" i="4" s="1"/>
  <c r="F80" i="4"/>
  <c r="C82" i="4" a="1"/>
  <c r="C82" i="4" s="1"/>
  <c r="J82" i="4" s="1" a="1"/>
  <c r="J82" i="4" s="1"/>
  <c r="H81" i="4"/>
  <c r="E81" i="4" a="1"/>
  <c r="E81" i="4" s="1"/>
  <c r="G81" i="4" a="1"/>
  <c r="G81" i="4" s="1"/>
  <c r="U80" i="4" l="1"/>
  <c r="W80" i="4"/>
  <c r="V80" i="4"/>
  <c r="S80" i="4"/>
  <c r="T80" i="4"/>
  <c r="P80" i="4"/>
  <c r="O80" i="4"/>
  <c r="Q80" i="4"/>
  <c r="X80" i="4"/>
  <c r="R80" i="4"/>
  <c r="AA81" i="4"/>
  <c r="Z81" i="4"/>
  <c r="AC81" i="4"/>
  <c r="Y81" i="4"/>
  <c r="AB81" i="4"/>
  <c r="AD81" i="4"/>
  <c r="M80" i="4" a="1"/>
  <c r="M80" i="4" s="1"/>
  <c r="N80" i="4" a="1"/>
  <c r="N80" i="4" s="1"/>
  <c r="F81" i="4"/>
  <c r="L81" i="4" a="1"/>
  <c r="L81" i="4" s="1"/>
  <c r="K81" i="4" a="1"/>
  <c r="K81" i="4" s="1"/>
  <c r="C83" i="4" a="1"/>
  <c r="C83" i="4" s="1"/>
  <c r="J83" i="4" s="1" a="1"/>
  <c r="J83" i="4" s="1"/>
  <c r="G82" i="4" a="1"/>
  <c r="G82" i="4" s="1"/>
  <c r="H82" i="4"/>
  <c r="E82" i="4" a="1"/>
  <c r="E82" i="4" s="1"/>
  <c r="D81" i="4"/>
  <c r="I80" i="4" a="1"/>
  <c r="I80" i="4" s="1"/>
  <c r="W81" i="4" l="1"/>
  <c r="V81" i="4"/>
  <c r="O81" i="4"/>
  <c r="U81" i="4"/>
  <c r="T81" i="4"/>
  <c r="S81" i="4"/>
  <c r="P81" i="4"/>
  <c r="R81" i="4"/>
  <c r="Q81" i="4"/>
  <c r="X81" i="4"/>
  <c r="AD82" i="4"/>
  <c r="AA82" i="4"/>
  <c r="AC82" i="4"/>
  <c r="Y82" i="4"/>
  <c r="Z82" i="4"/>
  <c r="AB82" i="4"/>
  <c r="M81" i="4" a="1"/>
  <c r="M81" i="4" s="1"/>
  <c r="N81" i="4" a="1"/>
  <c r="N81" i="4" s="1"/>
  <c r="F82" i="4"/>
  <c r="L82" i="4" a="1"/>
  <c r="L82" i="4" s="1"/>
  <c r="K82" i="4" a="1"/>
  <c r="K82" i="4" s="1"/>
  <c r="D82" i="4"/>
  <c r="I81" i="4" a="1"/>
  <c r="I81" i="4" s="1"/>
  <c r="C84" i="4" a="1"/>
  <c r="C84" i="4" s="1"/>
  <c r="J84" i="4" s="1" a="1"/>
  <c r="J84" i="4" s="1"/>
  <c r="G83" i="4" a="1"/>
  <c r="G83" i="4" s="1"/>
  <c r="E83" i="4" a="1"/>
  <c r="E83" i="4" s="1"/>
  <c r="H83" i="4"/>
  <c r="AC83" i="4" l="1"/>
  <c r="AD83" i="4"/>
  <c r="Z83" i="4"/>
  <c r="AA83" i="4"/>
  <c r="AB83" i="4"/>
  <c r="Y83" i="4"/>
  <c r="V82" i="4"/>
  <c r="Q82" i="4"/>
  <c r="O82" i="4"/>
  <c r="U82" i="4"/>
  <c r="T82" i="4"/>
  <c r="S82" i="4"/>
  <c r="R82" i="4"/>
  <c r="X82" i="4"/>
  <c r="P82" i="4"/>
  <c r="W82" i="4"/>
  <c r="M82" i="4" a="1"/>
  <c r="M82" i="4" s="1"/>
  <c r="N82" i="4" a="1"/>
  <c r="N82" i="4" s="1"/>
  <c r="L83" i="4" a="1"/>
  <c r="L83" i="4" s="1"/>
  <c r="K83" i="4" a="1"/>
  <c r="K83" i="4" s="1"/>
  <c r="F83" i="4"/>
  <c r="C85" i="4" a="1"/>
  <c r="C85" i="4" s="1"/>
  <c r="H84" i="4"/>
  <c r="G84" i="4" a="1"/>
  <c r="G84" i="4" s="1"/>
  <c r="E84" i="4" a="1"/>
  <c r="E84" i="4" s="1"/>
  <c r="D83" i="4"/>
  <c r="I82" i="4" a="1"/>
  <c r="I82" i="4" s="1"/>
  <c r="W83" i="4" l="1"/>
  <c r="X83" i="4"/>
  <c r="P83" i="4"/>
  <c r="Q83" i="4"/>
  <c r="O83" i="4"/>
  <c r="V83" i="4"/>
  <c r="U83" i="4"/>
  <c r="T83" i="4"/>
  <c r="S83" i="4"/>
  <c r="R83" i="4"/>
  <c r="AB84" i="4"/>
  <c r="AC84" i="4"/>
  <c r="AD84" i="4"/>
  <c r="AA84" i="4"/>
  <c r="Z84" i="4"/>
  <c r="Y84" i="4"/>
  <c r="J85" i="4" a="1"/>
  <c r="J85" i="4" s="1"/>
  <c r="N20" i="4" a="1"/>
  <c r="N20" i="4" s="1"/>
  <c r="M83" i="4" a="1"/>
  <c r="M83" i="4" s="1"/>
  <c r="N83" i="4" a="1"/>
  <c r="N83" i="4" s="1"/>
  <c r="L84" i="4" a="1"/>
  <c r="L84" i="4" s="1"/>
  <c r="K84" i="4" a="1"/>
  <c r="K84" i="4" s="1"/>
  <c r="D84" i="4"/>
  <c r="I83" i="4" a="1"/>
  <c r="I83" i="4" s="1"/>
  <c r="F84" i="4"/>
  <c r="H85" i="4"/>
  <c r="E85" i="4" a="1"/>
  <c r="E85" i="4" s="1"/>
  <c r="G85" i="4" a="1"/>
  <c r="G85" i="4" s="1"/>
  <c r="T20" i="4" l="1"/>
  <c r="Q20" i="4"/>
  <c r="O20" i="4"/>
  <c r="AB85" i="4"/>
  <c r="AA85" i="4"/>
  <c r="AD85" i="4"/>
  <c r="AC85" i="4"/>
  <c r="Z85" i="4"/>
  <c r="Y85" i="4"/>
  <c r="X84" i="4"/>
  <c r="R84" i="4"/>
  <c r="Q84" i="4"/>
  <c r="T84" i="4"/>
  <c r="P84" i="4"/>
  <c r="W84" i="4"/>
  <c r="O84" i="4"/>
  <c r="V84" i="4"/>
  <c r="S84" i="4"/>
  <c r="U84" i="4"/>
  <c r="K85" i="4" a="1"/>
  <c r="K85" i="4" s="1"/>
  <c r="L85" i="4" a="1"/>
  <c r="L85" i="4" s="1"/>
  <c r="N84" i="4" a="1"/>
  <c r="N84" i="4" s="1"/>
  <c r="M84" i="4" a="1"/>
  <c r="M84" i="4" s="1"/>
  <c r="F85" i="4"/>
  <c r="D85" i="4"/>
  <c r="I84" i="4" a="1"/>
  <c r="I84" i="4" s="1"/>
  <c r="R20" i="4"/>
  <c r="P20" i="4"/>
  <c r="S20" i="4" l="1"/>
  <c r="X85" i="4"/>
  <c r="Q85" i="4"/>
  <c r="R85" i="4"/>
  <c r="V85" i="4"/>
  <c r="U85" i="4"/>
  <c r="S85" i="4"/>
  <c r="P85" i="4"/>
  <c r="T85" i="4"/>
  <c r="O85" i="4"/>
  <c r="W85" i="4"/>
  <c r="M85" i="4" a="1"/>
  <c r="M85" i="4" s="1"/>
  <c r="N85" i="4" a="1"/>
  <c r="N85" i="4" s="1"/>
  <c r="I85" i="4" a="1"/>
  <c r="I85" i="4" s="1"/>
  <c r="U21" i="4"/>
  <c r="U22" i="4"/>
  <c r="U20" i="4"/>
  <c r="W22" i="4"/>
  <c r="W21" i="4"/>
  <c r="W20" i="4"/>
  <c r="W31" i="4"/>
  <c r="U23" i="4"/>
  <c r="U28" i="4"/>
  <c r="U27" i="4"/>
  <c r="U29" i="4"/>
  <c r="U26" i="4"/>
  <c r="U25" i="4"/>
  <c r="U24" i="4"/>
  <c r="W32" i="4" l="1"/>
  <c r="X32" i="4"/>
  <c r="X31" i="4"/>
  <c r="X20" i="4"/>
  <c r="X21" i="4"/>
  <c r="X22" i="4"/>
  <c r="W30" i="4"/>
  <c r="W29" i="4"/>
  <c r="W24" i="4"/>
  <c r="W23" i="4"/>
  <c r="W26" i="4"/>
  <c r="W27" i="4"/>
  <c r="W28" i="4"/>
  <c r="W25" i="4"/>
  <c r="X30" i="4" l="1"/>
  <c r="X26" i="4"/>
  <c r="X25" i="4"/>
  <c r="X27" i="4"/>
  <c r="X28" i="4"/>
  <c r="X23" i="4"/>
  <c r="X24" i="4"/>
  <c r="E45" i="5" a="1"/>
  <c r="E45" i="5" s="1"/>
  <c r="X29" i="4"/>
  <c r="Z21" i="4"/>
  <c r="Y21" i="4"/>
  <c r="Z20" i="4"/>
  <c r="AA20" i="4"/>
  <c r="Y22" i="4"/>
  <c r="AA21" i="4"/>
  <c r="Y20" i="4"/>
  <c r="Z30" i="4" l="1"/>
  <c r="AJ22" i="4"/>
  <c r="Z28" i="4"/>
  <c r="Z40" i="4"/>
  <c r="Y40" i="4"/>
  <c r="AA40" i="4"/>
  <c r="Y25" i="4"/>
  <c r="M42" i="5" a="1"/>
  <c r="M42" i="5" s="1"/>
  <c r="L42" i="5" s="1" a="1"/>
  <c r="L42" i="5" s="1"/>
  <c r="M43" i="5" a="1"/>
  <c r="M43" i="5" s="1"/>
  <c r="L43" i="5" s="1" a="1"/>
  <c r="L43" i="5" s="1"/>
  <c r="AP34" i="4" s="1"/>
  <c r="Y34" i="4"/>
  <c r="Z34" i="4"/>
  <c r="M41" i="5" a="1"/>
  <c r="M41" i="5" s="1"/>
  <c r="L41" i="5" s="1" a="1"/>
  <c r="L41" i="5" s="1"/>
  <c r="AP32" i="4" s="1"/>
  <c r="Y29" i="4"/>
  <c r="Z25" i="4"/>
  <c r="Z29" i="4"/>
  <c r="M45" i="5" a="1"/>
  <c r="M45" i="5" s="1"/>
  <c r="M40" i="5" a="1"/>
  <c r="M40" i="5" s="1"/>
  <c r="L40" i="5" s="1" a="1"/>
  <c r="L40" i="5" s="1"/>
  <c r="M39" i="5" a="1"/>
  <c r="M39" i="5" s="1"/>
  <c r="L39" i="5" s="1" a="1"/>
  <c r="L39" i="5" s="1"/>
  <c r="I40" i="5" a="1"/>
  <c r="I40" i="5" s="1"/>
  <c r="H40" i="5" s="1" a="1"/>
  <c r="H40" i="5" s="1"/>
  <c r="AI31" i="4" s="1"/>
  <c r="Y28" i="4"/>
  <c r="AA14" i="4"/>
  <c r="Z16" i="4"/>
  <c r="E43" i="5" a="1"/>
  <c r="E43" i="5" s="1"/>
  <c r="D43" i="5" s="1" a="1"/>
  <c r="D43" i="5" s="1"/>
  <c r="AI20" i="4" s="1"/>
  <c r="AA29" i="4"/>
  <c r="AA16" i="4"/>
  <c r="Y17" i="4"/>
  <c r="AA15" i="4"/>
  <c r="E42" i="5" a="1"/>
  <c r="E42" i="5" s="1"/>
  <c r="D42" i="5" s="1" a="1"/>
  <c r="D42" i="5" s="1"/>
  <c r="AI19" i="4" s="1"/>
  <c r="AA28" i="4"/>
  <c r="AA30" i="4"/>
  <c r="Y15" i="4"/>
  <c r="E41" i="5" a="1"/>
  <c r="E41" i="5" s="1"/>
  <c r="D41" i="5" s="1" a="1"/>
  <c r="D41" i="5" s="1"/>
  <c r="AI18" i="4" s="1"/>
  <c r="Y30" i="4"/>
  <c r="Y16" i="4"/>
  <c r="Z18" i="4"/>
  <c r="AA17" i="4"/>
  <c r="Y14" i="4"/>
  <c r="I41" i="5" a="1"/>
  <c r="I41" i="5" s="1"/>
  <c r="H41" i="5" s="1" a="1"/>
  <c r="H41" i="5" s="1"/>
  <c r="AI32" i="4" s="1"/>
  <c r="Z15" i="4"/>
  <c r="AA18" i="4"/>
  <c r="Z19" i="4"/>
  <c r="Z17" i="4"/>
  <c r="Y18" i="4"/>
  <c r="Z14" i="4"/>
  <c r="AA19" i="4"/>
  <c r="Y19" i="4"/>
  <c r="E40" i="5" a="1"/>
  <c r="E40" i="5" s="1"/>
  <c r="E39" i="5" a="1"/>
  <c r="E39" i="5" s="1"/>
  <c r="I45" i="5" a="1"/>
  <c r="I45" i="5" s="1"/>
  <c r="I39" i="5" a="1"/>
  <c r="I39" i="5" s="1"/>
  <c r="H39" i="5" s="1" a="1"/>
  <c r="H39" i="5" s="1"/>
  <c r="AI30" i="4" s="1"/>
  <c r="I43" i="5" a="1"/>
  <c r="I43" i="5" s="1"/>
  <c r="H43" i="5" s="1" a="1"/>
  <c r="H43" i="5" s="1"/>
  <c r="I42" i="5" a="1"/>
  <c r="I42" i="5" s="1"/>
  <c r="H42" i="5" s="1" a="1"/>
  <c r="H42" i="5" s="1"/>
  <c r="Z27" i="4"/>
  <c r="Z26" i="4"/>
  <c r="Y33" i="4"/>
  <c r="Y27" i="4"/>
  <c r="Z32" i="4"/>
  <c r="Z23" i="4"/>
  <c r="AA27" i="4"/>
  <c r="AA26" i="4"/>
  <c r="AA23" i="4"/>
  <c r="AA32" i="4"/>
  <c r="AA33" i="4"/>
  <c r="Y26" i="4"/>
  <c r="Z39" i="4"/>
  <c r="AA39" i="4"/>
  <c r="Y39" i="4"/>
  <c r="Y24" i="4"/>
  <c r="AA25" i="4"/>
  <c r="Z24" i="4"/>
  <c r="AA37" i="4"/>
  <c r="AA35" i="4"/>
  <c r="Y35" i="4"/>
  <c r="AA24" i="4"/>
  <c r="Y31" i="4"/>
  <c r="Z38" i="4"/>
  <c r="Y23" i="4"/>
  <c r="AA38" i="4"/>
  <c r="Y32" i="4"/>
  <c r="Y38" i="4"/>
  <c r="Z37" i="4"/>
  <c r="Y37" i="4"/>
  <c r="Y36" i="4"/>
  <c r="Z31" i="4"/>
  <c r="Z22" i="4"/>
  <c r="AA36" i="4"/>
  <c r="AA31" i="4"/>
  <c r="Z33" i="4"/>
  <c r="Z36" i="4"/>
  <c r="AA22" i="4"/>
  <c r="AA34" i="4"/>
  <c r="Z35" i="4"/>
  <c r="AD21" i="4"/>
  <c r="AC21" i="4"/>
  <c r="AB20" i="4"/>
  <c r="AB21" i="4"/>
  <c r="AD20" i="4"/>
  <c r="AC20" i="4"/>
  <c r="AC23" i="4" l="1"/>
  <c r="AB30" i="4"/>
  <c r="D26" i="5"/>
  <c r="D27" i="5" s="1"/>
  <c r="D28" i="5"/>
  <c r="AD28" i="4"/>
  <c r="AQ34" i="4"/>
  <c r="AC40" i="4"/>
  <c r="AD40" i="4"/>
  <c r="AB40" i="4"/>
  <c r="AB34" i="4"/>
  <c r="AB25" i="4"/>
  <c r="AB28" i="4"/>
  <c r="AQ32" i="4"/>
  <c r="AC28" i="4"/>
  <c r="AB29" i="4"/>
  <c r="AB14" i="4"/>
  <c r="AD16" i="4"/>
  <c r="M44" i="5"/>
  <c r="AC18" i="4"/>
  <c r="AD15" i="4"/>
  <c r="AJ31" i="4"/>
  <c r="AP30" i="4"/>
  <c r="AQ30" i="4"/>
  <c r="AD29" i="4"/>
  <c r="AP33" i="4"/>
  <c r="AQ33" i="4"/>
  <c r="AQ36" i="4"/>
  <c r="AP31" i="4"/>
  <c r="AQ31" i="4"/>
  <c r="AC16" i="4"/>
  <c r="AJ19" i="4"/>
  <c r="AB16" i="4"/>
  <c r="AC29" i="4"/>
  <c r="AB17" i="4"/>
  <c r="AD18" i="4"/>
  <c r="AB19" i="4"/>
  <c r="AJ20" i="4"/>
  <c r="AJ18" i="4"/>
  <c r="AJ30" i="4"/>
  <c r="AB18" i="4"/>
  <c r="AD14" i="4"/>
  <c r="AJ32" i="4"/>
  <c r="AD30" i="4"/>
  <c r="AC30" i="4"/>
  <c r="AC15" i="4"/>
  <c r="AB15" i="4"/>
  <c r="AC19" i="4"/>
  <c r="AD19" i="4"/>
  <c r="AC14" i="4"/>
  <c r="D39" i="5" a="1"/>
  <c r="D39" i="5" s="1"/>
  <c r="AI16" i="4" s="1"/>
  <c r="AJ16" i="4"/>
  <c r="E44" i="5"/>
  <c r="AC17" i="4"/>
  <c r="D40" i="5" a="1"/>
  <c r="D40" i="5" s="1"/>
  <c r="AI17" i="4" s="1"/>
  <c r="AJ17" i="4"/>
  <c r="AD17" i="4"/>
  <c r="I44" i="5"/>
  <c r="H44" i="5" s="1"/>
  <c r="AJ36" i="4"/>
  <c r="AI36" i="4"/>
  <c r="AI33" i="4"/>
  <c r="AJ33" i="4"/>
  <c r="AD27" i="4"/>
  <c r="AJ34" i="4"/>
  <c r="AI34" i="4"/>
  <c r="AB26" i="4"/>
  <c r="AB27" i="4"/>
  <c r="AD26" i="4"/>
  <c r="AD32" i="4"/>
  <c r="AC27" i="4"/>
  <c r="AC26" i="4"/>
  <c r="AB32" i="4"/>
  <c r="AB23" i="4"/>
  <c r="AB33" i="4"/>
  <c r="AC32" i="4"/>
  <c r="AD23" i="4"/>
  <c r="AC33" i="4"/>
  <c r="AD33" i="4"/>
  <c r="AD25" i="4"/>
  <c r="AB39" i="4"/>
  <c r="AD24" i="4"/>
  <c r="AC25" i="4"/>
  <c r="AD37" i="4"/>
  <c r="AD39" i="4"/>
  <c r="AC39" i="4"/>
  <c r="AC24" i="4"/>
  <c r="AB37" i="4"/>
  <c r="AC35" i="4"/>
  <c r="AB31" i="4"/>
  <c r="AB38" i="4"/>
  <c r="AB24" i="4"/>
  <c r="AC37" i="4"/>
  <c r="AD38" i="4"/>
  <c r="AC38" i="4"/>
  <c r="AB22" i="4"/>
  <c r="AB36" i="4"/>
  <c r="AC31" i="4"/>
  <c r="AD31" i="4"/>
  <c r="AD22" i="4"/>
  <c r="AC22" i="4"/>
  <c r="AB35" i="4"/>
  <c r="AD35" i="4"/>
  <c r="AD34" i="4"/>
  <c r="AD36" i="4"/>
  <c r="AC34" i="4"/>
  <c r="AC36" i="4"/>
  <c r="L44" i="5" l="1"/>
  <c r="AP35" i="4" s="1"/>
  <c r="AQ35" i="4"/>
  <c r="AJ21" i="4"/>
  <c r="D44" i="5"/>
  <c r="AI21" i="4" s="1"/>
  <c r="AI35" i="4"/>
  <c r="AJ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<sst xmlns="http://schemas.openxmlformats.org/spreadsheetml/2006/main" count="239" uniqueCount="113">
  <si>
    <t>General</t>
  </si>
  <si>
    <t>Enter Income Category…</t>
  </si>
  <si>
    <t>Total</t>
  </si>
  <si>
    <t>Alquiler</t>
  </si>
  <si>
    <t>Sueldo (Neto)</t>
  </si>
  <si>
    <t>Inversiones</t>
  </si>
  <si>
    <t>Trabajo secundario (Neto)</t>
  </si>
  <si>
    <t>Expensas</t>
  </si>
  <si>
    <t>Ingreso</t>
  </si>
  <si>
    <t>Luz</t>
  </si>
  <si>
    <t>Gas</t>
  </si>
  <si>
    <t>Internet</t>
  </si>
  <si>
    <t>Arreglos casa</t>
  </si>
  <si>
    <t>Viaje</t>
  </si>
  <si>
    <t>Vacaciones</t>
  </si>
  <si>
    <t>Comida</t>
  </si>
  <si>
    <t>Alcohol</t>
  </si>
  <si>
    <t>Enter Expenses Category…</t>
  </si>
  <si>
    <t>Ahorros</t>
  </si>
  <si>
    <t>Emergencia</t>
  </si>
  <si>
    <t>Ahorros en Digital</t>
  </si>
  <si>
    <t>Enter Saving Category…</t>
  </si>
  <si>
    <t>Monto a ser asignado</t>
  </si>
  <si>
    <t>Año inicial</t>
  </si>
  <si>
    <t>Seleccionar el año inicial</t>
  </si>
  <si>
    <t>Seguimiento del presupuesto</t>
  </si>
  <si>
    <t>Presupuesto</t>
  </si>
  <si>
    <t>Configuracion</t>
  </si>
  <si>
    <t>Fecha</t>
  </si>
  <si>
    <t>Tipo</t>
  </si>
  <si>
    <t>Categoria</t>
  </si>
  <si>
    <t>Cantidad</t>
  </si>
  <si>
    <t>Ingresos</t>
  </si>
  <si>
    <t>Balance</t>
  </si>
  <si>
    <t>Detalle</t>
  </si>
  <si>
    <t>Calculos</t>
  </si>
  <si>
    <t>Hoy</t>
  </si>
  <si>
    <t>Ultimo registro</t>
  </si>
  <si>
    <t># Registros</t>
  </si>
  <si>
    <t># Registros de este año</t>
  </si>
  <si>
    <t>dias del ultimo registro</t>
  </si>
  <si>
    <t>Seguimiento del Balance</t>
  </si>
  <si>
    <t>Texto de analisis:</t>
  </si>
  <si>
    <t>Tablero de presupuesto</t>
  </si>
  <si>
    <t>Año</t>
  </si>
  <si>
    <t>Seleccionar el año →</t>
  </si>
  <si>
    <t>Periodo</t>
  </si>
  <si>
    <t>Seleccionar el periodo →</t>
  </si>
  <si>
    <t>Datos Desplegable</t>
  </si>
  <si>
    <t>Año desplegable</t>
  </si>
  <si>
    <t>Periodo desplegable</t>
  </si>
  <si>
    <t>Mes actual</t>
  </si>
  <si>
    <t>Hoja: Tablero de Presupuesto</t>
  </si>
  <si>
    <t>Hoja: Seguimiento de presupuesto</t>
  </si>
  <si>
    <t>Año Actual</t>
  </si>
  <si>
    <t>Periodo Actual</t>
  </si>
  <si>
    <t>Periodo seleccionado (Muestra)</t>
  </si>
  <si>
    <t>row_id</t>
  </si>
  <si>
    <t>header_row_id</t>
  </si>
  <si>
    <t>is_header</t>
  </si>
  <si>
    <t>is_cat</t>
  </si>
  <si>
    <t>is_total</t>
  </si>
  <si>
    <t>is_empy</t>
  </si>
  <si>
    <t>type</t>
  </si>
  <si>
    <t>item</t>
  </si>
  <si>
    <t>tracked</t>
  </si>
  <si>
    <t>budget</t>
  </si>
  <si>
    <t>sort_min_row</t>
  </si>
  <si>
    <t>sort_max_row</t>
  </si>
  <si>
    <t>tracked_range</t>
  </si>
  <si>
    <t>tracked_rank</t>
  </si>
  <si>
    <t>budged_range</t>
  </si>
  <si>
    <t>budged_rank</t>
  </si>
  <si>
    <t>comb_rank</t>
  </si>
  <si>
    <t>comb_rank_range</t>
  </si>
  <si>
    <t>comb_rank_norm</t>
  </si>
  <si>
    <t>comb_rank_norm_run_range</t>
  </si>
  <si>
    <t>comb_rank_unique</t>
  </si>
  <si>
    <t>sorted_row_id_lookup</t>
  </si>
  <si>
    <t>Expensas del dpto</t>
  </si>
  <si>
    <t>Ahorro vacaciones &amp; gustos</t>
  </si>
  <si>
    <t>Aguinaldo</t>
  </si>
  <si>
    <t>Bono</t>
  </si>
  <si>
    <t>Ahorro</t>
  </si>
  <si>
    <r>
      <rPr>
        <b/>
        <sz val="11"/>
        <color theme="4"/>
        <rFont val="Calibri"/>
        <family val="2"/>
        <scheme val="minor"/>
      </rPr>
      <t>Calculos de Grafico: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Distribucion de las categorias</t>
    </r>
  </si>
  <si>
    <r>
      <rPr>
        <b/>
        <sz val="11"/>
        <color theme="4"/>
        <rFont val="Calibri"/>
        <family val="2"/>
        <scheme val="minor"/>
      </rPr>
      <t>Calculos de Grafico: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Seguimiento vs presupuesto</t>
    </r>
  </si>
  <si>
    <t>month</t>
  </si>
  <si>
    <t>month_num</t>
  </si>
  <si>
    <t>in_focus</t>
  </si>
  <si>
    <t>show_type</t>
  </si>
  <si>
    <t>show_remain_budget</t>
  </si>
  <si>
    <t>Budget</t>
  </si>
  <si>
    <t>delta</t>
  </si>
  <si>
    <t>Period in focus</t>
  </si>
  <si>
    <t>in budget</t>
  </si>
  <si>
    <t>remaining</t>
  </si>
  <si>
    <t>excess</t>
  </si>
  <si>
    <t>Period not in focus</t>
  </si>
  <si>
    <t>show income:</t>
  </si>
  <si>
    <t>show expenses:</t>
  </si>
  <si>
    <t>show savings:</t>
  </si>
  <si>
    <t>show remain budget:</t>
  </si>
  <si>
    <t>cine</t>
  </si>
  <si>
    <t>canto</t>
  </si>
  <si>
    <t>gym</t>
  </si>
  <si>
    <t>Dias completados</t>
  </si>
  <si>
    <t>Dias completados en periodo</t>
  </si>
  <si>
    <t>dias completados en periodo %</t>
  </si>
  <si>
    <t>seguimiento del periodo actual</t>
  </si>
  <si>
    <t>% Ahorros</t>
  </si>
  <si>
    <t>Presupuesto &amp; Seguimiento</t>
  </si>
  <si>
    <t>Elegir como calcular los ahorros:
1) "% de tus ingresos" se ajustara el ahorro automáticamente con los cambios en tus ingresos cada mes. SR = Ahorros / Ingresos
2) "% no asignado a gastos" todo excedente tras cubrir gastos se destina al ahorro. SR = (Ingresos - Expensas) / Ingresos</t>
  </si>
  <si>
    <t>% No asignado a las expensas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</si>
</sst>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$&quot;\ * #,##0.00_-;\-&quot;$&quot;\ * #,##0.00_-;_-&quot;$&quot;\ * &quot;-&quot;??_-;_-@_-"/>
    <numFmt numFmtId="164" formatCode="mmm"/>
    <numFmt numFmtId="165" formatCode="yyyy"/>
    <numFmt numFmtId="166" formatCode="_-&quot;$&quot;\ * #,##0_-;\-&quot;$&quot;\ * #,##0_-;_-&quot;$&quot;\ * &quot;-&quot;??_-;_-@_-"/>
    <numFmt numFmtId="167" formatCode="dd\-mmm\-yy"/>
    <numFmt numFmtId="168" formatCode="mm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ahnschrift Light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4" fillId="2" borderId="0" xfId="0" applyFont="1" applyFill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/>
    <xf numFmtId="0" fontId="3" fillId="0" borderId="0" xfId="0" applyFont="1" applyAlignment="1">
      <alignment horizontal="left" indent="1"/>
    </xf>
    <xf numFmtId="0" fontId="3" fillId="0" borderId="6" xfId="0" applyFont="1" applyBorder="1" applyAlignment="1">
      <alignment horizontal="left" indent="1"/>
    </xf>
    <xf numFmtId="164" fontId="10" fillId="4" borderId="0" xfId="0" applyNumberFormat="1" applyFont="1" applyFill="1" applyAlignment="1">
      <alignment horizontal="center" vertical="center"/>
    </xf>
    <xf numFmtId="165" fontId="10" fillId="4" borderId="0" xfId="0" applyNumberFormat="1" applyFont="1" applyFill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6" fontId="6" fillId="0" borderId="6" xfId="0" applyNumberFormat="1" applyFont="1" applyBorder="1"/>
    <xf numFmtId="0" fontId="11" fillId="0" borderId="0" xfId="0" applyFont="1" applyAlignment="1">
      <alignment horizontal="left" indent="1"/>
    </xf>
    <xf numFmtId="166" fontId="12" fillId="0" borderId="6" xfId="0" applyNumberFormat="1" applyFont="1" applyBorder="1"/>
    <xf numFmtId="166" fontId="13" fillId="0" borderId="6" xfId="0" applyNumberFormat="1" applyFont="1" applyBorder="1"/>
    <xf numFmtId="166" fontId="14" fillId="0" borderId="6" xfId="0" applyNumberFormat="1" applyFont="1" applyBorder="1"/>
    <xf numFmtId="164" fontId="10" fillId="5" borderId="0" xfId="0" applyNumberFormat="1" applyFont="1" applyFill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5" fontId="10" fillId="6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right"/>
    </xf>
    <xf numFmtId="1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6" fontId="0" fillId="0" borderId="0" xfId="1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1" applyNumberFormat="1" applyFont="1" applyAlignment="1">
      <alignment horizontal="left" vertical="center"/>
    </xf>
    <xf numFmtId="166" fontId="8" fillId="0" borderId="0" xfId="1" applyNumberFormat="1" applyFont="1" applyAlignment="1">
      <alignment horizontal="left" vertical="center"/>
    </xf>
    <xf numFmtId="0" fontId="15" fillId="10" borderId="0" xfId="0" applyFont="1" applyFill="1"/>
    <xf numFmtId="14" fontId="0" fillId="0" borderId="0" xfId="0" applyNumberFormat="1"/>
    <xf numFmtId="0" fontId="0" fillId="0" borderId="13" xfId="0" applyBorder="1"/>
    <xf numFmtId="0" fontId="0" fillId="0" borderId="14" xfId="0" applyBorder="1"/>
    <xf numFmtId="166" fontId="0" fillId="0" borderId="0" xfId="1" applyNumberFormat="1" applyFont="1"/>
    <xf numFmtId="0" fontId="17" fillId="8" borderId="0" xfId="0" applyFont="1" applyFill="1" applyAlignment="1">
      <alignment horizontal="left" vertical="center"/>
    </xf>
    <xf numFmtId="0" fontId="15" fillId="2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19" xfId="0" applyNumberFormat="1" applyFont="1" applyBorder="1" applyAlignment="1">
      <alignment horizontal="center" vertical="center"/>
    </xf>
    <xf numFmtId="165" fontId="6" fillId="0" borderId="18" xfId="0" applyNumberFormat="1" applyFont="1" applyBorder="1" applyAlignment="1">
      <alignment horizontal="center" vertical="center"/>
    </xf>
    <xf numFmtId="168" fontId="6" fillId="0" borderId="19" xfId="0" applyNumberFormat="1" applyFont="1" applyBorder="1" applyAlignment="1">
      <alignment horizontal="center" vertical="center"/>
    </xf>
    <xf numFmtId="168" fontId="6" fillId="0" borderId="18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applyFont="1" applyBorder="1"/>
    <xf numFmtId="0" fontId="3" fillId="0" borderId="20" xfId="0" applyFont="1" applyBorder="1"/>
    <xf numFmtId="15" fontId="0" fillId="0" borderId="13" xfId="0" applyNumberFormat="1" applyBorder="1" applyAlignment="1">
      <alignment horizontal="right"/>
    </xf>
    <xf numFmtId="15" fontId="0" fillId="0" borderId="20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6" fontId="0" fillId="0" borderId="20" xfId="1" applyNumberFormat="1" applyFont="1" applyBorder="1" applyAlignment="1">
      <alignment horizontal="right"/>
    </xf>
    <xf numFmtId="0" fontId="16" fillId="0" borderId="20" xfId="0" applyFont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NumberFormat="1" applyBorder="1" applyAlignment="1">
      <alignment horizontal="right"/>
    </xf>
    <xf numFmtId="0" fontId="18" fillId="7" borderId="0" xfId="0" applyFont="1" applyFill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11" borderId="0" xfId="0" applyFont="1" applyFill="1" applyAlignment="1">
      <alignment horizontal="left" indent="1"/>
    </xf>
    <xf numFmtId="164" fontId="10" fillId="11" borderId="0" xfId="0" applyNumberFormat="1" applyFont="1" applyFill="1" applyAlignment="1">
      <alignment horizontal="center" vertical="center"/>
    </xf>
    <xf numFmtId="165" fontId="10" fillId="11" borderId="0" xfId="0" applyNumberFormat="1" applyFont="1" applyFill="1" applyAlignment="1">
      <alignment horizontal="center" vertical="center"/>
    </xf>
    <xf numFmtId="166" fontId="0" fillId="0" borderId="0" xfId="0" applyNumberFormat="1" applyBorder="1"/>
    <xf numFmtId="166" fontId="0" fillId="0" borderId="0" xfId="0" applyNumberFormat="1"/>
    <xf numFmtId="0" fontId="0" fillId="0" borderId="0" xfId="0" applyNumberFormat="1"/>
    <xf numFmtId="166" fontId="0" fillId="0" borderId="11" xfId="0" applyNumberFormat="1" applyBorder="1"/>
    <xf numFmtId="0" fontId="18" fillId="7" borderId="19" xfId="0" applyFont="1" applyFill="1" applyBorder="1" applyAlignment="1">
      <alignment horizontal="center" vertical="center"/>
    </xf>
    <xf numFmtId="0" fontId="0" fillId="0" borderId="19" xfId="0" applyBorder="1"/>
    <xf numFmtId="9" fontId="0" fillId="0" borderId="0" xfId="2" applyFont="1"/>
    <xf numFmtId="166" fontId="19" fillId="0" borderId="0" xfId="1" applyNumberFormat="1" applyFont="1" applyAlignment="1">
      <alignment horizontal="center" vertical="center"/>
    </xf>
    <xf numFmtId="9" fontId="19" fillId="0" borderId="0" xfId="2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14" fontId="0" fillId="0" borderId="0" xfId="0" applyNumberFormat="1" applyBorder="1"/>
    <xf numFmtId="0" fontId="0" fillId="0" borderId="22" xfId="0" applyFill="1" applyBorder="1"/>
    <xf numFmtId="0" fontId="0" fillId="0" borderId="20" xfId="0" applyFill="1" applyBorder="1"/>
    <xf numFmtId="0" fontId="0" fillId="0" borderId="23" xfId="0" applyFill="1" applyBorder="1"/>
    <xf numFmtId="0" fontId="0" fillId="0" borderId="2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left" indent="1"/>
    </xf>
    <xf numFmtId="166" fontId="6" fillId="0" borderId="0" xfId="1" applyNumberFormat="1" applyFont="1" applyBorder="1"/>
    <xf numFmtId="0" fontId="13" fillId="0" borderId="21" xfId="0" applyFont="1" applyBorder="1" applyAlignment="1">
      <alignment horizontal="left" indent="1"/>
    </xf>
    <xf numFmtId="166" fontId="13" fillId="0" borderId="21" xfId="1" applyNumberFormat="1" applyFont="1" applyBorder="1"/>
    <xf numFmtId="166" fontId="0" fillId="0" borderId="0" xfId="1" applyNumberFormat="1" applyFont="1" applyAlignment="1">
      <alignment horizontal="center" vertical="center"/>
    </xf>
    <xf numFmtId="166" fontId="0" fillId="0" borderId="24" xfId="1" applyNumberFormat="1" applyFont="1" applyBorder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4" fillId="2" borderId="0" xfId="1" applyNumberFormat="1" applyFont="1" applyFill="1" applyAlignment="1">
      <alignment vertical="center"/>
    </xf>
    <xf numFmtId="166" fontId="0" fillId="0" borderId="20" xfId="1" applyNumberFormat="1" applyFont="1" applyFill="1" applyBorder="1"/>
    <xf numFmtId="166" fontId="3" fillId="0" borderId="4" xfId="1" applyNumberFormat="1" applyFont="1" applyBorder="1" applyAlignment="1">
      <alignment horizontal="center" vertical="center"/>
    </xf>
    <xf numFmtId="166" fontId="0" fillId="0" borderId="0" xfId="1" applyNumberFormat="1" applyFont="1" applyBorder="1"/>
    <xf numFmtId="166" fontId="0" fillId="0" borderId="21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165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4"/>
    </xf>
    <xf numFmtId="0" fontId="1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3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5" fontId="5" fillId="9" borderId="17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8" fontId="5" fillId="9" borderId="17" xfId="0" applyNumberFormat="1" applyFont="1" applyFill="1" applyBorder="1" applyAlignment="1">
      <alignment horizontal="center"/>
    </xf>
    <xf numFmtId="164" fontId="0" fillId="0" borderId="25" xfId="0" applyNumberFormat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164" fontId="0" fillId="0" borderId="2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/>
  </cellXfs>
  <cellStyles count="3">
    <cellStyle name="Moneda" xfId="1" builtinId="4"/>
    <cellStyle name="Normal" xfId="0" builtinId="0"/>
    <cellStyle name="Porcentaje" xfId="2" builtinId="5"/>
  </cellStyles>
  <dxfs count="90"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6" formatCode="_-&quot;$&quot;\ * #,##0_-;\-&quot;$&quot;\ * #,##0_-;_-&quot;$&quot;\ * &quot;-&quot;??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7" formatCode="dd\-mmm\-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/>
        <i val="0"/>
        <color theme="9"/>
      </font>
      <numFmt numFmtId="32" formatCode="_-&quot;$&quot;\ * #,##0_-;\-&quot;$&quot;\ * #,##0_-;_-&quot;$&quot;\ * &quot;-&quot;_-;_-@_-"/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color rgb="FF000000"/>
      </font>
      <fill>
        <patternFill>
          <bgColor theme="4" tint="0.79998168889431442"/>
        </patternFill>
      </fill>
    </dxf>
    <dxf>
      <font>
        <color rgb="FF000000"/>
      </font>
      <fill>
        <patternFill>
          <bgColor theme="5" tint="0.59996337778862885"/>
        </patternFill>
      </fill>
    </dxf>
    <dxf>
      <font>
        <color rgb="FF000000"/>
      </font>
      <fill>
        <patternFill>
          <bgColor theme="9" tint="0.79998168889431442"/>
        </patternFill>
      </fill>
    </dxf>
    <dxf>
      <font>
        <color rgb="FFFF0000"/>
      </font>
    </dxf>
    <dxf>
      <font>
        <color rgb="FF00B050"/>
      </font>
    </dxf>
    <dxf>
      <font>
        <color theme="0" tint="-0.24994659260841701"/>
      </font>
      <fill>
        <patternFill patternType="solid">
          <bgColor theme="0" tint="-4.9989318521683403E-2"/>
        </patternFill>
      </fill>
    </dxf>
    <dxf>
      <font>
        <color rgb="FF000000"/>
      </font>
      <fill>
        <patternFill>
          <bgColor theme="4" tint="0.79998168889431442"/>
        </patternFill>
      </fill>
    </dxf>
    <dxf>
      <font>
        <color rgb="FF000000"/>
      </font>
      <fill>
        <patternFill>
          <bgColor theme="5" tint="0.59996337778862885"/>
        </patternFill>
      </fill>
    </dxf>
    <dxf>
      <font>
        <color rgb="FF000000"/>
      </font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FF000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4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5" defaultTableStyle="TableStyleMedium2" defaultPivotStyle="PivotStyleLight16">
    <tableStyle name="Ahorros Table set 2 2" pivot="0" count="2" xr9:uid="{0DC0A7AB-A3FF-4D31-A667-718273D9C730}">
      <tableStyleElement type="wholeTable" dxfId="89"/>
      <tableStyleElement type="headerRow" dxfId="88"/>
    </tableStyle>
    <tableStyle name="Estilo de tabla 1" pivot="0" count="0" xr9:uid="{0387626D-D203-4DD0-91DC-87F0D8799EAE}"/>
    <tableStyle name="Expenses Table set 2" pivot="0" count="2" xr9:uid="{EF92E4E5-A2E6-4312-ABB8-4FC67B28E73F}">
      <tableStyleElement type="wholeTable" dxfId="87"/>
      <tableStyleElement type="headerRow" dxfId="86"/>
    </tableStyle>
    <tableStyle name="Income Table set" pivot="0" count="2" xr9:uid="{C6A474E6-C4D5-49CE-AC3C-F342DAFD18CE}">
      <tableStyleElement type="wholeTable" dxfId="85"/>
      <tableStyleElement type="headerRow" dxfId="84"/>
    </tableStyle>
    <tableStyle name="Seguimiento Table set 2 2 2" pivot="0" count="3" xr9:uid="{26E9A353-01B9-466F-ACD3-6AA72B0F2B7C}">
      <tableStyleElement type="wholeTable" dxfId="83"/>
      <tableStyleElement type="headerRow" dxfId="82"/>
      <tableStyleElement type="firstRowStripe" dxfId="81"/>
    </tableStyle>
  </tableStyles>
  <colors>
    <mruColors>
      <color rgb="FFE8E8E8"/>
      <color rgb="FFF2F2F2"/>
      <color rgb="FFF7F7F7"/>
      <color rgb="FFE6E6E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6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C-4BDD-B919-11A0A732F1CF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CC-4BDD-B919-11A0A732F1CF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CC-4BDD-B919-11A0A732F1CF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CC-4BDD-B919-11A0A732F1CF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CC-4BDD-B919-11A0A732F1CF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CC-4BDD-B919-11A0A732F1CF}"/>
              </c:ext>
            </c:extLst>
          </c:dPt>
          <c:cat>
            <c:strRef>
              <c:f>Calculos!$D$39:$D$44</c:f>
              <c:strCache>
                <c:ptCount val="3"/>
                <c:pt idx="0">
                  <c:v>Sueldo (Neto)</c:v>
                </c:pt>
                <c:pt idx="1">
                  <c:v>Aguinaldo</c:v>
                </c:pt>
                <c:pt idx="2">
                  <c:v>Ahorro</c:v>
                </c:pt>
              </c:strCache>
            </c:strRef>
          </c:cat>
          <c:val>
            <c:numRef>
              <c:f>Calculos!$E$39:$E$44</c:f>
              <c:numCache>
                <c:formatCode>_-"$"\ * #,##0_-;\-"$"\ * #,##0_-;_-"$"\ * "-"??_-;_-@_-</c:formatCode>
                <c:ptCount val="6"/>
                <c:pt idx="0">
                  <c:v>400000</c:v>
                </c:pt>
                <c:pt idx="1">
                  <c:v>400000</c:v>
                </c:pt>
                <c:pt idx="2">
                  <c:v>10000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CC-4BDD-B919-11A0A732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6F-411D-8861-0F4C1A795C3C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6F-411D-8861-0F4C1A795C3C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6F-411D-8861-0F4C1A795C3C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6F-411D-8861-0F4C1A795C3C}"/>
              </c:ext>
            </c:extLst>
          </c:dPt>
          <c:dPt>
            <c:idx val="4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C6F-411D-8861-0F4C1A795C3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C6F-411D-8861-0F4C1A795C3C}"/>
              </c:ext>
            </c:extLst>
          </c:dPt>
          <c:cat>
            <c:strRef>
              <c:f>Calculos!$H$39:$H$44</c:f>
              <c:strCache>
                <c:ptCount val="5"/>
                <c:pt idx="0">
                  <c:v>Vacaciones</c:v>
                </c:pt>
                <c:pt idx="1">
                  <c:v>Alquiler</c:v>
                </c:pt>
                <c:pt idx="2">
                  <c:v>Luz</c:v>
                </c:pt>
                <c:pt idx="3">
                  <c:v>Internet</c:v>
                </c:pt>
                <c:pt idx="4">
                  <c:v>Gas</c:v>
                </c:pt>
              </c:strCache>
            </c:strRef>
          </c:cat>
          <c:val>
            <c:numRef>
              <c:f>Calculos!$I$39:$I$44</c:f>
              <c:numCache>
                <c:formatCode>_-"$"\ * #,##0_-;\-"$"\ * #,##0_-;_-"$"\ * "-"??_-;_-@_-</c:formatCode>
                <c:ptCount val="6"/>
                <c:pt idx="0">
                  <c:v>120000</c:v>
                </c:pt>
                <c:pt idx="1">
                  <c:v>57000</c:v>
                </c:pt>
                <c:pt idx="2">
                  <c:v>20000</c:v>
                </c:pt>
                <c:pt idx="3">
                  <c:v>16000</c:v>
                </c:pt>
                <c:pt idx="4">
                  <c:v>3000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C6F-411D-8861-0F4C1A795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10-4431-9544-FEEB563E88C8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10-4431-9544-FEEB563E88C8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10-4431-9544-FEEB563E88C8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10-4431-9544-FEEB563E88C8}"/>
              </c:ext>
            </c:extLst>
          </c:dPt>
          <c:dPt>
            <c:idx val="4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10-4431-9544-FEEB563E88C8}"/>
              </c:ext>
            </c:extLst>
          </c:dPt>
          <c:dPt>
            <c:idx val="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10-4431-9544-FEEB563E88C8}"/>
              </c:ext>
            </c:extLst>
          </c:dPt>
          <c:cat>
            <c:strRef>
              <c:f>Calculos!$L$39:$L$44</c:f>
              <c:strCache>
                <c:ptCount val="3"/>
                <c:pt idx="0">
                  <c:v>Emergencia</c:v>
                </c:pt>
                <c:pt idx="1">
                  <c:v>Ahorro vacaciones &amp; gustos</c:v>
                </c:pt>
                <c:pt idx="2">
                  <c:v>Ahorros en Digital</c:v>
                </c:pt>
              </c:strCache>
            </c:strRef>
          </c:cat>
          <c:val>
            <c:numRef>
              <c:f>Calculos!$M$39:$M$44</c:f>
              <c:numCache>
                <c:formatCode>_-"$"\ * #,##0_-;\-"$"\ * #,##0_-;_-"$"\ * "-"??_-;_-@_-</c:formatCode>
                <c:ptCount val="6"/>
                <c:pt idx="0">
                  <c:v>432000</c:v>
                </c:pt>
                <c:pt idx="1">
                  <c:v>200000</c:v>
                </c:pt>
                <c:pt idx="2">
                  <c:v>20000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10-4431-9544-FEEB563E8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58860138740996"/>
          <c:y val="0.11000015171513966"/>
          <c:w val="0.89950131233595798"/>
          <c:h val="0.7783362917785565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E6-4EF9-A42F-AF39782FA0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E6-4EF9-A42F-AF39782FA0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E6-4EF9-A42F-AF39782FA08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E6-4EF9-A42F-AF39782FA08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BE6-4EF9-A42F-AF39782FA08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BE6-4EF9-A42F-AF39782FA08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BE6-4EF9-A42F-AF39782FA08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BE6-4EF9-A42F-AF39782FA08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BE6-4EF9-A42F-AF39782FA08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BE6-4EF9-A42F-AF39782FA08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BE6-4EF9-A42F-AF39782FA08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BE6-4EF9-A42F-AF39782FA089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BE6-4EF9-A42F-AF39782FA089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BE6-4EF9-A42F-AF39782FA089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BE6-4EF9-A42F-AF39782FA089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BE6-4EF9-A42F-AF39782FA089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BE6-4EF9-A42F-AF39782FA089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BE6-4EF9-A42F-AF39782FA089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BE6-4EF9-A42F-AF39782FA089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BE6-4EF9-A42F-AF39782FA089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BE6-4EF9-A42F-AF39782FA089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BE6-4EF9-A42F-AF39782FA089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BE6-4EF9-A42F-AF39782FA089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BE6-4EF9-A42F-AF39782FA089}"/>
              </c:ext>
            </c:extLst>
          </c:dPt>
          <c:cat>
            <c:numRef>
              <c:f>Calculos!$C$57:$C$104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Calculos!$L$57:$L$104</c:f>
              <c:numCache>
                <c:formatCode>_-"$"\ * #,##0_-;\-"$"\ * #,##0_-;_-"$"\ * "-"??_-;_-@_-</c:formatCode>
                <c:ptCount val="48"/>
                <c:pt idx="0">
                  <c:v>400000</c:v>
                </c:pt>
                <c:pt idx="1">
                  <c:v>216000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BE6-4EF9-A42F-AF39782FA089}"/>
            </c:ext>
          </c:extLst>
        </c:ser>
        <c:ser>
          <c:idx val="1"/>
          <c:order val="1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0BE6-4EF9-A42F-AF39782FA0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0BE6-4EF9-A42F-AF39782FA0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0BE6-4EF9-A42F-AF39782FA08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0BE6-4EF9-A42F-AF39782FA08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0BE6-4EF9-A42F-AF39782FA08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0BE6-4EF9-A42F-AF39782FA08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0BE6-4EF9-A42F-AF39782FA08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0BE6-4EF9-A42F-AF39782FA08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0BE6-4EF9-A42F-AF39782FA08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0BE6-4EF9-A42F-AF39782FA08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0BE6-4EF9-A42F-AF39782FA08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0BE6-4EF9-A42F-AF39782FA089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0BE6-4EF9-A42F-AF39782FA089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0BE6-4EF9-A42F-AF39782FA089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0BE6-4EF9-A42F-AF39782FA089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0BE6-4EF9-A42F-AF39782FA089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0BE6-4EF9-A42F-AF39782FA089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0BE6-4EF9-A42F-AF39782FA089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0BE6-4EF9-A42F-AF39782FA089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0BE6-4EF9-A42F-AF39782FA089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0BE6-4EF9-A42F-AF39782FA089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0BE6-4EF9-A42F-AF39782FA089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0BE6-4EF9-A42F-AF39782FA089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0BE6-4EF9-A42F-AF39782FA089}"/>
              </c:ext>
            </c:extLst>
          </c:dPt>
          <c:cat>
            <c:numRef>
              <c:f>Calculos!$C$57:$C$104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Calculos!$M$57:$M$104</c:f>
              <c:numCache>
                <c:formatCode>_-"$"\ * #,##0_-;\-"$"\ * #,##0_-;_-"$"\ * "-"??_-;_-@_-</c:formatCode>
                <c:ptCount val="48"/>
                <c:pt idx="0">
                  <c:v>0</c:v>
                </c:pt>
                <c:pt idx="1">
                  <c:v>203000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0BE6-4EF9-A42F-AF39782FA089}"/>
            </c:ext>
          </c:extLst>
        </c:ser>
        <c:ser>
          <c:idx val="2"/>
          <c:order val="2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0BE6-4EF9-A42F-AF39782FA0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0BE6-4EF9-A42F-AF39782FA0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0BE6-4EF9-A42F-AF39782FA08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0BE6-4EF9-A42F-AF39782FA08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0BE6-4EF9-A42F-AF39782FA08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0BE6-4EF9-A42F-AF39782FA08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0BE6-4EF9-A42F-AF39782FA08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0BE6-4EF9-A42F-AF39782FA08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0BE6-4EF9-A42F-AF39782FA08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0BE6-4EF9-A42F-AF39782FA08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0BE6-4EF9-A42F-AF39782FA08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0BE6-4EF9-A42F-AF39782FA089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0BE6-4EF9-A42F-AF39782FA089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0BE6-4EF9-A42F-AF39782FA089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0BE6-4EF9-A42F-AF39782FA089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0BE6-4EF9-A42F-AF39782FA089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0BE6-4EF9-A42F-AF39782FA089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0BE6-4EF9-A42F-AF39782FA089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0BE6-4EF9-A42F-AF39782FA089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0BE6-4EF9-A42F-AF39782FA089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0BE6-4EF9-A42F-AF39782FA089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0BE6-4EF9-A42F-AF39782FA089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0BE6-4EF9-A42F-AF39782FA089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0BE6-4EF9-A42F-AF39782FA089}"/>
              </c:ext>
            </c:extLst>
          </c:dPt>
          <c:cat>
            <c:numRef>
              <c:f>Calculos!$C$57:$C$104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Calculos!$N$57:$N$104</c:f>
              <c:numCache>
                <c:formatCode>_-"$"\ * #,##0_-;\-"$"\ * #,##0_-;_-"$"\ * "-"??_-;_-@_-</c:formatCode>
                <c:ptCount val="48"/>
                <c:pt idx="0">
                  <c:v>410000</c:v>
                </c:pt>
                <c:pt idx="1">
                  <c:v>0</c:v>
                </c:pt>
                <c:pt idx="2">
                  <c:v>652000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0BE6-4EF9-A42F-AF39782FA089}"/>
            </c:ext>
          </c:extLst>
        </c:ser>
        <c:ser>
          <c:idx val="3"/>
          <c:order val="3"/>
          <c:spPr>
            <a:solidFill>
              <a:srgbClr val="E6E6E6"/>
            </a:solidFill>
            <a:ln>
              <a:noFill/>
            </a:ln>
            <a:effectLst/>
          </c:spPr>
          <c:invertIfNegative val="0"/>
          <c:cat>
            <c:numRef>
              <c:f>Calculos!$C$57:$C$104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Calculos!$O$57:$O$104</c:f>
              <c:numCache>
                <c:formatCode>_-"$"\ * #,##0_-;\-"$"\ * #,##0_-;_-"$"\ 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400000</c:v>
                </c:pt>
                <c:pt idx="5">
                  <c:v>308850</c:v>
                </c:pt>
                <c:pt idx="6">
                  <c:v>0</c:v>
                </c:pt>
                <c:pt idx="8">
                  <c:v>400000</c:v>
                </c:pt>
                <c:pt idx="9">
                  <c:v>0</c:v>
                </c:pt>
                <c:pt idx="10">
                  <c:v>0</c:v>
                </c:pt>
                <c:pt idx="12">
                  <c:v>100000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0BE6-4EF9-A42F-AF39782FA089}"/>
            </c:ext>
          </c:extLst>
        </c:ser>
        <c:ser>
          <c:idx val="4"/>
          <c:order val="4"/>
          <c:spPr>
            <a:solidFill>
              <a:srgbClr val="F2F2F2"/>
            </a:solidFill>
            <a:ln>
              <a:noFill/>
            </a:ln>
            <a:effectLst/>
          </c:spPr>
          <c:invertIfNegative val="0"/>
          <c:cat>
            <c:numRef>
              <c:f>Calculos!$C$57:$C$104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Calculos!$P$57:$P$104</c:f>
              <c:numCache>
                <c:formatCode>_-"$"\ * #,##0_-;\-"$"\ * #,##0_-;_-"$"\ 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336127.5</c:v>
                </c:pt>
                <c:pt idx="10">
                  <c:v>0</c:v>
                </c:pt>
                <c:pt idx="12">
                  <c:v>359999.99999999994</c:v>
                </c:pt>
                <c:pt idx="13">
                  <c:v>367331.62499999994</c:v>
                </c:pt>
                <c:pt idx="14">
                  <c:v>0</c:v>
                </c:pt>
                <c:pt idx="16">
                  <c:v>459999.99999999994</c:v>
                </c:pt>
                <c:pt idx="17">
                  <c:v>403034.86874999991</c:v>
                </c:pt>
                <c:pt idx="18">
                  <c:v>0</c:v>
                </c:pt>
                <c:pt idx="20">
                  <c:v>459999.99999999994</c:v>
                </c:pt>
                <c:pt idx="21">
                  <c:v>443893.94906249986</c:v>
                </c:pt>
                <c:pt idx="22">
                  <c:v>0</c:v>
                </c:pt>
                <c:pt idx="24">
                  <c:v>459999.99999999994</c:v>
                </c:pt>
                <c:pt idx="25">
                  <c:v>490662.27642187482</c:v>
                </c:pt>
                <c:pt idx="26">
                  <c:v>0</c:v>
                </c:pt>
                <c:pt idx="28">
                  <c:v>528999.99999999988</c:v>
                </c:pt>
                <c:pt idx="29">
                  <c:v>544204.27638515597</c:v>
                </c:pt>
                <c:pt idx="30">
                  <c:v>0</c:v>
                </c:pt>
                <c:pt idx="32">
                  <c:v>528999.99999999988</c:v>
                </c:pt>
                <c:pt idx="33">
                  <c:v>605511.84219292947</c:v>
                </c:pt>
                <c:pt idx="34">
                  <c:v>0</c:v>
                </c:pt>
                <c:pt idx="36">
                  <c:v>528999.99999999988</c:v>
                </c:pt>
                <c:pt idx="37">
                  <c:v>675723.2353068688</c:v>
                </c:pt>
                <c:pt idx="38">
                  <c:v>0</c:v>
                </c:pt>
                <c:pt idx="40">
                  <c:v>528999.99999999988</c:v>
                </c:pt>
                <c:pt idx="41">
                  <c:v>756144.79906639922</c:v>
                </c:pt>
                <c:pt idx="42">
                  <c:v>0</c:v>
                </c:pt>
                <c:pt idx="44">
                  <c:v>608349.99999999977</c:v>
                </c:pt>
                <c:pt idx="45">
                  <c:v>848275.90523620893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0BE6-4EF9-A42F-AF39782FA089}"/>
            </c:ext>
          </c:extLst>
        </c:ser>
        <c:ser>
          <c:idx val="5"/>
          <c:order val="5"/>
          <c:spPr>
            <a:solidFill>
              <a:srgbClr val="E8E8E8"/>
            </a:solidFill>
            <a:ln>
              <a:noFill/>
            </a:ln>
            <a:effectLst/>
          </c:spPr>
          <c:invertIfNegative val="0"/>
          <c:cat>
            <c:numRef>
              <c:f>Calculos!$C$57:$C$104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Calculos!$Q$57:$Q$104</c:f>
              <c:numCache>
                <c:formatCode>_-"$"\ * #,##0_-;\-"$"\ * #,##0_-;_-"$"\ 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80000</c:v>
                </c:pt>
                <c:pt idx="5">
                  <c:v>223150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50000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0BE6-4EF9-A42F-AF39782FA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998370607"/>
        <c:axId val="998371023"/>
      </c:barChart>
      <c:catAx>
        <c:axId val="998370607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98371023"/>
        <c:crosses val="autoZero"/>
        <c:auto val="0"/>
        <c:lblAlgn val="ctr"/>
        <c:lblOffset val="100"/>
        <c:noMultiLvlLbl val="0"/>
      </c:catAx>
      <c:valAx>
        <c:axId val="998371023"/>
        <c:scaling>
          <c:orientation val="minMax"/>
        </c:scaling>
        <c:delete val="0"/>
        <c:axPos val="l"/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983706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v>%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Calculos!$D$25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F-419E-A8AE-160AA3390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93274687"/>
        <c:axId val="993275103"/>
      </c:barChart>
      <c:catAx>
        <c:axId val="993274687"/>
        <c:scaling>
          <c:orientation val="minMax"/>
        </c:scaling>
        <c:delete val="1"/>
        <c:axPos val="l"/>
        <c:majorTickMark val="none"/>
        <c:minorTickMark val="none"/>
        <c:tickLblPos val="nextTo"/>
        <c:crossAx val="993275103"/>
        <c:crosses val="autoZero"/>
        <c:auto val="1"/>
        <c:lblAlgn val="ctr"/>
        <c:lblOffset val="100"/>
        <c:noMultiLvlLbl val="0"/>
      </c:catAx>
      <c:valAx>
        <c:axId val="993275103"/>
        <c:scaling>
          <c:orientation val="minMax"/>
          <c:max val="1"/>
        </c:scaling>
        <c:delete val="1"/>
        <c:axPos val="b"/>
        <c:numFmt formatCode="0%" sourceLinked="1"/>
        <c:majorTickMark val="none"/>
        <c:minorTickMark val="none"/>
        <c:tickLblPos val="nextTo"/>
        <c:crossAx val="9932746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Calculos!$D$52" lockText="1" noThreeD="1"/>
</file>

<file path=xl/ctrlProps/ctrlProp2.xml><?xml version="1.0" encoding="utf-8"?>
<formControlPr xmlns="http://schemas.microsoft.com/office/spreadsheetml/2009/9/main" objectType="CheckBox" checked="Checked" fmlaLink="Calculos!$D$53" lockText="1" noThreeD="1"/>
</file>

<file path=xl/ctrlProps/ctrlProp3.xml><?xml version="1.0" encoding="utf-8"?>
<formControlPr xmlns="http://schemas.microsoft.com/office/spreadsheetml/2009/9/main" objectType="CheckBox" checked="Checked" fmlaLink="Calculos!$D$54" lockText="1" noThreeD="1"/>
</file>

<file path=xl/ctrlProps/ctrlProp4.xml><?xml version="1.0" encoding="utf-8"?>
<formControlPr xmlns="http://schemas.microsoft.com/office/spreadsheetml/2009/9/main" objectType="CheckBox" checked="Checked" fmlaLink="Calculos!$D$55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3</xdr:row>
      <xdr:rowOff>57150</xdr:rowOff>
    </xdr:from>
    <xdr:to>
      <xdr:col>3</xdr:col>
      <xdr:colOff>380999</xdr:colOff>
      <xdr:row>7</xdr:row>
      <xdr:rowOff>104775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666750" y="628650"/>
          <a:ext cx="1219199" cy="809625"/>
          <a:chOff x="666750" y="638175"/>
          <a:chExt cx="1219199" cy="809625"/>
        </a:xfrm>
      </xdr:grpSpPr>
      <xdr:sp macro="" textlink="">
        <xdr:nvSpPr>
          <xdr:cNvPr id="2" name="Rectángulo: esquinas redondeadas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666750" y="638175"/>
            <a:ext cx="1219199" cy="809625"/>
          </a:xfrm>
          <a:prstGeom prst="roundRect">
            <a:avLst>
              <a:gd name="adj" fmla="val 2301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3" name="CuadroText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/>
        </xdr:nvSpPr>
        <xdr:spPr>
          <a:xfrm>
            <a:off x="704850" y="723900"/>
            <a:ext cx="1009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 b="1"/>
              <a:t>Fecha de hoy:</a:t>
            </a:r>
          </a:p>
        </xdr:txBody>
      </xdr:sp>
      <xdr:sp macro="" textlink="Calculos!D10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704850" y="1047750"/>
            <a:ext cx="1009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840D761-FF12-4C70-A49D-7330732A5C98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13-jun-24</a:t>
            </a:fld>
            <a:endParaRPr lang="es-AR" sz="1100" b="1"/>
          </a:p>
        </xdr:txBody>
      </xdr:sp>
    </xdr:grpSp>
    <xdr:clientData/>
  </xdr:twoCellAnchor>
  <xdr:twoCellAnchor editAs="absolute">
    <xdr:from>
      <xdr:col>3</xdr:col>
      <xdr:colOff>628650</xdr:colOff>
      <xdr:row>3</xdr:row>
      <xdr:rowOff>57150</xdr:rowOff>
    </xdr:from>
    <xdr:to>
      <xdr:col>5</xdr:col>
      <xdr:colOff>257176</xdr:colOff>
      <xdr:row>7</xdr:row>
      <xdr:rowOff>104775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2133600" y="628650"/>
          <a:ext cx="1971676" cy="809625"/>
          <a:chOff x="2133600" y="628650"/>
          <a:chExt cx="1971676" cy="809625"/>
        </a:xfrm>
      </xdr:grpSpPr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2133600" y="628650"/>
            <a:ext cx="1905000" cy="809625"/>
          </a:xfrm>
          <a:prstGeom prst="roundRect">
            <a:avLst>
              <a:gd name="adj" fmla="val 2301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2171699" y="714375"/>
            <a:ext cx="1577579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 b="1"/>
              <a:t>Dia del ultimo registro:</a:t>
            </a:r>
          </a:p>
        </xdr:txBody>
      </xdr:sp>
      <xdr:sp macro="" textlink="Calculos!D11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2171700" y="1038225"/>
            <a:ext cx="733426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6D92BA3-0598-4A87-AAF7-188E46BD0823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14-abr-24</a:t>
            </a:fld>
            <a:endParaRPr lang="es-AR" sz="1100" b="1"/>
          </a:p>
        </xdr:txBody>
      </xdr:sp>
      <xdr:sp macro="" textlink="Calculos!D12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2733676" y="1047750"/>
            <a:ext cx="137160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8E3B654-485D-4810-BA78-33871EDEB9C0}" type="TxLink">
              <a:rPr lang="en-US" sz="105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(Hace 60 dias atrás)</a:t>
            </a:fld>
            <a:endParaRPr lang="es-AR" sz="1050" b="1"/>
          </a:p>
        </xdr:txBody>
      </xdr:sp>
    </xdr:grpSp>
    <xdr:clientData/>
  </xdr:twoCellAnchor>
  <xdr:twoCellAnchor editAs="absolute">
    <xdr:from>
      <xdr:col>5</xdr:col>
      <xdr:colOff>390525</xdr:colOff>
      <xdr:row>3</xdr:row>
      <xdr:rowOff>57150</xdr:rowOff>
    </xdr:from>
    <xdr:to>
      <xdr:col>6</xdr:col>
      <xdr:colOff>1168003</xdr:colOff>
      <xdr:row>7</xdr:row>
      <xdr:rowOff>104775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4238625" y="628650"/>
          <a:ext cx="1615678" cy="809625"/>
          <a:chOff x="2133600" y="628650"/>
          <a:chExt cx="1615678" cy="809625"/>
        </a:xfrm>
      </xdr:grpSpPr>
      <xdr:sp macro="" textlink="">
        <xdr:nvSpPr>
          <xdr:cNvPr id="12" name="Rectángulo: esquinas redondeadas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2133600" y="628650"/>
            <a:ext cx="1343025" cy="809625"/>
          </a:xfrm>
          <a:prstGeom prst="roundRect">
            <a:avLst>
              <a:gd name="adj" fmla="val 2301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13" name="CuadroTexto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/>
        </xdr:nvSpPr>
        <xdr:spPr>
          <a:xfrm>
            <a:off x="2171699" y="714375"/>
            <a:ext cx="1577579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 b="1"/>
              <a:t>Nº de registros:</a:t>
            </a:r>
          </a:p>
        </xdr:txBody>
      </xdr:sp>
      <xdr:sp macro="" textlink="Calculos!D13">
        <xdr:nvSpPr>
          <xdr:cNvPr id="14" name="CuadroTexto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 txBox="1"/>
        </xdr:nvSpPr>
        <xdr:spPr>
          <a:xfrm>
            <a:off x="2171700" y="1038225"/>
            <a:ext cx="733426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A5137E9-F665-4811-B9AC-69AE75B31BAB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22</a:t>
            </a:fld>
            <a:endParaRPr lang="es-AR" sz="1100" b="1"/>
          </a:p>
        </xdr:txBody>
      </xdr:sp>
      <xdr:sp macro="" textlink="Calculos!D14">
        <xdr:nvSpPr>
          <xdr:cNvPr id="15" name="CuadroTexto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2400301" y="1047750"/>
            <a:ext cx="1104899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D0B36A3-51B0-4A86-9165-48FEAFEDC609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(22 de este año)</a:t>
            </a:fld>
            <a:endParaRPr lang="es-AR" sz="1050" b="1"/>
          </a:p>
        </xdr:txBody>
      </xdr:sp>
    </xdr:grpSp>
    <xdr:clientData/>
  </xdr:twoCellAnchor>
  <xdr:twoCellAnchor editAs="absolute">
    <xdr:from>
      <xdr:col>6</xdr:col>
      <xdr:colOff>1066801</xdr:colOff>
      <xdr:row>3</xdr:row>
      <xdr:rowOff>57150</xdr:rowOff>
    </xdr:from>
    <xdr:to>
      <xdr:col>9</xdr:col>
      <xdr:colOff>0</xdr:colOff>
      <xdr:row>7</xdr:row>
      <xdr:rowOff>104775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5753101" y="628650"/>
          <a:ext cx="3133724" cy="809625"/>
          <a:chOff x="2133600" y="628650"/>
          <a:chExt cx="1387879" cy="809625"/>
        </a:xfrm>
      </xdr:grpSpPr>
      <xdr:sp macro="" textlink="">
        <xdr:nvSpPr>
          <xdr:cNvPr id="22" name="Rectángulo: esquinas redondeadas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2133600" y="628650"/>
            <a:ext cx="1387879" cy="809625"/>
          </a:xfrm>
          <a:prstGeom prst="roundRect">
            <a:avLst>
              <a:gd name="adj" fmla="val 2301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23" name="CuadroTexto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 txBox="1"/>
        </xdr:nvSpPr>
        <xdr:spPr>
          <a:xfrm>
            <a:off x="2171700" y="714375"/>
            <a:ext cx="5609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 b="1"/>
              <a:t>Total Balance</a:t>
            </a:r>
          </a:p>
        </xdr:txBody>
      </xdr:sp>
      <xdr:sp macro="" textlink="Calculos!D15">
        <xdr:nvSpPr>
          <xdr:cNvPr id="24" name="CuadroTexto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 txBox="1"/>
        </xdr:nvSpPr>
        <xdr:spPr>
          <a:xfrm>
            <a:off x="2171700" y="1038225"/>
            <a:ext cx="426472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1987AE0-93CD-4620-869D-DDE4AD5B4F73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$ 340.000 </a:t>
            </a:fld>
            <a:endParaRPr lang="es-AR" sz="1100" b="1"/>
          </a:p>
        </xdr:txBody>
      </xdr:sp>
      <xdr:sp macro="" textlink="Calculos!D16">
        <xdr:nvSpPr>
          <xdr:cNvPr id="25" name="CuadroTexto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 txBox="1"/>
        </xdr:nvSpPr>
        <xdr:spPr>
          <a:xfrm>
            <a:off x="2500609" y="1047750"/>
            <a:ext cx="982904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904A687-A0FB-4D15-B823-B5218849BA46}" type="TxLink">
              <a:rPr lang="en-US" sz="1100" b="0" i="1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Pendientes de ser asignados.</a:t>
            </a:fld>
            <a:endParaRPr lang="es-AR" sz="105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133350</xdr:colOff>
      <xdr:row>12</xdr:row>
      <xdr:rowOff>133350</xdr:rowOff>
    </xdr:from>
    <xdr:to>
      <xdr:col>34</xdr:col>
      <xdr:colOff>704850</xdr:colOff>
      <xdr:row>14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800850" y="2419350"/>
          <a:ext cx="3200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atin typeface="Arial" panose="020B0604020202020204" pitchFamily="34" charset="0"/>
              <a:cs typeface="Arial" panose="020B0604020202020204" pitchFamily="34" charset="0"/>
            </a:rPr>
            <a:t>Categoria</a:t>
          </a:r>
          <a:r>
            <a:rPr lang="es-AR" sz="11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s-AR" sz="1100" b="1" baseline="0">
              <a:solidFill>
                <a:schemeClr val="accent6"/>
              </a:solidFill>
              <a:latin typeface="Arial" panose="020B0604020202020204" pitchFamily="34" charset="0"/>
              <a:cs typeface="Arial" panose="020B0604020202020204" pitchFamily="34" charset="0"/>
            </a:rPr>
            <a:t>Ingresos</a:t>
          </a:r>
          <a:r>
            <a:rPr lang="es-AR" sz="1100" b="1" baseline="0">
              <a:latin typeface="Arial" panose="020B0604020202020204" pitchFamily="34" charset="0"/>
              <a:cs typeface="Arial" panose="020B0604020202020204" pitchFamily="34" charset="0"/>
            </a:rPr>
            <a:t> (Seguimiento)</a:t>
          </a:r>
          <a:endParaRPr lang="es-A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31</xdr:col>
      <xdr:colOff>0</xdr:colOff>
      <xdr:row>13</xdr:row>
      <xdr:rowOff>161924</xdr:rowOff>
    </xdr:from>
    <xdr:to>
      <xdr:col>32</xdr:col>
      <xdr:colOff>914400</xdr:colOff>
      <xdr:row>22</xdr:row>
      <xdr:rowOff>47624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133350</xdr:colOff>
      <xdr:row>26</xdr:row>
      <xdr:rowOff>133350</xdr:rowOff>
    </xdr:from>
    <xdr:ext cx="3200400" cy="257175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677025" y="2419350"/>
          <a:ext cx="3200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atin typeface="Arial" panose="020B0604020202020204" pitchFamily="34" charset="0"/>
              <a:cs typeface="Arial" panose="020B0604020202020204" pitchFamily="34" charset="0"/>
            </a:rPr>
            <a:t>Categoria</a:t>
          </a:r>
          <a:r>
            <a:rPr lang="es-AR" sz="11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s-AR" sz="1100" b="1" baseline="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Expensas</a:t>
          </a:r>
          <a:r>
            <a:rPr lang="es-AR" sz="1100" b="1" baseline="0">
              <a:latin typeface="Arial" panose="020B0604020202020204" pitchFamily="34" charset="0"/>
              <a:cs typeface="Arial" panose="020B0604020202020204" pitchFamily="34" charset="0"/>
            </a:rPr>
            <a:t> (Seguimiento)</a:t>
          </a:r>
          <a:endParaRPr lang="es-A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31</xdr:col>
      <xdr:colOff>228600</xdr:colOff>
      <xdr:row>27</xdr:row>
      <xdr:rowOff>190499</xdr:rowOff>
    </xdr:from>
    <xdr:ext cx="2238375" cy="1600200"/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38</xdr:col>
      <xdr:colOff>133350</xdr:colOff>
      <xdr:row>26</xdr:row>
      <xdr:rowOff>133350</xdr:rowOff>
    </xdr:from>
    <xdr:ext cx="3200400" cy="257175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1649075" y="5086350"/>
          <a:ext cx="3200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atin typeface="Arial" panose="020B0604020202020204" pitchFamily="34" charset="0"/>
              <a:cs typeface="Arial" panose="020B0604020202020204" pitchFamily="34" charset="0"/>
            </a:rPr>
            <a:t>Categoria</a:t>
          </a:r>
          <a:r>
            <a:rPr lang="es-AR" sz="11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s-AR" sz="11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Ahorros</a:t>
          </a:r>
          <a:r>
            <a:rPr lang="es-AR" sz="1100" b="1" baseline="0">
              <a:latin typeface="Arial" panose="020B0604020202020204" pitchFamily="34" charset="0"/>
              <a:cs typeface="Arial" panose="020B0604020202020204" pitchFamily="34" charset="0"/>
            </a:rPr>
            <a:t> (Seguimiento)</a:t>
          </a:r>
          <a:endParaRPr lang="es-A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38</xdr:col>
      <xdr:colOff>228600</xdr:colOff>
      <xdr:row>27</xdr:row>
      <xdr:rowOff>190499</xdr:rowOff>
    </xdr:from>
    <xdr:ext cx="2238375" cy="1600200"/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 editAs="oneCell">
    <xdr:from>
      <xdr:col>38</xdr:col>
      <xdr:colOff>133350</xdr:colOff>
      <xdr:row>12</xdr:row>
      <xdr:rowOff>133350</xdr:rowOff>
    </xdr:from>
    <xdr:to>
      <xdr:col>41</xdr:col>
      <xdr:colOff>704850</xdr:colOff>
      <xdr:row>14</xdr:row>
      <xdr:rowOff>9525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11649075" y="2419350"/>
          <a:ext cx="3200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latin typeface="Arial" panose="020B0604020202020204" pitchFamily="34" charset="0"/>
              <a:cs typeface="Arial" panose="020B0604020202020204" pitchFamily="34" charset="0"/>
            </a:rPr>
            <a:t>Seguimiento (vs. Presupuesto)</a:t>
          </a:r>
        </a:p>
      </xdr:txBody>
    </xdr:sp>
    <xdr:clientData/>
  </xdr:twoCellAnchor>
  <xdr:twoCellAnchor>
    <xdr:from>
      <xdr:col>38</xdr:col>
      <xdr:colOff>104775</xdr:colOff>
      <xdr:row>14</xdr:row>
      <xdr:rowOff>152400</xdr:rowOff>
    </xdr:from>
    <xdr:to>
      <xdr:col>43</xdr:col>
      <xdr:colOff>256050</xdr:colOff>
      <xdr:row>23</xdr:row>
      <xdr:rowOff>85725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47625</xdr:colOff>
          <xdr:row>12</xdr:row>
          <xdr:rowOff>28575</xdr:rowOff>
        </xdr:from>
        <xdr:to>
          <xdr:col>41</xdr:col>
          <xdr:colOff>704850</xdr:colOff>
          <xdr:row>13</xdr:row>
          <xdr:rowOff>95250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3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Ingresos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47625</xdr:colOff>
          <xdr:row>13</xdr:row>
          <xdr:rowOff>66675</xdr:rowOff>
        </xdr:from>
        <xdr:to>
          <xdr:col>41</xdr:col>
          <xdr:colOff>704850</xdr:colOff>
          <xdr:row>14</xdr:row>
          <xdr:rowOff>133350</xdr:rowOff>
        </xdr:to>
        <xdr:sp macro="" textlink="">
          <xdr:nvSpPr>
            <xdr:cNvPr id="4159" name="Check Box 63" descr="Expensas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3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Expensas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47625</xdr:colOff>
          <xdr:row>14</xdr:row>
          <xdr:rowOff>95250</xdr:rowOff>
        </xdr:from>
        <xdr:to>
          <xdr:col>41</xdr:col>
          <xdr:colOff>704850</xdr:colOff>
          <xdr:row>15</xdr:row>
          <xdr:rowOff>161925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3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Ahorros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542925</xdr:colOff>
          <xdr:row>12</xdr:row>
          <xdr:rowOff>47625</xdr:rowOff>
        </xdr:from>
        <xdr:to>
          <xdr:col>41</xdr:col>
          <xdr:colOff>1476375</xdr:colOff>
          <xdr:row>13</xdr:row>
          <xdr:rowOff>76200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3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Presupuesto</a:t>
              </a:r>
            </a:p>
          </xdr:txBody>
        </xdr:sp>
        <xdr:clientData/>
      </xdr:twoCellAnchor>
    </mc:Choice>
    <mc:Fallback/>
  </mc:AlternateContent>
  <xdr:twoCellAnchor>
    <xdr:from>
      <xdr:col>39</xdr:col>
      <xdr:colOff>1228725</xdr:colOff>
      <xdr:row>12</xdr:row>
      <xdr:rowOff>57150</xdr:rowOff>
    </xdr:from>
    <xdr:to>
      <xdr:col>41</xdr:col>
      <xdr:colOff>1400175</xdr:colOff>
      <xdr:row>15</xdr:row>
      <xdr:rowOff>161925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925675" y="2343150"/>
          <a:ext cx="1562100" cy="676275"/>
        </a:xfrm>
        <a:prstGeom prst="rect">
          <a:avLst/>
        </a:prstGeom>
        <a:noFill/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absolute">
    <xdr:from>
      <xdr:col>24</xdr:col>
      <xdr:colOff>266699</xdr:colOff>
      <xdr:row>3</xdr:row>
      <xdr:rowOff>133350</xdr:rowOff>
    </xdr:from>
    <xdr:to>
      <xdr:col>26</xdr:col>
      <xdr:colOff>478993</xdr:colOff>
      <xdr:row>7</xdr:row>
      <xdr:rowOff>180975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988594" y="704850"/>
          <a:ext cx="2708846" cy="809625"/>
          <a:chOff x="990600" y="704850"/>
          <a:chExt cx="2371725" cy="809625"/>
        </a:xfrm>
      </xdr:grpSpPr>
      <xdr:grpSp>
        <xdr:nvGrpSpPr>
          <xdr:cNvPr id="15" name="Grupo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GrpSpPr/>
        </xdr:nvGrpSpPr>
        <xdr:grpSpPr>
          <a:xfrm>
            <a:off x="990600" y="704850"/>
            <a:ext cx="2371725" cy="809625"/>
            <a:chOff x="666750" y="638175"/>
            <a:chExt cx="1219199" cy="809625"/>
          </a:xfrm>
        </xdr:grpSpPr>
        <xdr:sp macro="" textlink="">
          <xdr:nvSpPr>
            <xdr:cNvPr id="16" name="Rectángulo: esquinas redondeadas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>
              <a:off x="666750" y="638175"/>
              <a:ext cx="1219199" cy="809625"/>
            </a:xfrm>
            <a:prstGeom prst="roundRect">
              <a:avLst>
                <a:gd name="adj" fmla="val 2301"/>
              </a:avLst>
            </a:prstGeom>
            <a:solidFill>
              <a:schemeClr val="bg1"/>
            </a:solidFill>
            <a:ln w="6350">
              <a:solidFill>
                <a:schemeClr val="bg1">
                  <a:lumMod val="85000"/>
                </a:schemeClr>
              </a:solidFill>
            </a:ln>
            <a:effectLst>
              <a:outerShdw blurRad="825500" dist="127000" dir="5400000" sx="102000" sy="1020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 txBox="1"/>
          </xdr:nvSpPr>
          <xdr:spPr>
            <a:xfrm>
              <a:off x="704850" y="723900"/>
              <a:ext cx="100965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AR" sz="1100" b="1"/>
                <a:t>Periodo &amp;</a:t>
              </a:r>
              <a:r>
                <a:rPr lang="es-AR" sz="1100" b="1" baseline="0"/>
                <a:t> Año Seleccionado</a:t>
              </a:r>
              <a:endParaRPr lang="es-AR" sz="1100" b="1"/>
            </a:p>
          </xdr:txBody>
        </xdr:sp>
      </xdr:grpSp>
      <xdr:sp macro="" textlink="año_seleccionado">
        <xdr:nvSpPr>
          <xdr:cNvPr id="11" name="Rectángulo: esquinas redondeadas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2428875" y="1123949"/>
            <a:ext cx="685799" cy="2190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E67A18D-0F05-462C-8546-6BB8802990E9}" type="TxLink">
              <a:rPr lang="en-US" sz="105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2024</a:t>
            </a:fld>
            <a:endParaRPr lang="es-AR" sz="1050" b="1"/>
          </a:p>
        </xdr:txBody>
      </xdr:sp>
      <xdr:sp macro="" textlink="periodo_seleccionado_mostrar">
        <xdr:nvSpPr>
          <xdr:cNvPr id="20" name="Rectángulo: esquinas redondeadas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1171574" y="1123949"/>
            <a:ext cx="1152000" cy="2190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46B950C-50DF-4208-AA67-9B9CFE5CB16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enero</a:t>
            </a:fld>
            <a:endParaRPr lang="es-AR" sz="1050" b="1"/>
          </a:p>
        </xdr:txBody>
      </xdr:sp>
    </xdr:grpSp>
    <xdr:clientData/>
  </xdr:twoCellAnchor>
  <xdr:twoCellAnchor editAs="absolute">
    <xdr:from>
      <xdr:col>26</xdr:col>
      <xdr:colOff>646998</xdr:colOff>
      <xdr:row>3</xdr:row>
      <xdr:rowOff>133350</xdr:rowOff>
    </xdr:from>
    <xdr:to>
      <xdr:col>28</xdr:col>
      <xdr:colOff>47852</xdr:colOff>
      <xdr:row>7</xdr:row>
      <xdr:rowOff>180975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pSpPr/>
      </xdr:nvGrpSpPr>
      <xdr:grpSpPr>
        <a:xfrm>
          <a:off x="3865445" y="704850"/>
          <a:ext cx="1185539" cy="809625"/>
          <a:chOff x="4518765" y="737507"/>
          <a:chExt cx="1188602" cy="809625"/>
        </a:xfrm>
      </xdr:grpSpPr>
      <xdr:grpSp>
        <xdr:nvGrpSpPr>
          <xdr:cNvPr id="27" name="Grupo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GrpSpPr/>
        </xdr:nvGrpSpPr>
        <xdr:grpSpPr>
          <a:xfrm>
            <a:off x="4518765" y="737507"/>
            <a:ext cx="1188602" cy="809625"/>
            <a:chOff x="666749" y="638175"/>
            <a:chExt cx="1047751" cy="809625"/>
          </a:xfrm>
        </xdr:grpSpPr>
        <xdr:sp macro="" textlink="">
          <xdr:nvSpPr>
            <xdr:cNvPr id="30" name="Rectángulo: esquinas redondeadas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666749" y="638175"/>
              <a:ext cx="1033668" cy="809625"/>
            </a:xfrm>
            <a:prstGeom prst="roundRect">
              <a:avLst>
                <a:gd name="adj" fmla="val 2301"/>
              </a:avLst>
            </a:prstGeom>
            <a:solidFill>
              <a:schemeClr val="bg1"/>
            </a:solidFill>
            <a:ln w="6350">
              <a:solidFill>
                <a:schemeClr val="bg1">
                  <a:lumMod val="85000"/>
                </a:schemeClr>
              </a:solidFill>
            </a:ln>
            <a:effectLst>
              <a:outerShdw blurRad="825500" dist="127000" dir="5400000" sx="102000" sy="1020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 txBox="1"/>
          </xdr:nvSpPr>
          <xdr:spPr>
            <a:xfrm>
              <a:off x="704850" y="723900"/>
              <a:ext cx="100965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AR" sz="1100" b="1"/>
                <a:t>Periodo Compl.</a:t>
              </a:r>
            </a:p>
          </xdr:txBody>
        </xdr:sp>
      </xdr:grpSp>
      <xdr:graphicFrame macro="">
        <xdr:nvGraphicFramePr>
          <xdr:cNvPr id="35" name="Gráfico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GraphicFramePr>
            <a:graphicFrameLocks/>
          </xdr:cNvGraphicFramePr>
        </xdr:nvGraphicFramePr>
        <xdr:xfrm>
          <a:off x="4757328" y="1049675"/>
          <a:ext cx="748800" cy="4577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Calculos!D25">
        <xdr:nvSpPr>
          <xdr:cNvPr id="33" name="Rectángulo: esquinas redondeadas 32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/>
        </xdr:nvSpPr>
        <xdr:spPr>
          <a:xfrm>
            <a:off x="4870589" y="1166132"/>
            <a:ext cx="519167" cy="21907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8E1DE3D-8FC0-480A-91C2-9F9E86447825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100%</a:t>
            </a:fld>
            <a:endParaRPr lang="es-AR" sz="1050" b="1"/>
          </a:p>
        </xdr:txBody>
      </xdr:sp>
    </xdr:grpSp>
    <xdr:clientData/>
  </xdr:twoCellAnchor>
  <xdr:twoCellAnchor editAs="absolute">
    <xdr:from>
      <xdr:col>28</xdr:col>
      <xdr:colOff>240366</xdr:colOff>
      <xdr:row>3</xdr:row>
      <xdr:rowOff>133350</xdr:rowOff>
    </xdr:from>
    <xdr:to>
      <xdr:col>32</xdr:col>
      <xdr:colOff>158002</xdr:colOff>
      <xdr:row>7</xdr:row>
      <xdr:rowOff>180975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GrpSpPr/>
      </xdr:nvGrpSpPr>
      <xdr:grpSpPr>
        <a:xfrm>
          <a:off x="5243498" y="704850"/>
          <a:ext cx="3136083" cy="809625"/>
          <a:chOff x="2133600" y="628650"/>
          <a:chExt cx="1387879" cy="809625"/>
        </a:xfrm>
      </xdr:grpSpPr>
      <xdr:sp macro="" textlink="">
        <xdr:nvSpPr>
          <xdr:cNvPr id="39" name="Rectángulo: esquinas redondeadas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/>
        </xdr:nvSpPr>
        <xdr:spPr>
          <a:xfrm>
            <a:off x="2133600" y="628650"/>
            <a:ext cx="1387879" cy="809625"/>
          </a:xfrm>
          <a:prstGeom prst="roundRect">
            <a:avLst>
              <a:gd name="adj" fmla="val 2301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40" name="CuadroTexto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 txBox="1"/>
        </xdr:nvSpPr>
        <xdr:spPr>
          <a:xfrm>
            <a:off x="2171700" y="714375"/>
            <a:ext cx="1177814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 b="1"/>
              <a:t>Seguimiento</a:t>
            </a:r>
            <a:r>
              <a:rPr lang="es-AR" sz="1100" b="1" baseline="0"/>
              <a:t> del Periodo - Balance</a:t>
            </a:r>
            <a:endParaRPr lang="es-AR" sz="1100" b="1"/>
          </a:p>
        </xdr:txBody>
      </xdr:sp>
      <xdr:sp macro="" textlink="Calculos!D26">
        <xdr:nvSpPr>
          <xdr:cNvPr id="41" name="CuadroTexto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 txBox="1"/>
        </xdr:nvSpPr>
        <xdr:spPr>
          <a:xfrm>
            <a:off x="2171700" y="1038225"/>
            <a:ext cx="426472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AB1386D-EEB3-459C-88EC-8E0FB6A64F7C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-$ 58.000 </a:t>
            </a:fld>
            <a:endParaRPr lang="es-AR" sz="1200" b="1"/>
          </a:p>
        </xdr:txBody>
      </xdr:sp>
      <xdr:sp macro="" textlink="Calculos!D27">
        <xdr:nvSpPr>
          <xdr:cNvPr id="42" name="CuadroTexto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 txBox="1"/>
        </xdr:nvSpPr>
        <xdr:spPr>
          <a:xfrm>
            <a:off x="2500609" y="1058956"/>
            <a:ext cx="982904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F2B95C6-6D87-4A95-A973-5B6356637E93}" type="TxLink">
              <a:rPr lang="en-US" sz="1050" b="0" i="1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Los ingresos no cubren las expensas </a:t>
            </a:fld>
            <a:endParaRPr lang="es-AR" sz="1000" b="1"/>
          </a:p>
        </xdr:txBody>
      </xdr:sp>
    </xdr:grpSp>
    <xdr:clientData/>
  </xdr:twoCellAnchor>
  <xdr:twoCellAnchor editAs="absolute">
    <xdr:from>
      <xdr:col>32</xdr:col>
      <xdr:colOff>421341</xdr:colOff>
      <xdr:row>3</xdr:row>
      <xdr:rowOff>133350</xdr:rowOff>
    </xdr:from>
    <xdr:to>
      <xdr:col>35</xdr:col>
      <xdr:colOff>257175</xdr:colOff>
      <xdr:row>7</xdr:row>
      <xdr:rowOff>180975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8642920" y="704850"/>
          <a:ext cx="2743466" cy="809625"/>
          <a:chOff x="8698566" y="704850"/>
          <a:chExt cx="2740959" cy="809625"/>
        </a:xfrm>
      </xdr:grpSpPr>
      <xdr:sp macro="" textlink="">
        <xdr:nvSpPr>
          <xdr:cNvPr id="44" name="Rectángulo: esquinas redondeadas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8698566" y="704850"/>
            <a:ext cx="2740959" cy="809625"/>
          </a:xfrm>
          <a:prstGeom prst="roundRect">
            <a:avLst>
              <a:gd name="adj" fmla="val 2301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45" name="CuadroTexto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 txBox="1"/>
        </xdr:nvSpPr>
        <xdr:spPr>
          <a:xfrm>
            <a:off x="8784424" y="790575"/>
            <a:ext cx="2654183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100" b="1"/>
              <a:t>Ratio de ahorros en el periodo actual</a:t>
            </a:r>
          </a:p>
        </xdr:txBody>
      </xdr:sp>
      <xdr:sp macro="" textlink="Calculos!D28">
        <xdr:nvSpPr>
          <xdr:cNvPr id="46" name="CuadroTexto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 txBox="1"/>
        </xdr:nvSpPr>
        <xdr:spPr>
          <a:xfrm>
            <a:off x="9775025" y="1114425"/>
            <a:ext cx="473876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3E254F9-AA90-4136-B692-2B42118274B0}" type="TxLink">
              <a:rPr lang="en-US" sz="1200" b="1" i="0" u="none" strike="noStrike">
                <a:solidFill>
                  <a:schemeClr val="accent1"/>
                </a:solidFill>
                <a:latin typeface="Calibri"/>
                <a:cs typeface="Calibri"/>
              </a:rPr>
              <a:pPr algn="ctr"/>
              <a:t>73%</a:t>
            </a:fld>
            <a:endParaRPr lang="es-AR" sz="1400" b="1">
              <a:solidFill>
                <a:schemeClr val="accent1"/>
              </a:solidFill>
            </a:endParaRPr>
          </a:p>
        </xdr:txBody>
      </xdr:sp>
      <xdr:sp macro="" textlink="">
        <xdr:nvSpPr>
          <xdr:cNvPr id="47" name="CuadroTexto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 txBox="1"/>
        </xdr:nvSpPr>
        <xdr:spPr>
          <a:xfrm>
            <a:off x="8820765" y="1135156"/>
            <a:ext cx="1085236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000" b="1" i="1" u="none" strike="noStrike">
                <a:solidFill>
                  <a:srgbClr val="000000"/>
                </a:solidFill>
                <a:latin typeface="Calibri"/>
                <a:cs typeface="Calibri"/>
              </a:rPr>
              <a:t>Estas</a:t>
            </a:r>
            <a:r>
              <a:rPr lang="es-AR" sz="1000" b="1" i="1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ahorrando:</a:t>
            </a:r>
            <a:endParaRPr lang="es-AR" sz="1000" b="1" i="1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3" name="CuadroTexto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 txBox="1"/>
        </xdr:nvSpPr>
        <xdr:spPr>
          <a:xfrm>
            <a:off x="10163790" y="1135156"/>
            <a:ext cx="1085236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000" b="1" i="1" u="none" strike="noStrike">
                <a:solidFill>
                  <a:srgbClr val="000000"/>
                </a:solidFill>
                <a:latin typeface="Calibri"/>
                <a:cs typeface="Calibri"/>
              </a:rPr>
              <a:t>de tus ingresos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4FA3C-6256-406F-A53C-DA4CE45EBF09}" name="Ingresos" displayName="Ingresos" ref="C9:C15" totalsRowShown="0" headerRowDxfId="71" dataDxfId="70">
  <autoFilter ref="C9:C15" xr:uid="{00A4FA3C-6256-406F-A53C-DA4CE45EBF09}">
    <filterColumn colId="0" hiddenButton="1"/>
  </autoFilter>
  <tableColumns count="1">
    <tableColumn id="1" xr3:uid="{AFB1AB6F-57C7-4DB7-9748-2200F0310469}" name="Ingresos" dataDxfId="69"/>
  </tableColumns>
  <tableStyleInfo name="Income Table se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81A81-A938-498C-AB4A-03EB36C9E4D2}" name="Expensas" displayName="Expensas" ref="C27:C35" totalsRowShown="0" headerRowDxfId="68" dataDxfId="67">
  <autoFilter ref="C27:C35" xr:uid="{62B81A81-A938-498C-AB4A-03EB36C9E4D2}">
    <filterColumn colId="0" hiddenButton="1"/>
  </autoFilter>
  <tableColumns count="1">
    <tableColumn id="1" xr3:uid="{102E147E-3709-4CF3-922B-B863D50E3969}" name="Expensas" dataDxfId="66"/>
  </tableColumns>
  <tableStyleInfo name="Expenses Table set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01FD3-B905-4F0E-A335-050C3A184A92}" name="ahorros" displayName="ahorros" ref="C45:C48" totalsRowShown="0" headerRowDxfId="65" dataDxfId="64">
  <autoFilter ref="C45:C48" xr:uid="{D9801FD3-B905-4F0E-A335-050C3A184A92}">
    <filterColumn colId="0" hiddenButton="1"/>
  </autoFilter>
  <tableColumns count="1">
    <tableColumn id="1" xr3:uid="{749D5211-294E-40AA-88CD-659E9D66F167}" name="Ahorros" dataDxfId="63"/>
  </tableColumns>
  <tableStyleInfo name="Ahorros Table set 2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3BB569-3B87-4639-973C-18638751ECBA}" name="tracking_table" displayName="tracking_table" ref="C10:H34" totalsRowShown="0" headerRowDxfId="38" dataDxfId="37">
  <autoFilter ref="C10:H34" xr:uid="{5E3BB569-3B87-4639-973C-18638751ECBA}"/>
  <sortState xmlns:xlrd2="http://schemas.microsoft.com/office/spreadsheetml/2017/richdata2" ref="C11:H31">
    <sortCondition ref="C10:C31"/>
  </sortState>
  <tableColumns count="6">
    <tableColumn id="1" xr3:uid="{3D9576BC-84B1-4500-9D70-2AB27F68493F}" name="Fecha" dataDxfId="36"/>
    <tableColumn id="2" xr3:uid="{2477C627-3E76-402A-9712-AD5B0C692D88}" name="Tipo" dataDxfId="35"/>
    <tableColumn id="3" xr3:uid="{8568C6BD-FFA6-4E02-9AD6-B5E5AD2572FC}" name="Categoria" dataDxfId="34"/>
    <tableColumn id="4" xr3:uid="{50B13561-9DCC-4411-91A0-857E4D3731E3}" name="Cantidad" dataDxfId="33" dataCellStyle="Moneda"/>
    <tableColumn id="9" xr3:uid="{C2929C42-7733-497F-88D4-738C28EA7CEB}" name="Detalle" dataDxfId="32" dataCellStyle="Moneda"/>
    <tableColumn id="7" xr3:uid="{E44E8817-8619-49AF-94BF-3C1D3A87965E}" name="Balance" dataDxfId="31" dataCellStyle="Moneda">
      <calculatedColumnFormula array="1">SUMPRODUCT(tracking_table[Cantidad], (tracking_table[Fecha]&lt;=tracking_table[[#This Row],[Fecha]])*1, (tracking_table[Tipo]&lt;&gt;"Ingresos")*(-1) + (tracking_table[Tipo]="Ingresos"))</calculatedColumnFormula>
    </tableColumn>
  </tableColumns>
  <tableStyleInfo name="Seguimiento Table set 2 2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F92552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0DAC-8C8D-4AF9-B224-29A13C83ED74}">
  <sheetPr codeName="Hoja1"/>
  <dimension ref="B1:G17"/>
  <sheetViews>
    <sheetView showGridLines="0" workbookViewId="0">
      <selection activeCell="D13" sqref="D13"/>
    </sheetView>
  </sheetViews>
  <sheetFormatPr baseColWidth="10" defaultRowHeight="15" x14ac:dyDescent="0.25"/>
  <cols>
    <col min="1" max="2" width="3.7109375" customWidth="1"/>
    <col min="3" max="3" width="30.5703125" customWidth="1"/>
    <col min="4" max="4" width="29.140625" customWidth="1"/>
    <col min="5" max="5" width="3.140625" customWidth="1"/>
    <col min="6" max="6" width="50.42578125" customWidth="1"/>
    <col min="7" max="20" width="3.7109375" customWidth="1"/>
  </cols>
  <sheetData>
    <row r="1" spans="2:7" s="1" customFormat="1" ht="15" customHeight="1" x14ac:dyDescent="0.25">
      <c r="C1" s="110" t="s">
        <v>27</v>
      </c>
    </row>
    <row r="2" spans="2:7" s="1" customFormat="1" ht="15" customHeight="1" x14ac:dyDescent="0.25">
      <c r="C2" s="110"/>
    </row>
    <row r="6" spans="2:7" x14ac:dyDescent="0.25">
      <c r="B6" s="109" t="s">
        <v>0</v>
      </c>
      <c r="C6" s="109"/>
      <c r="D6" s="109"/>
      <c r="E6" s="109"/>
      <c r="F6" s="109"/>
      <c r="G6" s="109"/>
    </row>
    <row r="7" spans="2:7" x14ac:dyDescent="0.25">
      <c r="B7" s="4"/>
      <c r="C7" s="3"/>
      <c r="D7" s="3"/>
      <c r="E7" s="3"/>
      <c r="F7" s="2"/>
      <c r="G7" s="5"/>
    </row>
    <row r="8" spans="2:7" x14ac:dyDescent="0.25">
      <c r="B8" s="4"/>
      <c r="C8" s="9" t="s">
        <v>23</v>
      </c>
      <c r="D8" s="16">
        <v>44562</v>
      </c>
      <c r="E8" s="3"/>
      <c r="F8" s="10" t="s">
        <v>24</v>
      </c>
      <c r="G8" s="5"/>
    </row>
    <row r="9" spans="2:7" x14ac:dyDescent="0.25">
      <c r="B9" s="6"/>
      <c r="C9" s="7"/>
      <c r="D9" s="7"/>
      <c r="E9" s="7"/>
      <c r="F9" s="7"/>
      <c r="G9" s="8"/>
    </row>
    <row r="11" spans="2:7" x14ac:dyDescent="0.25">
      <c r="B11" s="109" t="s">
        <v>110</v>
      </c>
      <c r="C11" s="109"/>
      <c r="D11" s="109"/>
      <c r="E11" s="109"/>
      <c r="F11" s="109"/>
      <c r="G11" s="109"/>
    </row>
    <row r="12" spans="2:7" x14ac:dyDescent="0.25">
      <c r="B12" s="4"/>
      <c r="C12" s="3"/>
      <c r="D12" s="3"/>
      <c r="E12" s="3"/>
      <c r="F12" s="2"/>
      <c r="G12" s="5"/>
    </row>
    <row r="13" spans="2:7" ht="15" customHeight="1" x14ac:dyDescent="0.25">
      <c r="B13" s="4"/>
      <c r="C13" s="9" t="s">
        <v>18</v>
      </c>
      <c r="D13" s="16" t="s">
        <v>112</v>
      </c>
      <c r="E13" s="3"/>
      <c r="F13" s="111" t="s">
        <v>111</v>
      </c>
      <c r="G13" s="5"/>
    </row>
    <row r="14" spans="2:7" x14ac:dyDescent="0.25">
      <c r="B14" s="4"/>
      <c r="C14" s="2"/>
      <c r="D14" s="2"/>
      <c r="E14" s="2"/>
      <c r="F14" s="111"/>
      <c r="G14" s="5"/>
    </row>
    <row r="15" spans="2:7" x14ac:dyDescent="0.25">
      <c r="B15" s="4"/>
      <c r="C15" s="10"/>
      <c r="D15" s="10"/>
      <c r="E15" s="10"/>
      <c r="F15" s="111"/>
      <c r="G15" s="5"/>
    </row>
    <row r="16" spans="2:7" x14ac:dyDescent="0.25">
      <c r="B16" s="4"/>
      <c r="C16" s="10"/>
      <c r="D16" s="10"/>
      <c r="E16" s="10"/>
      <c r="F16" s="111"/>
      <c r="G16" s="5"/>
    </row>
    <row r="17" spans="2:7" x14ac:dyDescent="0.25">
      <c r="B17" s="6"/>
      <c r="C17" s="7"/>
      <c r="D17" s="7"/>
      <c r="E17" s="7"/>
      <c r="F17" s="7"/>
      <c r="G17" s="8"/>
    </row>
  </sheetData>
  <mergeCells count="4">
    <mergeCell ref="B6:G6"/>
    <mergeCell ref="C1:C2"/>
    <mergeCell ref="B11:G11"/>
    <mergeCell ref="F13:F16"/>
  </mergeCells>
  <dataValidations count="1">
    <dataValidation type="list" allowBlank="1" showInputMessage="1" showErrorMessage="1" sqref="D13" xr:uid="{E0BBF3AB-C4BF-4B53-A3AC-BD90E33E090D}">
      <formula1>"% De los ingresos, % No asignado a las expensas"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81DB-D54B-4D10-8F98-AE4EF4321EC8}">
  <sheetPr codeName="Hoja2"/>
  <dimension ref="A1:BU64"/>
  <sheetViews>
    <sheetView showGridLines="0" zoomScaleNormal="100" workbookViewId="0">
      <selection activeCell="C3" sqref="C1:C1048576"/>
    </sheetView>
  </sheetViews>
  <sheetFormatPr baseColWidth="10" defaultRowHeight="15" outlineLevelCol="1" x14ac:dyDescent="0.25"/>
  <cols>
    <col min="1" max="2" width="4.42578125" customWidth="1"/>
    <col min="3" max="3" width="31.140625" customWidth="1"/>
    <col min="4" max="4" width="1.85546875" hidden="1" customWidth="1"/>
    <col min="5" max="16" width="11" hidden="1" customWidth="1" outlineLevel="1"/>
    <col min="17" max="17" width="11" hidden="1" customWidth="1" collapsed="1"/>
    <col min="18" max="18" width="4.28515625" hidden="1" customWidth="1"/>
    <col min="19" max="30" width="11" hidden="1" customWidth="1" outlineLevel="1"/>
    <col min="31" max="31" width="11" hidden="1" customWidth="1" collapsed="1"/>
    <col min="32" max="32" width="4.28515625" customWidth="1"/>
    <col min="33" max="44" width="11" customWidth="1" outlineLevel="1"/>
    <col min="45" max="45" width="11" customWidth="1"/>
    <col min="46" max="46" width="4.28515625" customWidth="1"/>
    <col min="47" max="58" width="11" hidden="1" customWidth="1" outlineLevel="1"/>
    <col min="59" max="59" width="11" customWidth="1" collapsed="1"/>
    <col min="60" max="60" width="4.28515625" customWidth="1"/>
    <col min="61" max="72" width="11" hidden="1" customWidth="1" outlineLevel="1"/>
    <col min="73" max="73" width="11" customWidth="1" collapsed="1"/>
    <col min="74" max="74" width="4.28515625" customWidth="1"/>
  </cols>
  <sheetData>
    <row r="1" spans="1:73" s="1" customFormat="1" ht="15" customHeight="1" x14ac:dyDescent="0.25">
      <c r="A1" s="110" t="s">
        <v>26</v>
      </c>
      <c r="B1" s="110"/>
      <c r="C1" s="110"/>
    </row>
    <row r="2" spans="1:73" s="1" customFormat="1" ht="15" customHeight="1" x14ac:dyDescent="0.25">
      <c r="A2" s="110"/>
      <c r="B2" s="110"/>
      <c r="C2" s="110"/>
    </row>
    <row r="4" spans="1:73" x14ac:dyDescent="0.25">
      <c r="AS4" s="75"/>
    </row>
    <row r="5" spans="1:73" x14ac:dyDescent="0.25">
      <c r="C5" s="11"/>
      <c r="E5" s="112">
        <f>starting_year</f>
        <v>44562</v>
      </c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S5" s="112">
        <f>DATE(YEAR(E5)+1, MONTH(E5), DAY(E5))</f>
        <v>44927</v>
      </c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G5" s="112">
        <f>DATE(YEAR(S5)+1, MONTH(S5), DAY(S5))</f>
        <v>45292</v>
      </c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U5" s="112">
        <f>DATE(YEAR(AG5)+1, MONTH(AG5), DAY(AG5))</f>
        <v>45658</v>
      </c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I5" s="112">
        <f>DATE(YEAR(AU5)+1, MONTH(AU5), DAY(AU5))</f>
        <v>46023</v>
      </c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</row>
    <row r="6" spans="1:73" x14ac:dyDescent="0.25">
      <c r="E6" s="27">
        <f ca="1">IF(E7="","",IF(E7=0,2,0))</f>
        <v>0</v>
      </c>
      <c r="F6" s="27">
        <f ca="1">IF(F7="","",IF(F7=0,2,0))</f>
        <v>0</v>
      </c>
      <c r="G6" s="27">
        <f t="shared" ref="G6:Q6" ca="1" si="0">IF(G7="","",IF(G7=0,2,0))</f>
        <v>0</v>
      </c>
      <c r="H6" s="27">
        <f t="shared" ca="1" si="0"/>
        <v>0</v>
      </c>
      <c r="I6" s="27">
        <f t="shared" ca="1" si="0"/>
        <v>0</v>
      </c>
      <c r="J6" s="27">
        <f t="shared" ca="1" si="0"/>
        <v>0</v>
      </c>
      <c r="K6" s="27">
        <f t="shared" ca="1" si="0"/>
        <v>0</v>
      </c>
      <c r="L6" s="27">
        <f t="shared" ca="1" si="0"/>
        <v>0</v>
      </c>
      <c r="M6" s="27">
        <f t="shared" ca="1" si="0"/>
        <v>0</v>
      </c>
      <c r="N6" s="27">
        <f t="shared" ca="1" si="0"/>
        <v>0</v>
      </c>
      <c r="O6" s="27">
        <f t="shared" ca="1" si="0"/>
        <v>0</v>
      </c>
      <c r="P6" s="27">
        <f t="shared" ca="1" si="0"/>
        <v>0</v>
      </c>
      <c r="Q6" s="27">
        <f t="shared" ca="1" si="0"/>
        <v>0</v>
      </c>
      <c r="S6" s="27">
        <f ca="1">IF(S7="","",IF(S7=0,2,0))</f>
        <v>0</v>
      </c>
      <c r="T6" s="27">
        <f ca="1">IF(T7="","",IF(T7=0,2,0))</f>
        <v>0</v>
      </c>
      <c r="U6" s="27">
        <f t="shared" ref="U6:AE6" ca="1" si="1">IF(U7="","",IF(U7=0,2,0))</f>
        <v>0</v>
      </c>
      <c r="V6" s="27">
        <f t="shared" ca="1" si="1"/>
        <v>0</v>
      </c>
      <c r="W6" s="27">
        <f t="shared" ca="1" si="1"/>
        <v>0</v>
      </c>
      <c r="X6" s="27">
        <f t="shared" ca="1" si="1"/>
        <v>0</v>
      </c>
      <c r="Y6" s="27">
        <f t="shared" ca="1" si="1"/>
        <v>0</v>
      </c>
      <c r="Z6" s="27">
        <f t="shared" ca="1" si="1"/>
        <v>0</v>
      </c>
      <c r="AA6" s="27">
        <f t="shared" ca="1" si="1"/>
        <v>0</v>
      </c>
      <c r="AB6" s="27">
        <f t="shared" ca="1" si="1"/>
        <v>0</v>
      </c>
      <c r="AC6" s="27">
        <f t="shared" ca="1" si="1"/>
        <v>0</v>
      </c>
      <c r="AD6" s="27">
        <f t="shared" ca="1" si="1"/>
        <v>0</v>
      </c>
      <c r="AE6" s="27">
        <f t="shared" ca="1" si="1"/>
        <v>0</v>
      </c>
      <c r="AG6" s="27">
        <f ca="1">IF(AG7="","",IF(AG7=0,2,0))</f>
        <v>0</v>
      </c>
      <c r="AH6" s="27">
        <f ca="1">IF(AH7="","",IF(AH7=0,2,0))</f>
        <v>2</v>
      </c>
      <c r="AI6" s="27">
        <f t="shared" ref="AI6:AR6" ca="1" si="2">IF(AI7="","",IF(AI7=0,2,0))</f>
        <v>2</v>
      </c>
      <c r="AJ6" s="27">
        <f t="shared" ca="1" si="2"/>
        <v>2</v>
      </c>
      <c r="AK6" s="27">
        <f t="shared" ca="1" si="2"/>
        <v>2</v>
      </c>
      <c r="AL6" s="27">
        <f t="shared" ca="1" si="2"/>
        <v>2</v>
      </c>
      <c r="AM6" s="27">
        <f t="shared" ca="1" si="2"/>
        <v>0</v>
      </c>
      <c r="AN6" s="27">
        <f t="shared" ca="1" si="2"/>
        <v>0</v>
      </c>
      <c r="AO6" s="27">
        <f t="shared" ca="1" si="2"/>
        <v>0</v>
      </c>
      <c r="AP6" s="27">
        <f t="shared" ca="1" si="2"/>
        <v>0</v>
      </c>
      <c r="AQ6" s="27">
        <f t="shared" ca="1" si="2"/>
        <v>0</v>
      </c>
      <c r="AR6" s="27">
        <f t="shared" ca="1" si="2"/>
        <v>0</v>
      </c>
      <c r="AS6" s="27">
        <f ca="1">IF(AS7="","",IF(AS7=0,2,0))</f>
        <v>0</v>
      </c>
      <c r="AU6" s="27">
        <f ca="1">IF(AU7="","",IF(AU7=0,2,0))</f>
        <v>2</v>
      </c>
      <c r="AV6" s="27">
        <f ca="1">IF(AV7="","",IF(AV7=0,2,0))</f>
        <v>2</v>
      </c>
      <c r="AW6" s="27">
        <f t="shared" ref="AW6:BF6" ca="1" si="3">IF(AW7="","",IF(AW7=0,2,0))</f>
        <v>2</v>
      </c>
      <c r="AX6" s="27">
        <f t="shared" ca="1" si="3"/>
        <v>2</v>
      </c>
      <c r="AY6" s="27">
        <f t="shared" ca="1" si="3"/>
        <v>2</v>
      </c>
      <c r="AZ6" s="27">
        <f t="shared" ca="1" si="3"/>
        <v>2</v>
      </c>
      <c r="BA6" s="27">
        <f t="shared" ca="1" si="3"/>
        <v>2</v>
      </c>
      <c r="BB6" s="27">
        <f t="shared" ca="1" si="3"/>
        <v>2</v>
      </c>
      <c r="BC6" s="27">
        <f t="shared" ca="1" si="3"/>
        <v>2</v>
      </c>
      <c r="BD6" s="27">
        <f t="shared" ca="1" si="3"/>
        <v>2</v>
      </c>
      <c r="BE6" s="27">
        <f t="shared" ca="1" si="3"/>
        <v>2</v>
      </c>
      <c r="BF6" s="27">
        <f t="shared" ca="1" si="3"/>
        <v>2</v>
      </c>
      <c r="BG6" s="27">
        <f ca="1">IF(BG7="","",IF(BG7=0,2,0))</f>
        <v>2</v>
      </c>
      <c r="BI6" s="27">
        <f ca="1">IF(BI7="","",IF(BI7=0,2,0))</f>
        <v>0</v>
      </c>
      <c r="BJ6" s="27">
        <f ca="1">IF(BJ7="","",IF(BJ7=0,2,0))</f>
        <v>0</v>
      </c>
      <c r="BK6" s="27">
        <f t="shared" ref="BK6:BU6" ca="1" si="4">IF(BK7="","",IF(BK7=0,2,0))</f>
        <v>0</v>
      </c>
      <c r="BL6" s="27">
        <f t="shared" ca="1" si="4"/>
        <v>0</v>
      </c>
      <c r="BM6" s="27">
        <f t="shared" ca="1" si="4"/>
        <v>0</v>
      </c>
      <c r="BN6" s="27">
        <f t="shared" ca="1" si="4"/>
        <v>0</v>
      </c>
      <c r="BO6" s="27">
        <f t="shared" ca="1" si="4"/>
        <v>0</v>
      </c>
      <c r="BP6" s="27">
        <f t="shared" ca="1" si="4"/>
        <v>0</v>
      </c>
      <c r="BQ6" s="27">
        <f t="shared" ca="1" si="4"/>
        <v>0</v>
      </c>
      <c r="BR6" s="27">
        <f t="shared" ca="1" si="4"/>
        <v>0</v>
      </c>
      <c r="BS6" s="27">
        <f t="shared" ca="1" si="4"/>
        <v>0</v>
      </c>
      <c r="BT6" s="27">
        <f t="shared" ca="1" si="4"/>
        <v>0</v>
      </c>
      <c r="BU6" s="27">
        <f t="shared" ca="1" si="4"/>
        <v>0</v>
      </c>
    </row>
    <row r="7" spans="1:73" x14ac:dyDescent="0.25">
      <c r="C7" s="26" t="s">
        <v>22</v>
      </c>
      <c r="E7" s="17">
        <f t="shared" ref="E7:Q7" ca="1" si="5">IF(ISBLANK(E25),"",IFERROR(SUM(E25-(E43+E61)),""))</f>
        <v>400000</v>
      </c>
      <c r="F7" s="17">
        <f t="shared" ca="1" si="5"/>
        <v>400000</v>
      </c>
      <c r="G7" s="17">
        <f t="shared" ca="1" si="5"/>
        <v>400000</v>
      </c>
      <c r="H7" s="17">
        <f t="shared" ca="1" si="5"/>
        <v>400000</v>
      </c>
      <c r="I7" s="17">
        <f t="shared" ca="1" si="5"/>
        <v>400000</v>
      </c>
      <c r="J7" s="17">
        <f t="shared" ca="1" si="5"/>
        <v>400000</v>
      </c>
      <c r="K7" s="17">
        <f t="shared" ca="1" si="5"/>
        <v>400000</v>
      </c>
      <c r="L7" s="17">
        <f t="shared" ca="1" si="5"/>
        <v>400000</v>
      </c>
      <c r="M7" s="17">
        <f t="shared" ca="1" si="5"/>
        <v>400000</v>
      </c>
      <c r="N7" s="17">
        <f t="shared" ca="1" si="5"/>
        <v>400000</v>
      </c>
      <c r="O7" s="17">
        <f t="shared" ca="1" si="5"/>
        <v>400000</v>
      </c>
      <c r="P7" s="17">
        <f t="shared" ca="1" si="5"/>
        <v>400000</v>
      </c>
      <c r="Q7" s="17">
        <f t="shared" ca="1" si="5"/>
        <v>4800000</v>
      </c>
      <c r="S7" s="17">
        <f t="shared" ref="S7:AE7" ca="1" si="6">IF(ISBLANK(S25),"",IFERROR(SUM(S25-(S43+S61)),""))</f>
        <v>400000</v>
      </c>
      <c r="T7" s="17">
        <f t="shared" ca="1" si="6"/>
        <v>400000</v>
      </c>
      <c r="U7" s="17">
        <f t="shared" ca="1" si="6"/>
        <v>400000</v>
      </c>
      <c r="V7" s="17">
        <f t="shared" ca="1" si="6"/>
        <v>400000</v>
      </c>
      <c r="W7" s="17">
        <f t="shared" ca="1" si="6"/>
        <v>400000</v>
      </c>
      <c r="X7" s="17">
        <f t="shared" ca="1" si="6"/>
        <v>400000</v>
      </c>
      <c r="Y7" s="17">
        <f t="shared" ca="1" si="6"/>
        <v>400000</v>
      </c>
      <c r="Z7" s="17">
        <f t="shared" ca="1" si="6"/>
        <v>400000</v>
      </c>
      <c r="AA7" s="17">
        <f t="shared" ca="1" si="6"/>
        <v>400000</v>
      </c>
      <c r="AB7" s="17">
        <f t="shared" ca="1" si="6"/>
        <v>400000</v>
      </c>
      <c r="AC7" s="17">
        <f t="shared" ca="1" si="6"/>
        <v>400000</v>
      </c>
      <c r="AD7" s="17">
        <f t="shared" ca="1" si="6"/>
        <v>400000</v>
      </c>
      <c r="AE7" s="17">
        <f t="shared" ca="1" si="6"/>
        <v>4800000</v>
      </c>
      <c r="AG7" s="17">
        <f t="shared" ref="AG7:AR7" ca="1" si="7">IF(ISBLANK(AG25),"",IFERROR(SUM(AG25-(AG43+AG61)),""))</f>
        <v>-19000</v>
      </c>
      <c r="AH7" s="17">
        <f t="shared" ca="1" si="7"/>
        <v>0</v>
      </c>
      <c r="AI7" s="17">
        <f t="shared" ca="1" si="7"/>
        <v>0</v>
      </c>
      <c r="AJ7" s="17">
        <f t="shared" ca="1" si="7"/>
        <v>0</v>
      </c>
      <c r="AK7" s="17">
        <f t="shared" ca="1" si="7"/>
        <v>0</v>
      </c>
      <c r="AL7" s="17">
        <f t="shared" ca="1" si="7"/>
        <v>0</v>
      </c>
      <c r="AM7" s="17">
        <f t="shared" ca="1" si="7"/>
        <v>-30662.276421874878</v>
      </c>
      <c r="AN7" s="17">
        <f t="shared" ca="1" si="7"/>
        <v>-15204.276385156089</v>
      </c>
      <c r="AO7" s="17">
        <f t="shared" ca="1" si="7"/>
        <v>-76511.842192929587</v>
      </c>
      <c r="AP7" s="17">
        <f t="shared" ca="1" si="7"/>
        <v>-146723.23530686891</v>
      </c>
      <c r="AQ7" s="17">
        <f t="shared" ca="1" si="7"/>
        <v>-227144.79906639934</v>
      </c>
      <c r="AR7" s="17">
        <f t="shared" ca="1" si="7"/>
        <v>-239925.90523620916</v>
      </c>
      <c r="AS7" s="17">
        <f ca="1">IF(ISBLANK(AS25),"",IFERROR(SUM(AS25-(AS43+AS61)),""))</f>
        <v>-755172.3346094368</v>
      </c>
      <c r="AU7" s="17">
        <f t="shared" ref="AU7:BG7" ca="1" si="8">IF(ISBLANK(AU25),"",IFERROR(SUM(AU25-(AU43+AU61)),""))</f>
        <v>0</v>
      </c>
      <c r="AV7" s="17">
        <f t="shared" ca="1" si="8"/>
        <v>0</v>
      </c>
      <c r="AW7" s="17">
        <f t="shared" ca="1" si="8"/>
        <v>0</v>
      </c>
      <c r="AX7" s="17">
        <f t="shared" ca="1" si="8"/>
        <v>0</v>
      </c>
      <c r="AY7" s="17">
        <f t="shared" ca="1" si="8"/>
        <v>0</v>
      </c>
      <c r="AZ7" s="17">
        <f t="shared" ca="1" si="8"/>
        <v>0</v>
      </c>
      <c r="BA7" s="17">
        <f t="shared" ca="1" si="8"/>
        <v>0</v>
      </c>
      <c r="BB7" s="17">
        <f t="shared" ca="1" si="8"/>
        <v>0</v>
      </c>
      <c r="BC7" s="17">
        <f t="shared" ca="1" si="8"/>
        <v>0</v>
      </c>
      <c r="BD7" s="17">
        <f t="shared" ca="1" si="8"/>
        <v>0</v>
      </c>
      <c r="BE7" s="17">
        <f t="shared" ca="1" si="8"/>
        <v>0</v>
      </c>
      <c r="BF7" s="17">
        <f t="shared" ca="1" si="8"/>
        <v>0</v>
      </c>
      <c r="BG7" s="17">
        <f t="shared" ca="1" si="8"/>
        <v>0</v>
      </c>
      <c r="BI7" s="17">
        <f t="shared" ref="BI7:BU7" ca="1" si="9">IF(ISBLANK(BI25),"",IFERROR(SUM(BI25-(BI43+BI61)),""))</f>
        <v>400000</v>
      </c>
      <c r="BJ7" s="17">
        <f t="shared" ca="1" si="9"/>
        <v>400000</v>
      </c>
      <c r="BK7" s="17">
        <f t="shared" ca="1" si="9"/>
        <v>400000</v>
      </c>
      <c r="BL7" s="17">
        <f t="shared" ca="1" si="9"/>
        <v>400000</v>
      </c>
      <c r="BM7" s="17">
        <f t="shared" ca="1" si="9"/>
        <v>400000</v>
      </c>
      <c r="BN7" s="17">
        <f t="shared" ca="1" si="9"/>
        <v>400000</v>
      </c>
      <c r="BO7" s="17">
        <f t="shared" ca="1" si="9"/>
        <v>400000</v>
      </c>
      <c r="BP7" s="17">
        <f t="shared" ca="1" si="9"/>
        <v>400000</v>
      </c>
      <c r="BQ7" s="17">
        <f t="shared" ca="1" si="9"/>
        <v>400000</v>
      </c>
      <c r="BR7" s="17">
        <f t="shared" ca="1" si="9"/>
        <v>400000</v>
      </c>
      <c r="BS7" s="17">
        <f t="shared" ca="1" si="9"/>
        <v>400000</v>
      </c>
      <c r="BT7" s="17">
        <f t="shared" ca="1" si="9"/>
        <v>400000</v>
      </c>
      <c r="BU7" s="17">
        <f t="shared" ca="1" si="9"/>
        <v>4800000</v>
      </c>
    </row>
    <row r="8" spans="1:73" x14ac:dyDescent="0.25">
      <c r="J8" s="35"/>
    </row>
    <row r="9" spans="1:73" x14ac:dyDescent="0.25">
      <c r="C9" s="12" t="s">
        <v>32</v>
      </c>
      <c r="E9" s="14">
        <f>DATE(YEAR(E5),1,1)</f>
        <v>44562</v>
      </c>
      <c r="F9" s="14">
        <f>DATE(YEAR(E9), MONTH(E9)+1, DAY(E9))</f>
        <v>44593</v>
      </c>
      <c r="G9" s="14">
        <f t="shared" ref="G9:P9" si="10">DATE(YEAR(F9), MONTH(F9)+1, DAY(F9))</f>
        <v>44621</v>
      </c>
      <c r="H9" s="14">
        <f t="shared" si="10"/>
        <v>44652</v>
      </c>
      <c r="I9" s="14">
        <f t="shared" si="10"/>
        <v>44682</v>
      </c>
      <c r="J9" s="14">
        <f t="shared" si="10"/>
        <v>44713</v>
      </c>
      <c r="K9" s="14">
        <f t="shared" si="10"/>
        <v>44743</v>
      </c>
      <c r="L9" s="14">
        <f t="shared" si="10"/>
        <v>44774</v>
      </c>
      <c r="M9" s="14">
        <f t="shared" si="10"/>
        <v>44805</v>
      </c>
      <c r="N9" s="14">
        <f t="shared" si="10"/>
        <v>44835</v>
      </c>
      <c r="O9" s="14">
        <f t="shared" si="10"/>
        <v>44866</v>
      </c>
      <c r="P9" s="14">
        <f t="shared" si="10"/>
        <v>44896</v>
      </c>
      <c r="Q9" s="15">
        <f>E$5</f>
        <v>44562</v>
      </c>
      <c r="S9" s="14">
        <f>S5</f>
        <v>44927</v>
      </c>
      <c r="T9" s="14">
        <f>DATE(YEAR(S9), MONTH(S9)+1, DAY(S9))</f>
        <v>44958</v>
      </c>
      <c r="U9" s="14">
        <f t="shared" ref="U9:AD9" si="11">DATE(YEAR(T9), MONTH(T9)+1, DAY(T9))</f>
        <v>44986</v>
      </c>
      <c r="V9" s="14">
        <f t="shared" si="11"/>
        <v>45017</v>
      </c>
      <c r="W9" s="14">
        <f t="shared" si="11"/>
        <v>45047</v>
      </c>
      <c r="X9" s="14">
        <f t="shared" si="11"/>
        <v>45078</v>
      </c>
      <c r="Y9" s="14">
        <f t="shared" si="11"/>
        <v>45108</v>
      </c>
      <c r="Z9" s="14">
        <f t="shared" si="11"/>
        <v>45139</v>
      </c>
      <c r="AA9" s="14">
        <f t="shared" si="11"/>
        <v>45170</v>
      </c>
      <c r="AB9" s="14">
        <f t="shared" si="11"/>
        <v>45200</v>
      </c>
      <c r="AC9" s="14">
        <f t="shared" si="11"/>
        <v>45231</v>
      </c>
      <c r="AD9" s="14">
        <f t="shared" si="11"/>
        <v>45261</v>
      </c>
      <c r="AE9" s="15">
        <f>S5</f>
        <v>44927</v>
      </c>
      <c r="AG9" s="14">
        <f>AG5</f>
        <v>45292</v>
      </c>
      <c r="AH9" s="14">
        <f>DATE(YEAR(AG9), MONTH(AG9)+1, DAY(AG9))</f>
        <v>45323</v>
      </c>
      <c r="AI9" s="14">
        <f t="shared" ref="AI9:AR9" si="12">DATE(YEAR(AH9), MONTH(AH9)+1, DAY(AH9))</f>
        <v>45352</v>
      </c>
      <c r="AJ9" s="14">
        <f t="shared" si="12"/>
        <v>45383</v>
      </c>
      <c r="AK9" s="14">
        <f t="shared" si="12"/>
        <v>45413</v>
      </c>
      <c r="AL9" s="14">
        <f t="shared" si="12"/>
        <v>45444</v>
      </c>
      <c r="AM9" s="14">
        <f t="shared" si="12"/>
        <v>45474</v>
      </c>
      <c r="AN9" s="14">
        <f t="shared" si="12"/>
        <v>45505</v>
      </c>
      <c r="AO9" s="14">
        <f t="shared" si="12"/>
        <v>45536</v>
      </c>
      <c r="AP9" s="14">
        <f t="shared" si="12"/>
        <v>45566</v>
      </c>
      <c r="AQ9" s="14">
        <f t="shared" si="12"/>
        <v>45597</v>
      </c>
      <c r="AR9" s="14">
        <f t="shared" si="12"/>
        <v>45627</v>
      </c>
      <c r="AS9" s="15">
        <f>AG5</f>
        <v>45292</v>
      </c>
      <c r="AU9" s="14">
        <f>AU5</f>
        <v>45658</v>
      </c>
      <c r="AV9" s="14">
        <f>DATE(YEAR(AU9), MONTH(AU9)+1, DAY(AU9))</f>
        <v>45689</v>
      </c>
      <c r="AW9" s="14">
        <f t="shared" ref="AW9:BF9" si="13">DATE(YEAR(AV9), MONTH(AV9)+1, DAY(AV9))</f>
        <v>45717</v>
      </c>
      <c r="AX9" s="14">
        <f t="shared" si="13"/>
        <v>45748</v>
      </c>
      <c r="AY9" s="14">
        <f t="shared" si="13"/>
        <v>45778</v>
      </c>
      <c r="AZ9" s="14">
        <f t="shared" si="13"/>
        <v>45809</v>
      </c>
      <c r="BA9" s="14">
        <f t="shared" si="13"/>
        <v>45839</v>
      </c>
      <c r="BB9" s="14">
        <f t="shared" si="13"/>
        <v>45870</v>
      </c>
      <c r="BC9" s="14">
        <f t="shared" si="13"/>
        <v>45901</v>
      </c>
      <c r="BD9" s="14">
        <f t="shared" si="13"/>
        <v>45931</v>
      </c>
      <c r="BE9" s="14">
        <f t="shared" si="13"/>
        <v>45962</v>
      </c>
      <c r="BF9" s="14">
        <f t="shared" si="13"/>
        <v>45992</v>
      </c>
      <c r="BG9" s="15">
        <f>AU5</f>
        <v>45658</v>
      </c>
      <c r="BI9" s="14">
        <f>BI5</f>
        <v>46023</v>
      </c>
      <c r="BJ9" s="14">
        <f>DATE(YEAR(BI9), MONTH(BI9)+1, DAY(BI9))</f>
        <v>46054</v>
      </c>
      <c r="BK9" s="14">
        <f t="shared" ref="BK9:BT9" si="14">DATE(YEAR(BJ9), MONTH(BJ9)+1, DAY(BJ9))</f>
        <v>46082</v>
      </c>
      <c r="BL9" s="14">
        <f t="shared" si="14"/>
        <v>46113</v>
      </c>
      <c r="BM9" s="14">
        <f t="shared" si="14"/>
        <v>46143</v>
      </c>
      <c r="BN9" s="14">
        <f t="shared" si="14"/>
        <v>46174</v>
      </c>
      <c r="BO9" s="14">
        <f t="shared" si="14"/>
        <v>46204</v>
      </c>
      <c r="BP9" s="14">
        <f t="shared" si="14"/>
        <v>46235</v>
      </c>
      <c r="BQ9" s="14">
        <f t="shared" si="14"/>
        <v>46266</v>
      </c>
      <c r="BR9" s="14">
        <f t="shared" si="14"/>
        <v>46296</v>
      </c>
      <c r="BS9" s="14">
        <f t="shared" si="14"/>
        <v>46327</v>
      </c>
      <c r="BT9" s="14">
        <f t="shared" si="14"/>
        <v>46357</v>
      </c>
      <c r="BU9" s="15">
        <f>BI5</f>
        <v>46023</v>
      </c>
    </row>
    <row r="10" spans="1:73" x14ac:dyDescent="0.25">
      <c r="C10" s="18" t="s">
        <v>4</v>
      </c>
      <c r="E10" s="19">
        <v>400000</v>
      </c>
      <c r="F10" s="19">
        <v>400000</v>
      </c>
      <c r="G10" s="19">
        <v>400000</v>
      </c>
      <c r="H10" s="19">
        <v>400000</v>
      </c>
      <c r="I10" s="19">
        <v>400000</v>
      </c>
      <c r="J10" s="19">
        <v>400000</v>
      </c>
      <c r="K10" s="19">
        <v>400000</v>
      </c>
      <c r="L10" s="19">
        <v>400000</v>
      </c>
      <c r="M10" s="19">
        <v>400000</v>
      </c>
      <c r="N10" s="19">
        <v>400000</v>
      </c>
      <c r="O10" s="19">
        <v>400000</v>
      </c>
      <c r="P10" s="19">
        <v>400000</v>
      </c>
      <c r="Q10" s="21">
        <f>SUM(E10:P10)</f>
        <v>4800000</v>
      </c>
      <c r="S10" s="19">
        <v>400000</v>
      </c>
      <c r="T10" s="19">
        <v>400000</v>
      </c>
      <c r="U10" s="19">
        <v>400000</v>
      </c>
      <c r="V10" s="19">
        <v>400000</v>
      </c>
      <c r="W10" s="19">
        <v>400000</v>
      </c>
      <c r="X10" s="19">
        <v>400000</v>
      </c>
      <c r="Y10" s="19">
        <v>400000</v>
      </c>
      <c r="Z10" s="19">
        <v>400000</v>
      </c>
      <c r="AA10" s="19">
        <v>400000</v>
      </c>
      <c r="AB10" s="19">
        <v>400000</v>
      </c>
      <c r="AC10" s="19">
        <v>400000</v>
      </c>
      <c r="AD10" s="19">
        <v>400000</v>
      </c>
      <c r="AE10" s="21">
        <f>SUM(S10:AD10)</f>
        <v>4800000</v>
      </c>
      <c r="AG10" s="19">
        <v>400000</v>
      </c>
      <c r="AH10" s="19">
        <v>400000</v>
      </c>
      <c r="AI10" s="19">
        <v>400000</v>
      </c>
      <c r="AJ10" s="19">
        <f>AI10*1.15</f>
        <v>459999.99999999994</v>
      </c>
      <c r="AK10" s="19">
        <f>AJ10</f>
        <v>459999.99999999994</v>
      </c>
      <c r="AL10" s="19">
        <f>AK10</f>
        <v>459999.99999999994</v>
      </c>
      <c r="AM10" s="19">
        <f>AL10</f>
        <v>459999.99999999994</v>
      </c>
      <c r="AN10" s="19">
        <f>AM10*1.15</f>
        <v>528999.99999999988</v>
      </c>
      <c r="AO10" s="19">
        <f>AN10</f>
        <v>528999.99999999988</v>
      </c>
      <c r="AP10" s="19">
        <f>AO10</f>
        <v>528999.99999999988</v>
      </c>
      <c r="AQ10" s="19">
        <f>AP10</f>
        <v>528999.99999999988</v>
      </c>
      <c r="AR10" s="19">
        <f>AQ10*1.15</f>
        <v>608349.99999999977</v>
      </c>
      <c r="AS10" s="21">
        <f>SUM(AG10:AR10)</f>
        <v>5764350</v>
      </c>
      <c r="AU10" s="19">
        <v>400000</v>
      </c>
      <c r="AV10" s="19">
        <v>400000</v>
      </c>
      <c r="AW10" s="19">
        <v>400000</v>
      </c>
      <c r="AX10" s="19">
        <f>AW10*1.3</f>
        <v>520000</v>
      </c>
      <c r="AY10" s="19">
        <f>AX10</f>
        <v>520000</v>
      </c>
      <c r="AZ10" s="19">
        <f>AY10</f>
        <v>520000</v>
      </c>
      <c r="BA10" s="19">
        <f>AZ10</f>
        <v>520000</v>
      </c>
      <c r="BB10" s="19">
        <f>BA10*1.3</f>
        <v>676000</v>
      </c>
      <c r="BC10" s="19">
        <f>BB10</f>
        <v>676000</v>
      </c>
      <c r="BD10" s="19">
        <f>BC10</f>
        <v>676000</v>
      </c>
      <c r="BE10" s="19">
        <f>BD10</f>
        <v>676000</v>
      </c>
      <c r="BF10" s="19">
        <f>BE10*1.3</f>
        <v>878800</v>
      </c>
      <c r="BG10" s="21">
        <f>SUM(AU10:BF10)</f>
        <v>6862800</v>
      </c>
      <c r="BI10" s="19">
        <v>400000</v>
      </c>
      <c r="BJ10" s="19">
        <v>400000</v>
      </c>
      <c r="BK10" s="19">
        <v>400000</v>
      </c>
      <c r="BL10" s="19">
        <v>400000</v>
      </c>
      <c r="BM10" s="19">
        <v>400000</v>
      </c>
      <c r="BN10" s="19">
        <v>400000</v>
      </c>
      <c r="BO10" s="19">
        <v>400000</v>
      </c>
      <c r="BP10" s="19">
        <v>400000</v>
      </c>
      <c r="BQ10" s="19">
        <v>400000</v>
      </c>
      <c r="BR10" s="19">
        <v>400000</v>
      </c>
      <c r="BS10" s="19">
        <v>400000</v>
      </c>
      <c r="BT10" s="19">
        <v>400000</v>
      </c>
      <c r="BU10" s="21">
        <f>SUM(BI10:BT10)</f>
        <v>4800000</v>
      </c>
    </row>
    <row r="11" spans="1:73" x14ac:dyDescent="0.25">
      <c r="C11" s="18" t="s">
        <v>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1">
        <f t="shared" ref="Q11:Q24" si="15">SUM(E11:P11)</f>
        <v>0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21">
        <f t="shared" ref="AE11:AE24" si="16">SUM(S11:AD11)</f>
        <v>0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1">
        <f t="shared" ref="AS11:AS24" si="17">SUM(AG11:AR11)</f>
        <v>0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1">
        <f t="shared" ref="BG11:BG24" si="18">SUM(AU11:BF11)</f>
        <v>0</v>
      </c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21">
        <f t="shared" ref="BU11:BU24" si="19">SUM(BI11:BT11)</f>
        <v>0</v>
      </c>
    </row>
    <row r="12" spans="1:73" x14ac:dyDescent="0.25">
      <c r="C12" s="18" t="s">
        <v>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1">
        <f t="shared" si="15"/>
        <v>0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21">
        <f t="shared" si="16"/>
        <v>0</v>
      </c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1">
        <f t="shared" si="17"/>
        <v>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1">
        <f t="shared" si="18"/>
        <v>0</v>
      </c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21">
        <f t="shared" si="19"/>
        <v>0</v>
      </c>
    </row>
    <row r="13" spans="1:73" ht="15" customHeight="1" x14ac:dyDescent="0.25">
      <c r="C13" s="18" t="s">
        <v>81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1">
        <f t="shared" si="15"/>
        <v>0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21">
        <f t="shared" si="16"/>
        <v>0</v>
      </c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1">
        <f t="shared" si="17"/>
        <v>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1">
        <f t="shared" si="18"/>
        <v>0</v>
      </c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21">
        <f t="shared" si="19"/>
        <v>0</v>
      </c>
    </row>
    <row r="14" spans="1:73" ht="15" customHeight="1" x14ac:dyDescent="0.25">
      <c r="C14" s="18" t="s">
        <v>82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1">
        <f t="shared" si="15"/>
        <v>0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21">
        <f t="shared" si="16"/>
        <v>0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1">
        <f t="shared" si="17"/>
        <v>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1">
        <f t="shared" si="18"/>
        <v>0</v>
      </c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21">
        <f t="shared" si="19"/>
        <v>0</v>
      </c>
    </row>
    <row r="15" spans="1:73" ht="15" customHeight="1" x14ac:dyDescent="0.25">
      <c r="C15" s="18" t="s">
        <v>83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1">
        <f t="shared" si="15"/>
        <v>0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1">
        <f t="shared" si="16"/>
        <v>0</v>
      </c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1">
        <f t="shared" si="17"/>
        <v>0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1">
        <f t="shared" si="18"/>
        <v>0</v>
      </c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21">
        <f t="shared" si="19"/>
        <v>0</v>
      </c>
    </row>
    <row r="16" spans="1:73" ht="15" hidden="1" customHeight="1" x14ac:dyDescent="0.25">
      <c r="C16" s="18" t="s">
        <v>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1">
        <f t="shared" si="15"/>
        <v>0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21">
        <f t="shared" si="16"/>
        <v>0</v>
      </c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1">
        <f t="shared" si="17"/>
        <v>0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1">
        <f t="shared" si="18"/>
        <v>0</v>
      </c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21">
        <f t="shared" si="19"/>
        <v>0</v>
      </c>
    </row>
    <row r="17" spans="3:73" ht="15" hidden="1" customHeight="1" x14ac:dyDescent="0.25">
      <c r="C17" s="18" t="s">
        <v>1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1">
        <f t="shared" si="15"/>
        <v>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21">
        <f t="shared" si="16"/>
        <v>0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1">
        <f t="shared" si="17"/>
        <v>0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1">
        <f t="shared" si="18"/>
        <v>0</v>
      </c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21">
        <f t="shared" si="19"/>
        <v>0</v>
      </c>
    </row>
    <row r="18" spans="3:73" ht="15" hidden="1" customHeight="1" x14ac:dyDescent="0.25">
      <c r="C18" s="18" t="s">
        <v>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1">
        <f t="shared" si="15"/>
        <v>0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1">
        <f t="shared" si="16"/>
        <v>0</v>
      </c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1">
        <f t="shared" si="17"/>
        <v>0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1">
        <f t="shared" si="18"/>
        <v>0</v>
      </c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21">
        <f t="shared" si="19"/>
        <v>0</v>
      </c>
    </row>
    <row r="19" spans="3:73" ht="15" hidden="1" customHeight="1" x14ac:dyDescent="0.25">
      <c r="C19" s="18" t="s">
        <v>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1">
        <f t="shared" si="15"/>
        <v>0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1">
        <f t="shared" si="16"/>
        <v>0</v>
      </c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1">
        <f t="shared" si="17"/>
        <v>0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1">
        <f t="shared" si="18"/>
        <v>0</v>
      </c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21">
        <f t="shared" si="19"/>
        <v>0</v>
      </c>
    </row>
    <row r="20" spans="3:73" ht="15" hidden="1" customHeight="1" x14ac:dyDescent="0.25">
      <c r="C20" s="18" t="s">
        <v>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1">
        <f t="shared" si="15"/>
        <v>0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1">
        <f t="shared" si="16"/>
        <v>0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1">
        <f t="shared" si="17"/>
        <v>0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1">
        <f t="shared" si="18"/>
        <v>0</v>
      </c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21">
        <f t="shared" si="19"/>
        <v>0</v>
      </c>
    </row>
    <row r="21" spans="3:73" ht="15" hidden="1" customHeight="1" x14ac:dyDescent="0.25">
      <c r="C21" s="18" t="s">
        <v>1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1">
        <f t="shared" si="15"/>
        <v>0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1">
        <f t="shared" si="16"/>
        <v>0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1">
        <f t="shared" si="17"/>
        <v>0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1">
        <f t="shared" si="18"/>
        <v>0</v>
      </c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21">
        <f t="shared" si="19"/>
        <v>0</v>
      </c>
    </row>
    <row r="22" spans="3:73" ht="15" hidden="1" customHeight="1" x14ac:dyDescent="0.25">
      <c r="C22" s="18" t="s">
        <v>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1">
        <f t="shared" si="15"/>
        <v>0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1">
        <f t="shared" si="16"/>
        <v>0</v>
      </c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1">
        <f t="shared" si="17"/>
        <v>0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1">
        <f t="shared" si="18"/>
        <v>0</v>
      </c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21">
        <f t="shared" si="19"/>
        <v>0</v>
      </c>
    </row>
    <row r="23" spans="3:73" ht="15" hidden="1" customHeight="1" x14ac:dyDescent="0.25">
      <c r="C23" s="18" t="s">
        <v>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1">
        <f t="shared" si="15"/>
        <v>0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1">
        <f t="shared" si="16"/>
        <v>0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1">
        <f t="shared" si="17"/>
        <v>0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1">
        <f t="shared" si="18"/>
        <v>0</v>
      </c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21">
        <f t="shared" si="19"/>
        <v>0</v>
      </c>
    </row>
    <row r="24" spans="3:73" ht="15" hidden="1" customHeight="1" x14ac:dyDescent="0.25">
      <c r="C24" s="18" t="s">
        <v>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1">
        <f t="shared" si="15"/>
        <v>0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1">
        <f t="shared" si="16"/>
        <v>0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1">
        <f t="shared" si="17"/>
        <v>0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1">
        <f t="shared" si="18"/>
        <v>0</v>
      </c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21">
        <f t="shared" si="19"/>
        <v>0</v>
      </c>
    </row>
    <row r="25" spans="3:73" x14ac:dyDescent="0.25">
      <c r="C25" s="13" t="s">
        <v>2</v>
      </c>
      <c r="E25" s="20" cm="1">
        <f t="array" aca="1" ref="E25" ca="1">IF(SUM(INDIRECT(ADDRESS(income_min_row,COLUMN())&amp;":"&amp;ADDRESS(income_row_max,COLUMN())))&lt;=0,"",SUM(INDIRECT(ADDRESS(income_min_row,COLUMN())&amp;":"&amp;ADDRESS(income_row_max,COLUMN()))))</f>
        <v>400000</v>
      </c>
      <c r="F25" s="20" cm="1">
        <f t="array" aca="1" ref="F25" ca="1">IF(SUM(INDIRECT(ADDRESS(income_min_row,COLUMN())&amp;":"&amp;ADDRESS(income_row_max,COLUMN())))&lt;=0,"",SUM(INDIRECT(ADDRESS(income_min_row,COLUMN())&amp;":"&amp;ADDRESS(income_row_max,COLUMN()))))</f>
        <v>400000</v>
      </c>
      <c r="G25" s="20" cm="1">
        <f t="array" aca="1" ref="G25" ca="1">IF(SUM(INDIRECT(ADDRESS(income_min_row,COLUMN())&amp;":"&amp;ADDRESS(income_row_max,COLUMN())))&lt;=0,"",SUM(INDIRECT(ADDRESS(income_min_row,COLUMN())&amp;":"&amp;ADDRESS(income_row_max,COLUMN()))))</f>
        <v>400000</v>
      </c>
      <c r="H25" s="20" cm="1">
        <f t="array" aca="1" ref="H25" ca="1">IF(SUM(INDIRECT(ADDRESS(income_min_row,COLUMN())&amp;":"&amp;ADDRESS(income_row_max,COLUMN())))&lt;=0,"",SUM(INDIRECT(ADDRESS(income_min_row,COLUMN())&amp;":"&amp;ADDRESS(income_row_max,COLUMN()))))</f>
        <v>400000</v>
      </c>
      <c r="I25" s="20" cm="1">
        <f t="array" aca="1" ref="I25" ca="1">IF(SUM(INDIRECT(ADDRESS(income_min_row,COLUMN())&amp;":"&amp;ADDRESS(income_row_max,COLUMN())))&lt;=0,"",SUM(INDIRECT(ADDRESS(income_min_row,COLUMN())&amp;":"&amp;ADDRESS(income_row_max,COLUMN()))))</f>
        <v>400000</v>
      </c>
      <c r="J25" s="20" cm="1">
        <f t="array" aca="1" ref="J25" ca="1">IF(SUM(INDIRECT(ADDRESS(income_min_row,COLUMN())&amp;":"&amp;ADDRESS(income_row_max,COLUMN())))&lt;=0,"",SUM(INDIRECT(ADDRESS(income_min_row,COLUMN())&amp;":"&amp;ADDRESS(income_row_max,COLUMN()))))</f>
        <v>400000</v>
      </c>
      <c r="K25" s="20" cm="1">
        <f t="array" aca="1" ref="K25" ca="1">IF(SUM(INDIRECT(ADDRESS(income_min_row,COLUMN())&amp;":"&amp;ADDRESS(income_row_max,COLUMN())))&lt;=0,"",SUM(INDIRECT(ADDRESS(income_min_row,COLUMN())&amp;":"&amp;ADDRESS(income_row_max,COLUMN()))))</f>
        <v>400000</v>
      </c>
      <c r="L25" s="20" cm="1">
        <f t="array" aca="1" ref="L25" ca="1">IF(SUM(INDIRECT(ADDRESS(income_min_row,COLUMN())&amp;":"&amp;ADDRESS(income_row_max,COLUMN())))&lt;=0,"",SUM(INDIRECT(ADDRESS(income_min_row,COLUMN())&amp;":"&amp;ADDRESS(income_row_max,COLUMN()))))</f>
        <v>400000</v>
      </c>
      <c r="M25" s="20" cm="1">
        <f t="array" aca="1" ref="M25" ca="1">IF(SUM(INDIRECT(ADDRESS(income_min_row,COLUMN())&amp;":"&amp;ADDRESS(income_row_max,COLUMN())))&lt;=0,"",SUM(INDIRECT(ADDRESS(income_min_row,COLUMN())&amp;":"&amp;ADDRESS(income_row_max,COLUMN()))))</f>
        <v>400000</v>
      </c>
      <c r="N25" s="20" cm="1">
        <f t="array" aca="1" ref="N25" ca="1">IF(SUM(INDIRECT(ADDRESS(income_min_row,COLUMN())&amp;":"&amp;ADDRESS(income_row_max,COLUMN())))&lt;=0,"",SUM(INDIRECT(ADDRESS(income_min_row,COLUMN())&amp;":"&amp;ADDRESS(income_row_max,COLUMN()))))</f>
        <v>400000</v>
      </c>
      <c r="O25" s="20" cm="1">
        <f t="array" aca="1" ref="O25" ca="1">IF(SUM(INDIRECT(ADDRESS(income_min_row,COLUMN())&amp;":"&amp;ADDRESS(income_row_max,COLUMN())))&lt;=0,"",SUM(INDIRECT(ADDRESS(income_min_row,COLUMN())&amp;":"&amp;ADDRESS(income_row_max,COLUMN()))))</f>
        <v>400000</v>
      </c>
      <c r="P25" s="20" cm="1">
        <f t="array" aca="1" ref="P25" ca="1">IF(SUM(INDIRECT(ADDRESS(income_min_row,COLUMN())&amp;":"&amp;ADDRESS(income_row_max,COLUMN())))&lt;=0,"",SUM(INDIRECT(ADDRESS(income_min_row,COLUMN())&amp;":"&amp;ADDRESS(income_row_max,COLUMN()))))</f>
        <v>400000</v>
      </c>
      <c r="Q25" s="20" cm="1">
        <f t="array" aca="1" ref="Q25" ca="1">IF(SUM(INDIRECT(ADDRESS(income_min_row,COLUMN())&amp;":"&amp;ADDRESS(income_row_max,COLUMN())))&lt;=0,"",SUM(INDIRECT(ADDRESS(income_min_row,COLUMN())&amp;":"&amp;ADDRESS(income_row_max,COLUMN()))))</f>
        <v>4800000</v>
      </c>
      <c r="S25" s="20" cm="1">
        <f t="array" aca="1" ref="S25" ca="1">IF(SUM(INDIRECT(ADDRESS(income_min_row,COLUMN())&amp;":"&amp;ADDRESS(income_row_max,COLUMN())))&lt;=0,"",SUM(INDIRECT(ADDRESS(income_min_row,COLUMN())&amp;":"&amp;ADDRESS(income_row_max,COLUMN()))))</f>
        <v>400000</v>
      </c>
      <c r="T25" s="20" cm="1">
        <f t="array" aca="1" ref="T25" ca="1">IF(SUM(INDIRECT(ADDRESS(income_min_row,COLUMN())&amp;":"&amp;ADDRESS(income_row_max,COLUMN())))&lt;=0,"",SUM(INDIRECT(ADDRESS(income_min_row,COLUMN())&amp;":"&amp;ADDRESS(income_row_max,COLUMN()))))</f>
        <v>400000</v>
      </c>
      <c r="U25" s="20" cm="1">
        <f t="array" aca="1" ref="U25" ca="1">IF(SUM(INDIRECT(ADDRESS(income_min_row,COLUMN())&amp;":"&amp;ADDRESS(income_row_max,COLUMN())))&lt;=0,"",SUM(INDIRECT(ADDRESS(income_min_row,COLUMN())&amp;":"&amp;ADDRESS(income_row_max,COLUMN()))))</f>
        <v>400000</v>
      </c>
      <c r="V25" s="20" cm="1">
        <f t="array" aca="1" ref="V25" ca="1">IF(SUM(INDIRECT(ADDRESS(income_min_row,COLUMN())&amp;":"&amp;ADDRESS(income_row_max,COLUMN())))&lt;=0,"",SUM(INDIRECT(ADDRESS(income_min_row,COLUMN())&amp;":"&amp;ADDRESS(income_row_max,COLUMN()))))</f>
        <v>400000</v>
      </c>
      <c r="W25" s="20" cm="1">
        <f t="array" aca="1" ref="W25" ca="1">IF(SUM(INDIRECT(ADDRESS(income_min_row,COLUMN())&amp;":"&amp;ADDRESS(income_row_max,COLUMN())))&lt;=0,"",SUM(INDIRECT(ADDRESS(income_min_row,COLUMN())&amp;":"&amp;ADDRESS(income_row_max,COLUMN()))))</f>
        <v>400000</v>
      </c>
      <c r="X25" s="20" cm="1">
        <f t="array" aca="1" ref="X25" ca="1">IF(SUM(INDIRECT(ADDRESS(income_min_row,COLUMN())&amp;":"&amp;ADDRESS(income_row_max,COLUMN())))&lt;=0,"",SUM(INDIRECT(ADDRESS(income_min_row,COLUMN())&amp;":"&amp;ADDRESS(income_row_max,COLUMN()))))</f>
        <v>400000</v>
      </c>
      <c r="Y25" s="20" cm="1">
        <f t="array" aca="1" ref="Y25" ca="1">IF(SUM(INDIRECT(ADDRESS(income_min_row,COLUMN())&amp;":"&amp;ADDRESS(income_row_max,COLUMN())))&lt;=0,"",SUM(INDIRECT(ADDRESS(income_min_row,COLUMN())&amp;":"&amp;ADDRESS(income_row_max,COLUMN()))))</f>
        <v>400000</v>
      </c>
      <c r="Z25" s="20" cm="1">
        <f t="array" aca="1" ref="Z25" ca="1">IF(SUM(INDIRECT(ADDRESS(income_min_row,COLUMN())&amp;":"&amp;ADDRESS(income_row_max,COLUMN())))&lt;=0,"",SUM(INDIRECT(ADDRESS(income_min_row,COLUMN())&amp;":"&amp;ADDRESS(income_row_max,COLUMN()))))</f>
        <v>400000</v>
      </c>
      <c r="AA25" s="20" cm="1">
        <f t="array" aca="1" ref="AA25" ca="1">IF(SUM(INDIRECT(ADDRESS(income_min_row,COLUMN())&amp;":"&amp;ADDRESS(income_row_max,COLUMN())))&lt;=0,"",SUM(INDIRECT(ADDRESS(income_min_row,COLUMN())&amp;":"&amp;ADDRESS(income_row_max,COLUMN()))))</f>
        <v>400000</v>
      </c>
      <c r="AB25" s="20" cm="1">
        <f t="array" aca="1" ref="AB25" ca="1">IF(SUM(INDIRECT(ADDRESS(income_min_row,COLUMN())&amp;":"&amp;ADDRESS(income_row_max,COLUMN())))&lt;=0,"",SUM(INDIRECT(ADDRESS(income_min_row,COLUMN())&amp;":"&amp;ADDRESS(income_row_max,COLUMN()))))</f>
        <v>400000</v>
      </c>
      <c r="AC25" s="20" cm="1">
        <f t="array" aca="1" ref="AC25" ca="1">IF(SUM(INDIRECT(ADDRESS(income_min_row,COLUMN())&amp;":"&amp;ADDRESS(income_row_max,COLUMN())))&lt;=0,"",SUM(INDIRECT(ADDRESS(income_min_row,COLUMN())&amp;":"&amp;ADDRESS(income_row_max,COLUMN()))))</f>
        <v>400000</v>
      </c>
      <c r="AD25" s="20" cm="1">
        <f t="array" aca="1" ref="AD25" ca="1">IF(SUM(INDIRECT(ADDRESS(income_min_row,COLUMN())&amp;":"&amp;ADDRESS(income_row_max,COLUMN())))&lt;=0,"",SUM(INDIRECT(ADDRESS(income_min_row,COLUMN())&amp;":"&amp;ADDRESS(income_row_max,COLUMN()))))</f>
        <v>400000</v>
      </c>
      <c r="AE25" s="20" cm="1">
        <f t="array" aca="1" ref="AE25" ca="1">IF(SUM(INDIRECT(ADDRESS(income_min_row,COLUMN())&amp;":"&amp;ADDRESS(income_row_max,COLUMN())))&lt;=0,"",SUM(INDIRECT(ADDRESS(income_min_row,COLUMN())&amp;":"&amp;ADDRESS(income_row_max,COLUMN()))))</f>
        <v>4800000</v>
      </c>
      <c r="AG25" s="20" cm="1">
        <f t="array" aca="1" ref="AG25" ca="1">IF(SUM(INDIRECT(ADDRESS(income_min_row,COLUMN())&amp;":"&amp;ADDRESS(income_row_max,COLUMN())))&lt;=0,"",SUM(INDIRECT(ADDRESS(income_min_row,COLUMN())&amp;":"&amp;ADDRESS(income_row_max,COLUMN()))))</f>
        <v>400000</v>
      </c>
      <c r="AH25" s="20" cm="1">
        <f t="array" aca="1" ref="AH25" ca="1">IF(SUM(INDIRECT(ADDRESS(income_min_row,COLUMN())&amp;":"&amp;ADDRESS(income_row_max,COLUMN())))&lt;=0,"",SUM(INDIRECT(ADDRESS(income_min_row,COLUMN())&amp;":"&amp;ADDRESS(income_row_max,COLUMN()))))</f>
        <v>400000</v>
      </c>
      <c r="AI25" s="20" cm="1">
        <f t="array" aca="1" ref="AI25" ca="1">IF(SUM(INDIRECT(ADDRESS(income_min_row,COLUMN())&amp;":"&amp;ADDRESS(income_row_max,COLUMN())))&lt;=0,"",SUM(INDIRECT(ADDRESS(income_min_row,COLUMN())&amp;":"&amp;ADDRESS(income_row_max,COLUMN()))))</f>
        <v>400000</v>
      </c>
      <c r="AJ25" s="20" cm="1">
        <f t="array" aca="1" ref="AJ25" ca="1">IF(SUM(INDIRECT(ADDRESS(income_min_row,COLUMN())&amp;":"&amp;ADDRESS(income_row_max,COLUMN())))&lt;=0,"",SUM(INDIRECT(ADDRESS(income_min_row,COLUMN())&amp;":"&amp;ADDRESS(income_row_max,COLUMN()))))</f>
        <v>459999.99999999994</v>
      </c>
      <c r="AK25" s="20" cm="1">
        <f t="array" aca="1" ref="AK25" ca="1">IF(SUM(INDIRECT(ADDRESS(income_min_row,COLUMN())&amp;":"&amp;ADDRESS(income_row_max,COLUMN())))&lt;=0,"",SUM(INDIRECT(ADDRESS(income_min_row,COLUMN())&amp;":"&amp;ADDRESS(income_row_max,COLUMN()))))</f>
        <v>459999.99999999994</v>
      </c>
      <c r="AL25" s="20" cm="1">
        <f t="array" aca="1" ref="AL25" ca="1">IF(SUM(INDIRECT(ADDRESS(income_min_row,COLUMN())&amp;":"&amp;ADDRESS(income_row_max,COLUMN())))&lt;=0,"",SUM(INDIRECT(ADDRESS(income_min_row,COLUMN())&amp;":"&amp;ADDRESS(income_row_max,COLUMN()))))</f>
        <v>459999.99999999994</v>
      </c>
      <c r="AM25" s="20" cm="1">
        <f t="array" aca="1" ref="AM25" ca="1">IF(SUM(INDIRECT(ADDRESS(income_min_row,COLUMN())&amp;":"&amp;ADDRESS(income_row_max,COLUMN())))&lt;=0,"",SUM(INDIRECT(ADDRESS(income_min_row,COLUMN())&amp;":"&amp;ADDRESS(income_row_max,COLUMN()))))</f>
        <v>459999.99999999994</v>
      </c>
      <c r="AN25" s="20" cm="1">
        <f t="array" aca="1" ref="AN25" ca="1">IF(SUM(INDIRECT(ADDRESS(income_min_row,COLUMN())&amp;":"&amp;ADDRESS(income_row_max,COLUMN())))&lt;=0,"",SUM(INDIRECT(ADDRESS(income_min_row,COLUMN())&amp;":"&amp;ADDRESS(income_row_max,COLUMN()))))</f>
        <v>528999.99999999988</v>
      </c>
      <c r="AO25" s="20" cm="1">
        <f t="array" aca="1" ref="AO25" ca="1">IF(SUM(INDIRECT(ADDRESS(income_min_row,COLUMN())&amp;":"&amp;ADDRESS(income_row_max,COLUMN())))&lt;=0,"",SUM(INDIRECT(ADDRESS(income_min_row,COLUMN())&amp;":"&amp;ADDRESS(income_row_max,COLUMN()))))</f>
        <v>528999.99999999988</v>
      </c>
      <c r="AP25" s="20" cm="1">
        <f t="array" aca="1" ref="AP25" ca="1">IF(SUM(INDIRECT(ADDRESS(income_min_row,COLUMN())&amp;":"&amp;ADDRESS(income_row_max,COLUMN())))&lt;=0,"",SUM(INDIRECT(ADDRESS(income_min_row,COLUMN())&amp;":"&amp;ADDRESS(income_row_max,COLUMN()))))</f>
        <v>528999.99999999988</v>
      </c>
      <c r="AQ25" s="20" cm="1">
        <f t="array" aca="1" ref="AQ25" ca="1">IF(SUM(INDIRECT(ADDRESS(income_min_row,COLUMN())&amp;":"&amp;ADDRESS(income_row_max,COLUMN())))&lt;=0,"",SUM(INDIRECT(ADDRESS(income_min_row,COLUMN())&amp;":"&amp;ADDRESS(income_row_max,COLUMN()))))</f>
        <v>528999.99999999988</v>
      </c>
      <c r="AR25" s="20" cm="1">
        <f t="array" aca="1" ref="AR25" ca="1">IF(SUM(INDIRECT(ADDRESS(income_min_row,COLUMN())&amp;":"&amp;ADDRESS(income_row_max,COLUMN())))&lt;=0,"",SUM(INDIRECT(ADDRESS(income_min_row,COLUMN())&amp;":"&amp;ADDRESS(income_row_max,COLUMN()))))</f>
        <v>608349.99999999977</v>
      </c>
      <c r="AS25" s="20" cm="1">
        <f t="array" aca="1" ref="AS25" ca="1">IF(SUM(INDIRECT(ADDRESS(income_min_row,COLUMN())&amp;":"&amp;ADDRESS(income_row_max,COLUMN())))&lt;=0,"",SUM(INDIRECT(ADDRESS(income_min_row,COLUMN())&amp;":"&amp;ADDRESS(income_row_max,COLUMN()))))</f>
        <v>5764350</v>
      </c>
      <c r="AU25" s="20" cm="1">
        <f t="array" aca="1" ref="AU25" ca="1">IF(SUM(INDIRECT(ADDRESS(income_min_row,COLUMN())&amp;":"&amp;ADDRESS(income_row_max,COLUMN())))&lt;=0,"",SUM(INDIRECT(ADDRESS(income_min_row,COLUMN())&amp;":"&amp;ADDRESS(income_row_max,COLUMN()))))</f>
        <v>400000</v>
      </c>
      <c r="AV25" s="20" cm="1">
        <f t="array" aca="1" ref="AV25" ca="1">IF(SUM(INDIRECT(ADDRESS(income_min_row,COLUMN())&amp;":"&amp;ADDRESS(income_row_max,COLUMN())))&lt;=0,"",SUM(INDIRECT(ADDRESS(income_min_row,COLUMN())&amp;":"&amp;ADDRESS(income_row_max,COLUMN()))))</f>
        <v>400000</v>
      </c>
      <c r="AW25" s="20" cm="1">
        <f t="array" aca="1" ref="AW25" ca="1">IF(SUM(INDIRECT(ADDRESS(income_min_row,COLUMN())&amp;":"&amp;ADDRESS(income_row_max,COLUMN())))&lt;=0,"",SUM(INDIRECT(ADDRESS(income_min_row,COLUMN())&amp;":"&amp;ADDRESS(income_row_max,COLUMN()))))</f>
        <v>400000</v>
      </c>
      <c r="AX25" s="20" cm="1">
        <f t="array" aca="1" ref="AX25" ca="1">IF(SUM(INDIRECT(ADDRESS(income_min_row,COLUMN())&amp;":"&amp;ADDRESS(income_row_max,COLUMN())))&lt;=0,"",SUM(INDIRECT(ADDRESS(income_min_row,COLUMN())&amp;":"&amp;ADDRESS(income_row_max,COLUMN()))))</f>
        <v>520000</v>
      </c>
      <c r="AY25" s="20" cm="1">
        <f t="array" aca="1" ref="AY25" ca="1">IF(SUM(INDIRECT(ADDRESS(income_min_row,COLUMN())&amp;":"&amp;ADDRESS(income_row_max,COLUMN())))&lt;=0,"",SUM(INDIRECT(ADDRESS(income_min_row,COLUMN())&amp;":"&amp;ADDRESS(income_row_max,COLUMN()))))</f>
        <v>520000</v>
      </c>
      <c r="AZ25" s="20" cm="1">
        <f t="array" aca="1" ref="AZ25" ca="1">IF(SUM(INDIRECT(ADDRESS(income_min_row,COLUMN())&amp;":"&amp;ADDRESS(income_row_max,COLUMN())))&lt;=0,"",SUM(INDIRECT(ADDRESS(income_min_row,COLUMN())&amp;":"&amp;ADDRESS(income_row_max,COLUMN()))))</f>
        <v>520000</v>
      </c>
      <c r="BA25" s="20" cm="1">
        <f t="array" aca="1" ref="BA25" ca="1">IF(SUM(INDIRECT(ADDRESS(income_min_row,COLUMN())&amp;":"&amp;ADDRESS(income_row_max,COLUMN())))&lt;=0,"",SUM(INDIRECT(ADDRESS(income_min_row,COLUMN())&amp;":"&amp;ADDRESS(income_row_max,COLUMN()))))</f>
        <v>520000</v>
      </c>
      <c r="BB25" s="20" cm="1">
        <f t="array" aca="1" ref="BB25" ca="1">IF(SUM(INDIRECT(ADDRESS(income_min_row,COLUMN())&amp;":"&amp;ADDRESS(income_row_max,COLUMN())))&lt;=0,"",SUM(INDIRECT(ADDRESS(income_min_row,COLUMN())&amp;":"&amp;ADDRESS(income_row_max,COLUMN()))))</f>
        <v>676000</v>
      </c>
      <c r="BC25" s="20" cm="1">
        <f t="array" aca="1" ref="BC25" ca="1">IF(SUM(INDIRECT(ADDRESS(income_min_row,COLUMN())&amp;":"&amp;ADDRESS(income_row_max,COLUMN())))&lt;=0,"",SUM(INDIRECT(ADDRESS(income_min_row,COLUMN())&amp;":"&amp;ADDRESS(income_row_max,COLUMN()))))</f>
        <v>676000</v>
      </c>
      <c r="BD25" s="20" cm="1">
        <f t="array" aca="1" ref="BD25" ca="1">IF(SUM(INDIRECT(ADDRESS(income_min_row,COLUMN())&amp;":"&amp;ADDRESS(income_row_max,COLUMN())))&lt;=0,"",SUM(INDIRECT(ADDRESS(income_min_row,COLUMN())&amp;":"&amp;ADDRESS(income_row_max,COLUMN()))))</f>
        <v>676000</v>
      </c>
      <c r="BE25" s="20" cm="1">
        <f t="array" aca="1" ref="BE25" ca="1">IF(SUM(INDIRECT(ADDRESS(income_min_row,COLUMN())&amp;":"&amp;ADDRESS(income_row_max,COLUMN())))&lt;=0,"",SUM(INDIRECT(ADDRESS(income_min_row,COLUMN())&amp;":"&amp;ADDRESS(income_row_max,COLUMN()))))</f>
        <v>676000</v>
      </c>
      <c r="BF25" s="20" cm="1">
        <f t="array" aca="1" ref="BF25" ca="1">IF(SUM(INDIRECT(ADDRESS(income_min_row,COLUMN())&amp;":"&amp;ADDRESS(income_row_max,COLUMN())))&lt;=0,"",SUM(INDIRECT(ADDRESS(income_min_row,COLUMN())&amp;":"&amp;ADDRESS(income_row_max,COLUMN()))))</f>
        <v>878800</v>
      </c>
      <c r="BG25" s="20" cm="1">
        <f t="array" aca="1" ref="BG25" ca="1">IF(SUM(INDIRECT(ADDRESS(income_min_row,COLUMN())&amp;":"&amp;ADDRESS(income_row_max,COLUMN())))&lt;=0,"",SUM(INDIRECT(ADDRESS(income_min_row,COLUMN())&amp;":"&amp;ADDRESS(income_row_max,COLUMN()))))</f>
        <v>6862800</v>
      </c>
      <c r="BI25" s="20" cm="1">
        <f t="array" aca="1" ref="BI25" ca="1">IF(SUM(INDIRECT(ADDRESS(income_min_row,COLUMN())&amp;":"&amp;ADDRESS(income_row_max,COLUMN())))&lt;=0,"",SUM(INDIRECT(ADDRESS(income_min_row,COLUMN())&amp;":"&amp;ADDRESS(income_row_max,COLUMN()))))</f>
        <v>400000</v>
      </c>
      <c r="BJ25" s="20" cm="1">
        <f t="array" aca="1" ref="BJ25" ca="1">IF(SUM(INDIRECT(ADDRESS(income_min_row,COLUMN())&amp;":"&amp;ADDRESS(income_row_max,COLUMN())))&lt;=0,"",SUM(INDIRECT(ADDRESS(income_min_row,COLUMN())&amp;":"&amp;ADDRESS(income_row_max,COLUMN()))))</f>
        <v>400000</v>
      </c>
      <c r="BK25" s="20" cm="1">
        <f t="array" aca="1" ref="BK25" ca="1">IF(SUM(INDIRECT(ADDRESS(income_min_row,COLUMN())&amp;":"&amp;ADDRESS(income_row_max,COLUMN())))&lt;=0,"",SUM(INDIRECT(ADDRESS(income_min_row,COLUMN())&amp;":"&amp;ADDRESS(income_row_max,COLUMN()))))</f>
        <v>400000</v>
      </c>
      <c r="BL25" s="20" cm="1">
        <f t="array" aca="1" ref="BL25" ca="1">IF(SUM(INDIRECT(ADDRESS(income_min_row,COLUMN())&amp;":"&amp;ADDRESS(income_row_max,COLUMN())))&lt;=0,"",SUM(INDIRECT(ADDRESS(income_min_row,COLUMN())&amp;":"&amp;ADDRESS(income_row_max,COLUMN()))))</f>
        <v>400000</v>
      </c>
      <c r="BM25" s="20" cm="1">
        <f t="array" aca="1" ref="BM25" ca="1">IF(SUM(INDIRECT(ADDRESS(income_min_row,COLUMN())&amp;":"&amp;ADDRESS(income_row_max,COLUMN())))&lt;=0,"",SUM(INDIRECT(ADDRESS(income_min_row,COLUMN())&amp;":"&amp;ADDRESS(income_row_max,COLUMN()))))</f>
        <v>400000</v>
      </c>
      <c r="BN25" s="20" cm="1">
        <f t="array" aca="1" ref="BN25" ca="1">IF(SUM(INDIRECT(ADDRESS(income_min_row,COLUMN())&amp;":"&amp;ADDRESS(income_row_max,COLUMN())))&lt;=0,"",SUM(INDIRECT(ADDRESS(income_min_row,COLUMN())&amp;":"&amp;ADDRESS(income_row_max,COLUMN()))))</f>
        <v>400000</v>
      </c>
      <c r="BO25" s="20" cm="1">
        <f t="array" aca="1" ref="BO25" ca="1">IF(SUM(INDIRECT(ADDRESS(income_min_row,COLUMN())&amp;":"&amp;ADDRESS(income_row_max,COLUMN())))&lt;=0,"",SUM(INDIRECT(ADDRESS(income_min_row,COLUMN())&amp;":"&amp;ADDRESS(income_row_max,COLUMN()))))</f>
        <v>400000</v>
      </c>
      <c r="BP25" s="20" cm="1">
        <f t="array" aca="1" ref="BP25" ca="1">IF(SUM(INDIRECT(ADDRESS(income_min_row,COLUMN())&amp;":"&amp;ADDRESS(income_row_max,COLUMN())))&lt;=0,"",SUM(INDIRECT(ADDRESS(income_min_row,COLUMN())&amp;":"&amp;ADDRESS(income_row_max,COLUMN()))))</f>
        <v>400000</v>
      </c>
      <c r="BQ25" s="20" cm="1">
        <f t="array" aca="1" ref="BQ25" ca="1">IF(SUM(INDIRECT(ADDRESS(income_min_row,COLUMN())&amp;":"&amp;ADDRESS(income_row_max,COLUMN())))&lt;=0,"",SUM(INDIRECT(ADDRESS(income_min_row,COLUMN())&amp;":"&amp;ADDRESS(income_row_max,COLUMN()))))</f>
        <v>400000</v>
      </c>
      <c r="BR25" s="20" cm="1">
        <f t="array" aca="1" ref="BR25" ca="1">IF(SUM(INDIRECT(ADDRESS(income_min_row,COLUMN())&amp;":"&amp;ADDRESS(income_row_max,COLUMN())))&lt;=0,"",SUM(INDIRECT(ADDRESS(income_min_row,COLUMN())&amp;":"&amp;ADDRESS(income_row_max,COLUMN()))))</f>
        <v>400000</v>
      </c>
      <c r="BS25" s="20" cm="1">
        <f t="array" aca="1" ref="BS25" ca="1">IF(SUM(INDIRECT(ADDRESS(income_min_row,COLUMN())&amp;":"&amp;ADDRESS(income_row_max,COLUMN())))&lt;=0,"",SUM(INDIRECT(ADDRESS(income_min_row,COLUMN())&amp;":"&amp;ADDRESS(income_row_max,COLUMN()))))</f>
        <v>400000</v>
      </c>
      <c r="BT25" s="20" cm="1">
        <f t="array" aca="1" ref="BT25" ca="1">IF(SUM(INDIRECT(ADDRESS(income_min_row,COLUMN())&amp;":"&amp;ADDRESS(income_row_max,COLUMN())))&lt;=0,"",SUM(INDIRECT(ADDRESS(income_min_row,COLUMN())&amp;":"&amp;ADDRESS(income_row_max,COLUMN()))))</f>
        <v>400000</v>
      </c>
      <c r="BU25" s="20" cm="1">
        <f t="array" aca="1" ref="BU25" ca="1">IF(SUM(INDIRECT(ADDRESS(income_min_row,COLUMN())&amp;":"&amp;ADDRESS(income_row_max,COLUMN())))&lt;=0,"",SUM(INDIRECT(ADDRESS(income_min_row,COLUMN())&amp;":"&amp;ADDRESS(income_row_max,COLUMN()))))</f>
        <v>4800000</v>
      </c>
    </row>
    <row r="27" spans="3:73" x14ac:dyDescent="0.25">
      <c r="C27" s="70" t="s">
        <v>7</v>
      </c>
      <c r="E27" s="71">
        <f>E5</f>
        <v>44562</v>
      </c>
      <c r="F27" s="71">
        <f>DATE(YEAR(E27),MONTH(E27)+1,DAY(E27))</f>
        <v>44593</v>
      </c>
      <c r="G27" s="71">
        <f t="shared" ref="G27:P27" si="20">DATE(YEAR(F27),MONTH(F27)+1,DAY(F27))</f>
        <v>44621</v>
      </c>
      <c r="H27" s="71">
        <f t="shared" si="20"/>
        <v>44652</v>
      </c>
      <c r="I27" s="71">
        <f t="shared" si="20"/>
        <v>44682</v>
      </c>
      <c r="J27" s="71">
        <f t="shared" si="20"/>
        <v>44713</v>
      </c>
      <c r="K27" s="71">
        <f t="shared" si="20"/>
        <v>44743</v>
      </c>
      <c r="L27" s="71">
        <f t="shared" si="20"/>
        <v>44774</v>
      </c>
      <c r="M27" s="71">
        <f t="shared" si="20"/>
        <v>44805</v>
      </c>
      <c r="N27" s="71">
        <f t="shared" si="20"/>
        <v>44835</v>
      </c>
      <c r="O27" s="71">
        <f t="shared" si="20"/>
        <v>44866</v>
      </c>
      <c r="P27" s="71">
        <f t="shared" si="20"/>
        <v>44896</v>
      </c>
      <c r="Q27" s="72">
        <f>E5</f>
        <v>44562</v>
      </c>
      <c r="S27" s="22">
        <f>S5</f>
        <v>44927</v>
      </c>
      <c r="T27" s="22">
        <f>DATE(YEAR(S27),MONTH(S27)+1,DAY(S27))</f>
        <v>44958</v>
      </c>
      <c r="U27" s="22">
        <f t="shared" ref="U27:AD27" si="21">DATE(YEAR(T27),MONTH(T27)+1,DAY(T27))</f>
        <v>44986</v>
      </c>
      <c r="V27" s="22">
        <f t="shared" si="21"/>
        <v>45017</v>
      </c>
      <c r="W27" s="22">
        <f t="shared" si="21"/>
        <v>45047</v>
      </c>
      <c r="X27" s="22">
        <f t="shared" si="21"/>
        <v>45078</v>
      </c>
      <c r="Y27" s="22">
        <f t="shared" si="21"/>
        <v>45108</v>
      </c>
      <c r="Z27" s="22">
        <f t="shared" si="21"/>
        <v>45139</v>
      </c>
      <c r="AA27" s="22">
        <f t="shared" si="21"/>
        <v>45170</v>
      </c>
      <c r="AB27" s="22">
        <f t="shared" si="21"/>
        <v>45200</v>
      </c>
      <c r="AC27" s="22">
        <f t="shared" si="21"/>
        <v>45231</v>
      </c>
      <c r="AD27" s="22">
        <f t="shared" si="21"/>
        <v>45261</v>
      </c>
      <c r="AE27" s="72">
        <f>S5</f>
        <v>44927</v>
      </c>
      <c r="AG27" s="22">
        <f>AG5</f>
        <v>45292</v>
      </c>
      <c r="AH27" s="22">
        <f>DATE(YEAR(AG27),MONTH(AG27)+1,DAY(AG27))</f>
        <v>45323</v>
      </c>
      <c r="AI27" s="22">
        <f t="shared" ref="AI27:AR27" si="22">DATE(YEAR(AH27),MONTH(AH27)+1,DAY(AH27))</f>
        <v>45352</v>
      </c>
      <c r="AJ27" s="22">
        <f t="shared" si="22"/>
        <v>45383</v>
      </c>
      <c r="AK27" s="22">
        <f t="shared" si="22"/>
        <v>45413</v>
      </c>
      <c r="AL27" s="22">
        <f t="shared" si="22"/>
        <v>45444</v>
      </c>
      <c r="AM27" s="22">
        <f t="shared" si="22"/>
        <v>45474</v>
      </c>
      <c r="AN27" s="22">
        <f t="shared" si="22"/>
        <v>45505</v>
      </c>
      <c r="AO27" s="22">
        <f t="shared" si="22"/>
        <v>45536</v>
      </c>
      <c r="AP27" s="22">
        <f t="shared" si="22"/>
        <v>45566</v>
      </c>
      <c r="AQ27" s="22">
        <f t="shared" si="22"/>
        <v>45597</v>
      </c>
      <c r="AR27" s="22">
        <f t="shared" si="22"/>
        <v>45627</v>
      </c>
      <c r="AS27" s="23">
        <f>AG5</f>
        <v>45292</v>
      </c>
      <c r="AU27" s="22">
        <f>AU5</f>
        <v>45658</v>
      </c>
      <c r="AV27" s="22">
        <f>DATE(YEAR(AU27),MONTH(AU27)+1,DAY(AU27))</f>
        <v>45689</v>
      </c>
      <c r="AW27" s="22">
        <f t="shared" ref="AW27:BF27" si="23">DATE(YEAR(AV27),MONTH(AV27)+1,DAY(AV27))</f>
        <v>45717</v>
      </c>
      <c r="AX27" s="22">
        <f t="shared" si="23"/>
        <v>45748</v>
      </c>
      <c r="AY27" s="22">
        <f t="shared" si="23"/>
        <v>45778</v>
      </c>
      <c r="AZ27" s="22">
        <f t="shared" si="23"/>
        <v>45809</v>
      </c>
      <c r="BA27" s="22">
        <f t="shared" si="23"/>
        <v>45839</v>
      </c>
      <c r="BB27" s="22">
        <f t="shared" si="23"/>
        <v>45870</v>
      </c>
      <c r="BC27" s="22">
        <f t="shared" si="23"/>
        <v>45901</v>
      </c>
      <c r="BD27" s="22">
        <f t="shared" si="23"/>
        <v>45931</v>
      </c>
      <c r="BE27" s="22">
        <f t="shared" si="23"/>
        <v>45962</v>
      </c>
      <c r="BF27" s="22">
        <f t="shared" si="23"/>
        <v>45992</v>
      </c>
      <c r="BG27" s="72">
        <f>AU5</f>
        <v>45658</v>
      </c>
      <c r="BI27" s="22">
        <f>BI5</f>
        <v>46023</v>
      </c>
      <c r="BJ27" s="22">
        <f>DATE(YEAR(BI27),MONTH(BI27)+1,DAY(BI27))</f>
        <v>46054</v>
      </c>
      <c r="BK27" s="22">
        <f t="shared" ref="BK27:BT27" si="24">DATE(YEAR(BJ27),MONTH(BJ27)+1,DAY(BJ27))</f>
        <v>46082</v>
      </c>
      <c r="BL27" s="22">
        <f t="shared" si="24"/>
        <v>46113</v>
      </c>
      <c r="BM27" s="22">
        <f t="shared" si="24"/>
        <v>46143</v>
      </c>
      <c r="BN27" s="22">
        <f t="shared" si="24"/>
        <v>46174</v>
      </c>
      <c r="BO27" s="22">
        <f t="shared" si="24"/>
        <v>46204</v>
      </c>
      <c r="BP27" s="22">
        <f t="shared" si="24"/>
        <v>46235</v>
      </c>
      <c r="BQ27" s="22">
        <f t="shared" si="24"/>
        <v>46266</v>
      </c>
      <c r="BR27" s="22">
        <f t="shared" si="24"/>
        <v>46296</v>
      </c>
      <c r="BS27" s="22">
        <f t="shared" si="24"/>
        <v>46327</v>
      </c>
      <c r="BT27" s="22">
        <f t="shared" si="24"/>
        <v>46357</v>
      </c>
      <c r="BU27" s="72">
        <f>BI5</f>
        <v>46023</v>
      </c>
    </row>
    <row r="28" spans="3:73" x14ac:dyDescent="0.25">
      <c r="C28" s="18" t="s">
        <v>3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1">
        <f>SUM(E28:P28)</f>
        <v>0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>
        <f>SUM(S28:AD28)</f>
        <v>0</v>
      </c>
      <c r="AG28" s="19">
        <v>50000</v>
      </c>
      <c r="AH28" s="19">
        <v>116000</v>
      </c>
      <c r="AI28" s="19">
        <v>116000</v>
      </c>
      <c r="AJ28" s="19">
        <v>116000</v>
      </c>
      <c r="AK28" s="19">
        <v>116000</v>
      </c>
      <c r="AL28" s="19">
        <v>116000</v>
      </c>
      <c r="AM28" s="19">
        <v>116000</v>
      </c>
      <c r="AN28" s="19">
        <v>116000</v>
      </c>
      <c r="AO28" s="19">
        <v>116000</v>
      </c>
      <c r="AP28" s="19">
        <v>116000</v>
      </c>
      <c r="AQ28" s="19">
        <v>116000</v>
      </c>
      <c r="AR28" s="19">
        <v>116000</v>
      </c>
      <c r="AS28" s="21">
        <f>SUM(AG28:AR28)</f>
        <v>1326000</v>
      </c>
      <c r="AU28" s="19">
        <v>50000</v>
      </c>
      <c r="AV28" s="19">
        <v>116000</v>
      </c>
      <c r="AW28" s="19">
        <v>116000</v>
      </c>
      <c r="AX28" s="19">
        <v>116000</v>
      </c>
      <c r="AY28" s="19">
        <v>116000</v>
      </c>
      <c r="AZ28" s="19">
        <v>116000</v>
      </c>
      <c r="BA28" s="19">
        <v>116000</v>
      </c>
      <c r="BB28" s="19">
        <v>116000</v>
      </c>
      <c r="BC28" s="19">
        <v>116000</v>
      </c>
      <c r="BD28" s="19">
        <v>116000</v>
      </c>
      <c r="BE28" s="19">
        <v>116000</v>
      </c>
      <c r="BF28" s="19">
        <v>116000</v>
      </c>
      <c r="BG28" s="21">
        <f>SUM(AU28:BF28)</f>
        <v>1326000</v>
      </c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21">
        <f>SUM(BI28:BT28)</f>
        <v>0</v>
      </c>
    </row>
    <row r="29" spans="3:73" x14ac:dyDescent="0.25">
      <c r="C29" s="18" t="s">
        <v>9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1">
        <f t="shared" ref="Q29:Q42" si="25">SUM(E29:P29)</f>
        <v>0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1">
        <f t="shared" ref="AE29:AE42" si="26">SUM(S29:AD29)</f>
        <v>0</v>
      </c>
      <c r="AG29" s="19">
        <v>20000</v>
      </c>
      <c r="AH29" s="19">
        <f>(AG29*1.15)*1</f>
        <v>23000</v>
      </c>
      <c r="AI29" s="19">
        <f t="shared" ref="AI29:AR29" si="27">(AH29*1.15)*1</f>
        <v>26449.999999999996</v>
      </c>
      <c r="AJ29" s="19">
        <f t="shared" si="27"/>
        <v>30417.499999999993</v>
      </c>
      <c r="AK29" s="19">
        <f t="shared" si="27"/>
        <v>34980.124999999985</v>
      </c>
      <c r="AL29" s="19">
        <f t="shared" si="27"/>
        <v>40227.143749999981</v>
      </c>
      <c r="AM29" s="19">
        <f t="shared" si="27"/>
        <v>46261.215312499975</v>
      </c>
      <c r="AN29" s="19">
        <f t="shared" si="27"/>
        <v>53200.397609374966</v>
      </c>
      <c r="AO29" s="19">
        <f t="shared" si="27"/>
        <v>61180.457250781204</v>
      </c>
      <c r="AP29" s="19">
        <f t="shared" si="27"/>
        <v>70357.525838398375</v>
      </c>
      <c r="AQ29" s="19">
        <f t="shared" si="27"/>
        <v>80911.154714158125</v>
      </c>
      <c r="AR29" s="19">
        <f t="shared" si="27"/>
        <v>93047.827921281831</v>
      </c>
      <c r="AS29" s="21">
        <f t="shared" ref="AS29:AS42" si="28">SUM(AG29:AR29)</f>
        <v>580033.34739649436</v>
      </c>
      <c r="AU29" s="19">
        <v>20000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1">
        <f t="shared" ref="BG29:BG42" si="29">SUM(AU29:BF29)</f>
        <v>20000</v>
      </c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21">
        <f t="shared" ref="BU29:BU42" si="30">SUM(BI29:BT29)</f>
        <v>0</v>
      </c>
    </row>
    <row r="30" spans="3:73" x14ac:dyDescent="0.25">
      <c r="C30" s="18" t="s">
        <v>10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1">
        <f t="shared" si="25"/>
        <v>0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21">
        <f t="shared" si="26"/>
        <v>0</v>
      </c>
      <c r="AG30" s="19">
        <v>3000</v>
      </c>
      <c r="AH30" s="19">
        <f>(AG30*1.15)*1</f>
        <v>3449.9999999999995</v>
      </c>
      <c r="AI30" s="19">
        <f t="shared" ref="AI30:AR30" si="31">(AH30*1.15)*1</f>
        <v>3967.4999999999991</v>
      </c>
      <c r="AJ30" s="19">
        <f t="shared" si="31"/>
        <v>4562.6249999999982</v>
      </c>
      <c r="AK30" s="19">
        <f t="shared" si="31"/>
        <v>5247.0187499999975</v>
      </c>
      <c r="AL30" s="19">
        <f t="shared" si="31"/>
        <v>6034.0715624999966</v>
      </c>
      <c r="AM30" s="19">
        <f t="shared" si="31"/>
        <v>6939.1822968749957</v>
      </c>
      <c r="AN30" s="19">
        <f t="shared" si="31"/>
        <v>7980.0596414062447</v>
      </c>
      <c r="AO30" s="19">
        <f t="shared" si="31"/>
        <v>9177.068587617181</v>
      </c>
      <c r="AP30" s="19">
        <f t="shared" si="31"/>
        <v>10553.628875759758</v>
      </c>
      <c r="AQ30" s="19">
        <f t="shared" si="31"/>
        <v>12136.67320712372</v>
      </c>
      <c r="AR30" s="19">
        <f t="shared" si="31"/>
        <v>13957.174188192277</v>
      </c>
      <c r="AS30" s="21">
        <f t="shared" si="28"/>
        <v>87005.002109474168</v>
      </c>
      <c r="AU30" s="19">
        <v>3000</v>
      </c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1">
        <f t="shared" si="29"/>
        <v>3000</v>
      </c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21">
        <f t="shared" si="30"/>
        <v>0</v>
      </c>
    </row>
    <row r="31" spans="3:73" x14ac:dyDescent="0.25">
      <c r="C31" s="18" t="s">
        <v>11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1">
        <f t="shared" si="25"/>
        <v>0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1">
        <f t="shared" si="26"/>
        <v>0</v>
      </c>
      <c r="AG31" s="19">
        <v>16000</v>
      </c>
      <c r="AH31" s="19">
        <f>(AG31*1.15)*1</f>
        <v>18400</v>
      </c>
      <c r="AI31" s="19">
        <f t="shared" ref="AI31:AR31" si="32">(AH31*1.15)*1</f>
        <v>21160</v>
      </c>
      <c r="AJ31" s="19">
        <f t="shared" si="32"/>
        <v>24333.999999999996</v>
      </c>
      <c r="AK31" s="19">
        <f t="shared" si="32"/>
        <v>27984.099999999995</v>
      </c>
      <c r="AL31" s="19">
        <f t="shared" si="32"/>
        <v>32181.714999999993</v>
      </c>
      <c r="AM31" s="19">
        <f t="shared" si="32"/>
        <v>37008.972249999992</v>
      </c>
      <c r="AN31" s="19">
        <f t="shared" si="32"/>
        <v>42560.318087499989</v>
      </c>
      <c r="AO31" s="19">
        <f t="shared" si="32"/>
        <v>48944.365800624983</v>
      </c>
      <c r="AP31" s="19">
        <f t="shared" si="32"/>
        <v>56286.020670718724</v>
      </c>
      <c r="AQ31" s="19">
        <f t="shared" si="32"/>
        <v>64728.923771326525</v>
      </c>
      <c r="AR31" s="19">
        <f t="shared" si="32"/>
        <v>74438.262337025502</v>
      </c>
      <c r="AS31" s="21">
        <f t="shared" si="28"/>
        <v>464026.67791719572</v>
      </c>
      <c r="AU31" s="19">
        <v>16000</v>
      </c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1">
        <f t="shared" si="29"/>
        <v>16000</v>
      </c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21">
        <f t="shared" si="30"/>
        <v>0</v>
      </c>
    </row>
    <row r="32" spans="3:73" x14ac:dyDescent="0.25">
      <c r="C32" s="18" t="s">
        <v>7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1">
        <f t="shared" si="25"/>
        <v>0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21">
        <f t="shared" si="26"/>
        <v>0</v>
      </c>
      <c r="AG32" s="19">
        <v>30000</v>
      </c>
      <c r="AH32" s="19">
        <f>AG32*1.1</f>
        <v>33000</v>
      </c>
      <c r="AI32" s="19">
        <f t="shared" ref="AI32:AR32" si="33">AH32*1.1</f>
        <v>36300</v>
      </c>
      <c r="AJ32" s="19">
        <f t="shared" si="33"/>
        <v>39930</v>
      </c>
      <c r="AK32" s="19">
        <f t="shared" si="33"/>
        <v>43923</v>
      </c>
      <c r="AL32" s="19">
        <f t="shared" si="33"/>
        <v>48315.3</v>
      </c>
      <c r="AM32" s="19">
        <f t="shared" si="33"/>
        <v>53146.830000000009</v>
      </c>
      <c r="AN32" s="19">
        <f t="shared" si="33"/>
        <v>58461.513000000014</v>
      </c>
      <c r="AO32" s="19">
        <f t="shared" si="33"/>
        <v>64307.664300000019</v>
      </c>
      <c r="AP32" s="19">
        <f t="shared" si="33"/>
        <v>70738.430730000022</v>
      </c>
      <c r="AQ32" s="19">
        <f t="shared" si="33"/>
        <v>77812.273803000033</v>
      </c>
      <c r="AR32" s="19">
        <f t="shared" si="33"/>
        <v>85593.501183300046</v>
      </c>
      <c r="AS32" s="21">
        <f t="shared" si="28"/>
        <v>641528.51301630016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1">
        <f t="shared" si="29"/>
        <v>0</v>
      </c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21">
        <f t="shared" si="30"/>
        <v>0</v>
      </c>
    </row>
    <row r="33" spans="3:73" x14ac:dyDescent="0.25">
      <c r="C33" s="18" t="s">
        <v>13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>
        <f t="shared" si="25"/>
        <v>0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21">
        <f t="shared" si="26"/>
        <v>0</v>
      </c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1">
        <f t="shared" si="28"/>
        <v>0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1">
        <f t="shared" si="29"/>
        <v>0</v>
      </c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21">
        <f t="shared" si="30"/>
        <v>0</v>
      </c>
    </row>
    <row r="34" spans="3:73" x14ac:dyDescent="0.25">
      <c r="C34" s="18" t="s">
        <v>14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1">
        <f t="shared" si="25"/>
        <v>0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21">
        <f t="shared" si="26"/>
        <v>0</v>
      </c>
      <c r="AG34" s="19">
        <v>200000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1">
        <f t="shared" si="28"/>
        <v>200000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1">
        <f t="shared" si="29"/>
        <v>0</v>
      </c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21">
        <f t="shared" si="30"/>
        <v>0</v>
      </c>
    </row>
    <row r="35" spans="3:73" x14ac:dyDescent="0.25">
      <c r="C35" s="18" t="s">
        <v>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1">
        <f t="shared" si="25"/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21">
        <f t="shared" si="26"/>
        <v>0</v>
      </c>
      <c r="AG35" s="19">
        <v>100000</v>
      </c>
      <c r="AH35" s="19">
        <f>AG35*1.15</f>
        <v>114999.99999999999</v>
      </c>
      <c r="AI35" s="19">
        <f t="shared" ref="AI35:AR35" si="34">AH35*1.15</f>
        <v>132249.99999999997</v>
      </c>
      <c r="AJ35" s="19">
        <f t="shared" si="34"/>
        <v>152087.49999999994</v>
      </c>
      <c r="AK35" s="19">
        <f t="shared" si="34"/>
        <v>174900.62499999991</v>
      </c>
      <c r="AL35" s="19">
        <f t="shared" si="34"/>
        <v>201135.71874999988</v>
      </c>
      <c r="AM35" s="19">
        <f t="shared" si="34"/>
        <v>231306.07656249986</v>
      </c>
      <c r="AN35" s="19">
        <f t="shared" si="34"/>
        <v>266001.98804687482</v>
      </c>
      <c r="AO35" s="19">
        <f t="shared" si="34"/>
        <v>305902.28625390603</v>
      </c>
      <c r="AP35" s="19">
        <f t="shared" si="34"/>
        <v>351787.62919199193</v>
      </c>
      <c r="AQ35" s="19">
        <f t="shared" si="34"/>
        <v>404555.77357079071</v>
      </c>
      <c r="AR35" s="19">
        <f t="shared" si="34"/>
        <v>465239.1396064093</v>
      </c>
      <c r="AS35" s="21">
        <f t="shared" si="28"/>
        <v>2900166.7369824722</v>
      </c>
      <c r="AU35" s="19">
        <v>100000</v>
      </c>
      <c r="AV35" s="19">
        <f>AU35*1.15</f>
        <v>114999.99999999999</v>
      </c>
      <c r="AW35" s="19">
        <f t="shared" ref="AW35:BF35" si="35">AV35*1.15</f>
        <v>132249.99999999997</v>
      </c>
      <c r="AX35" s="19">
        <f t="shared" si="35"/>
        <v>152087.49999999994</v>
      </c>
      <c r="AY35" s="19">
        <f t="shared" si="35"/>
        <v>174900.62499999991</v>
      </c>
      <c r="AZ35" s="19">
        <f t="shared" si="35"/>
        <v>201135.71874999988</v>
      </c>
      <c r="BA35" s="19">
        <f t="shared" si="35"/>
        <v>231306.07656249986</v>
      </c>
      <c r="BB35" s="19">
        <f t="shared" si="35"/>
        <v>266001.98804687482</v>
      </c>
      <c r="BC35" s="19">
        <f t="shared" si="35"/>
        <v>305902.28625390603</v>
      </c>
      <c r="BD35" s="19">
        <f t="shared" si="35"/>
        <v>351787.62919199193</v>
      </c>
      <c r="BE35" s="19">
        <f t="shared" si="35"/>
        <v>404555.77357079071</v>
      </c>
      <c r="BF35" s="19">
        <f t="shared" si="35"/>
        <v>465239.1396064093</v>
      </c>
      <c r="BG35" s="21">
        <f t="shared" si="29"/>
        <v>2900166.7369824722</v>
      </c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21">
        <f t="shared" si="30"/>
        <v>0</v>
      </c>
    </row>
    <row r="36" spans="3:73" hidden="1" x14ac:dyDescent="0.25">
      <c r="C36" s="18" t="s">
        <v>16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1">
        <f t="shared" si="25"/>
        <v>0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21">
        <f t="shared" si="26"/>
        <v>0</v>
      </c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1">
        <f t="shared" si="28"/>
        <v>0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1">
        <f t="shared" si="29"/>
        <v>0</v>
      </c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21">
        <f t="shared" si="30"/>
        <v>0</v>
      </c>
    </row>
    <row r="37" spans="3:73" ht="15" hidden="1" customHeight="1" x14ac:dyDescent="0.25">
      <c r="C37" s="18" t="s">
        <v>79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1">
        <f t="shared" si="25"/>
        <v>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21">
        <f t="shared" si="26"/>
        <v>0</v>
      </c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1">
        <f t="shared" si="28"/>
        <v>0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1">
        <f t="shared" si="29"/>
        <v>0</v>
      </c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21">
        <f t="shared" si="30"/>
        <v>0</v>
      </c>
    </row>
    <row r="38" spans="3:73" ht="15" hidden="1" customHeight="1" x14ac:dyDescent="0.25">
      <c r="C38" s="18" t="s">
        <v>17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1">
        <f t="shared" si="25"/>
        <v>0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21">
        <f t="shared" si="26"/>
        <v>0</v>
      </c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21">
        <f t="shared" si="28"/>
        <v>0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1">
        <f t="shared" si="29"/>
        <v>0</v>
      </c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21">
        <f t="shared" si="30"/>
        <v>0</v>
      </c>
    </row>
    <row r="39" spans="3:73" ht="15" hidden="1" customHeight="1" x14ac:dyDescent="0.25">
      <c r="C39" s="18" t="s">
        <v>17</v>
      </c>
      <c r="E39" s="19">
        <v>100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1">
        <f t="shared" si="25"/>
        <v>100</v>
      </c>
      <c r="S39" s="19">
        <v>101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21">
        <f t="shared" si="26"/>
        <v>101</v>
      </c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21">
        <f t="shared" si="28"/>
        <v>0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1">
        <f t="shared" si="29"/>
        <v>0</v>
      </c>
      <c r="BI39" s="19">
        <v>103</v>
      </c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21">
        <f t="shared" si="30"/>
        <v>103</v>
      </c>
    </row>
    <row r="40" spans="3:73" ht="15" hidden="1" customHeight="1" x14ac:dyDescent="0.25">
      <c r="C40" s="18" t="s">
        <v>17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1">
        <f t="shared" si="25"/>
        <v>0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21">
        <f t="shared" si="26"/>
        <v>0</v>
      </c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1">
        <f t="shared" si="28"/>
        <v>0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1">
        <f t="shared" si="29"/>
        <v>0</v>
      </c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21">
        <f t="shared" si="30"/>
        <v>0</v>
      </c>
    </row>
    <row r="41" spans="3:73" ht="15" hidden="1" customHeight="1" x14ac:dyDescent="0.25">
      <c r="C41" s="18" t="s">
        <v>17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1">
        <f t="shared" si="25"/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21">
        <f t="shared" si="26"/>
        <v>0</v>
      </c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21">
        <f t="shared" si="28"/>
        <v>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1">
        <f t="shared" si="29"/>
        <v>0</v>
      </c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21">
        <f t="shared" si="30"/>
        <v>0</v>
      </c>
    </row>
    <row r="42" spans="3:73" ht="15" hidden="1" customHeight="1" x14ac:dyDescent="0.25">
      <c r="C42" s="18" t="s">
        <v>17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1">
        <f t="shared" si="25"/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21">
        <f t="shared" si="26"/>
        <v>0</v>
      </c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21">
        <f t="shared" si="28"/>
        <v>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1">
        <f t="shared" si="29"/>
        <v>0</v>
      </c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21">
        <f t="shared" si="30"/>
        <v>0</v>
      </c>
    </row>
    <row r="43" spans="3:73" x14ac:dyDescent="0.25">
      <c r="C43" s="13" t="s">
        <v>2</v>
      </c>
      <c r="E43" s="20" cm="1">
        <f t="array" aca="1" ref="E43" ca="1">SUM(INDIRECT(ADDRESS(expensas_min_row,COLUMN())&amp;":"&amp;ADDRESS(expensas_max_row,COLUMN())))</f>
        <v>0</v>
      </c>
      <c r="F43" s="20" cm="1">
        <f t="array" aca="1" ref="F43" ca="1">SUM(INDIRECT(ADDRESS(expensas_min_row,COLUMN())&amp;":"&amp;ADDRESS(expensas_max_row,COLUMN())))</f>
        <v>0</v>
      </c>
      <c r="G43" s="20" cm="1">
        <f t="array" aca="1" ref="G43" ca="1">SUM(INDIRECT(ADDRESS(expensas_min_row,COLUMN())&amp;":"&amp;ADDRESS(expensas_max_row,COLUMN())))</f>
        <v>0</v>
      </c>
      <c r="H43" s="20" cm="1">
        <f t="array" aca="1" ref="H43" ca="1">SUM(INDIRECT(ADDRESS(expensas_min_row,COLUMN())&amp;":"&amp;ADDRESS(expensas_max_row,COLUMN())))</f>
        <v>0</v>
      </c>
      <c r="I43" s="20" cm="1">
        <f t="array" aca="1" ref="I43" ca="1">SUM(INDIRECT(ADDRESS(expensas_min_row,COLUMN())&amp;":"&amp;ADDRESS(expensas_max_row,COLUMN())))</f>
        <v>0</v>
      </c>
      <c r="J43" s="20" cm="1">
        <f t="array" aca="1" ref="J43" ca="1">SUM(INDIRECT(ADDRESS(expensas_min_row,COLUMN())&amp;":"&amp;ADDRESS(expensas_max_row,COLUMN())))</f>
        <v>0</v>
      </c>
      <c r="K43" s="20" cm="1">
        <f t="array" aca="1" ref="K43" ca="1">SUM(INDIRECT(ADDRESS(expensas_min_row,COLUMN())&amp;":"&amp;ADDRESS(expensas_max_row,COLUMN())))</f>
        <v>0</v>
      </c>
      <c r="L43" s="20" cm="1">
        <f t="array" aca="1" ref="L43" ca="1">SUM(INDIRECT(ADDRESS(expensas_min_row,COLUMN())&amp;":"&amp;ADDRESS(expensas_max_row,COLUMN())))</f>
        <v>0</v>
      </c>
      <c r="M43" s="20" cm="1">
        <f t="array" aca="1" ref="M43" ca="1">SUM(INDIRECT(ADDRESS(expensas_min_row,COLUMN())&amp;":"&amp;ADDRESS(expensas_max_row,COLUMN())))</f>
        <v>0</v>
      </c>
      <c r="N43" s="20" cm="1">
        <f t="array" aca="1" ref="N43" ca="1">SUM(INDIRECT(ADDRESS(expensas_min_row,COLUMN())&amp;":"&amp;ADDRESS(expensas_max_row,COLUMN())))</f>
        <v>0</v>
      </c>
      <c r="O43" s="20" cm="1">
        <f t="array" aca="1" ref="O43" ca="1">SUM(INDIRECT(ADDRESS(expensas_min_row,COLUMN())&amp;":"&amp;ADDRESS(expensas_max_row,COLUMN())))</f>
        <v>0</v>
      </c>
      <c r="P43" s="20" cm="1">
        <f t="array" aca="1" ref="P43" ca="1">SUM(INDIRECT(ADDRESS(expensas_min_row,COLUMN())&amp;":"&amp;ADDRESS(expensas_max_row,COLUMN())))</f>
        <v>0</v>
      </c>
      <c r="Q43" s="20" cm="1">
        <f t="array" aca="1" ref="Q43" ca="1">SUM(INDIRECT(ADDRESS(expensas_min_row,COLUMN())&amp;":"&amp;ADDRESS(expensas_max_row,COLUMN())))</f>
        <v>0</v>
      </c>
      <c r="S43" s="20" cm="1">
        <f t="array" aca="1" ref="S43" ca="1">SUM(INDIRECT(ADDRESS(expensas_min_row,COLUMN())&amp;":"&amp;ADDRESS(expensas_max_row,COLUMN())))</f>
        <v>0</v>
      </c>
      <c r="T43" s="20" cm="1">
        <f t="array" aca="1" ref="T43" ca="1">SUM(INDIRECT(ADDRESS(expensas_min_row,COLUMN())&amp;":"&amp;ADDRESS(expensas_max_row,COLUMN())))</f>
        <v>0</v>
      </c>
      <c r="U43" s="20" cm="1">
        <f t="array" aca="1" ref="U43" ca="1">SUM(INDIRECT(ADDRESS(expensas_min_row,COLUMN())&amp;":"&amp;ADDRESS(expensas_max_row,COLUMN())))</f>
        <v>0</v>
      </c>
      <c r="V43" s="20" cm="1">
        <f t="array" aca="1" ref="V43" ca="1">SUM(INDIRECT(ADDRESS(expensas_min_row,COLUMN())&amp;":"&amp;ADDRESS(expensas_max_row,COLUMN())))</f>
        <v>0</v>
      </c>
      <c r="W43" s="20" cm="1">
        <f t="array" aca="1" ref="W43" ca="1">SUM(INDIRECT(ADDRESS(expensas_min_row,COLUMN())&amp;":"&amp;ADDRESS(expensas_max_row,COLUMN())))</f>
        <v>0</v>
      </c>
      <c r="X43" s="20" cm="1">
        <f t="array" aca="1" ref="X43" ca="1">SUM(INDIRECT(ADDRESS(expensas_min_row,COLUMN())&amp;":"&amp;ADDRESS(expensas_max_row,COLUMN())))</f>
        <v>0</v>
      </c>
      <c r="Y43" s="20" cm="1">
        <f t="array" aca="1" ref="Y43" ca="1">SUM(INDIRECT(ADDRESS(expensas_min_row,COLUMN())&amp;":"&amp;ADDRESS(expensas_max_row,COLUMN())))</f>
        <v>0</v>
      </c>
      <c r="Z43" s="20" cm="1">
        <f t="array" aca="1" ref="Z43" ca="1">SUM(INDIRECT(ADDRESS(expensas_min_row,COLUMN())&amp;":"&amp;ADDRESS(expensas_max_row,COLUMN())))</f>
        <v>0</v>
      </c>
      <c r="AA43" s="20" cm="1">
        <f t="array" aca="1" ref="AA43" ca="1">SUM(INDIRECT(ADDRESS(expensas_min_row,COLUMN())&amp;":"&amp;ADDRESS(expensas_max_row,COLUMN())))</f>
        <v>0</v>
      </c>
      <c r="AB43" s="20" cm="1">
        <f t="array" aca="1" ref="AB43" ca="1">SUM(INDIRECT(ADDRESS(expensas_min_row,COLUMN())&amp;":"&amp;ADDRESS(expensas_max_row,COLUMN())))</f>
        <v>0</v>
      </c>
      <c r="AC43" s="20" cm="1">
        <f t="array" aca="1" ref="AC43" ca="1">SUM(INDIRECT(ADDRESS(expensas_min_row,COLUMN())&amp;":"&amp;ADDRESS(expensas_max_row,COLUMN())))</f>
        <v>0</v>
      </c>
      <c r="AD43" s="20" cm="1">
        <f t="array" aca="1" ref="AD43" ca="1">SUM(INDIRECT(ADDRESS(expensas_min_row,COLUMN())&amp;":"&amp;ADDRESS(expensas_max_row,COLUMN())))</f>
        <v>0</v>
      </c>
      <c r="AE43" s="20" cm="1">
        <f t="array" aca="1" ref="AE43" ca="1">SUM(INDIRECT(ADDRESS(expensas_min_row,COLUMN())&amp;":"&amp;ADDRESS(expensas_max_row,COLUMN())))</f>
        <v>0</v>
      </c>
      <c r="AG43" s="20" cm="1">
        <f t="array" aca="1" ref="AG43" ca="1">SUM(INDIRECT(ADDRESS(expensas_min_row,COLUMN())&amp;":"&amp;ADDRESS(expensas_max_row,COLUMN())))</f>
        <v>419000</v>
      </c>
      <c r="AH43" s="20" cm="1">
        <f t="array" aca="1" ref="AH43" ca="1">SUM(INDIRECT(ADDRESS(expensas_min_row,COLUMN())&amp;":"&amp;ADDRESS(expensas_max_row,COLUMN())))</f>
        <v>308850</v>
      </c>
      <c r="AI43" s="20" cm="1">
        <f t="array" aca="1" ref="AI43" ca="1">SUM(INDIRECT(ADDRESS(expensas_min_row,COLUMN())&amp;":"&amp;ADDRESS(expensas_max_row,COLUMN())))</f>
        <v>336127.5</v>
      </c>
      <c r="AJ43" s="20" cm="1">
        <f t="array" aca="1" ref="AJ43" ca="1">SUM(INDIRECT(ADDRESS(expensas_min_row,COLUMN())&amp;":"&amp;ADDRESS(expensas_max_row,COLUMN())))</f>
        <v>367331.62499999994</v>
      </c>
      <c r="AK43" s="20" cm="1">
        <f t="array" aca="1" ref="AK43" ca="1">SUM(INDIRECT(ADDRESS(expensas_min_row,COLUMN())&amp;":"&amp;ADDRESS(expensas_max_row,COLUMN())))</f>
        <v>403034.86874999991</v>
      </c>
      <c r="AL43" s="20" cm="1">
        <f t="array" aca="1" ref="AL43" ca="1">SUM(INDIRECT(ADDRESS(expensas_min_row,COLUMN())&amp;":"&amp;ADDRESS(expensas_max_row,COLUMN())))</f>
        <v>443893.94906249986</v>
      </c>
      <c r="AM43" s="20" cm="1">
        <f t="array" aca="1" ref="AM43" ca="1">SUM(INDIRECT(ADDRESS(expensas_min_row,COLUMN())&amp;":"&amp;ADDRESS(expensas_max_row,COLUMN())))</f>
        <v>490662.27642187482</v>
      </c>
      <c r="AN43" s="20" cm="1">
        <f t="array" aca="1" ref="AN43" ca="1">SUM(INDIRECT(ADDRESS(expensas_min_row,COLUMN())&amp;":"&amp;ADDRESS(expensas_max_row,COLUMN())))</f>
        <v>544204.27638515597</v>
      </c>
      <c r="AO43" s="20" cm="1">
        <f t="array" aca="1" ref="AO43" ca="1">SUM(INDIRECT(ADDRESS(expensas_min_row,COLUMN())&amp;":"&amp;ADDRESS(expensas_max_row,COLUMN())))</f>
        <v>605511.84219292947</v>
      </c>
      <c r="AP43" s="20" cm="1">
        <f t="array" aca="1" ref="AP43" ca="1">SUM(INDIRECT(ADDRESS(expensas_min_row,COLUMN())&amp;":"&amp;ADDRESS(expensas_max_row,COLUMN())))</f>
        <v>675723.2353068688</v>
      </c>
      <c r="AQ43" s="20" cm="1">
        <f t="array" aca="1" ref="AQ43" ca="1">SUM(INDIRECT(ADDRESS(expensas_min_row,COLUMN())&amp;":"&amp;ADDRESS(expensas_max_row,COLUMN())))</f>
        <v>756144.79906639922</v>
      </c>
      <c r="AR43" s="20" cm="1">
        <f t="array" aca="1" ref="AR43" ca="1">SUM(INDIRECT(ADDRESS(expensas_min_row,COLUMN())&amp;":"&amp;ADDRESS(expensas_max_row,COLUMN())))</f>
        <v>848275.90523620893</v>
      </c>
      <c r="AS43" s="20" cm="1">
        <f t="array" aca="1" ref="AS43" ca="1">SUM(INDIRECT(ADDRESS(expensas_min_row,COLUMN())&amp;":"&amp;ADDRESS(expensas_max_row,COLUMN())))</f>
        <v>6198760.2774219364</v>
      </c>
      <c r="AU43" s="20" cm="1">
        <f t="array" aca="1" ref="AU43" ca="1">SUM(INDIRECT(ADDRESS(expensas_min_row,COLUMN())&amp;":"&amp;ADDRESS(expensas_max_row,COLUMN())))</f>
        <v>189000</v>
      </c>
      <c r="AV43" s="20" cm="1">
        <f t="array" aca="1" ref="AV43" ca="1">SUM(INDIRECT(ADDRESS(expensas_min_row,COLUMN())&amp;":"&amp;ADDRESS(expensas_max_row,COLUMN())))</f>
        <v>231000</v>
      </c>
      <c r="AW43" s="20" cm="1">
        <f t="array" aca="1" ref="AW43" ca="1">SUM(INDIRECT(ADDRESS(expensas_min_row,COLUMN())&amp;":"&amp;ADDRESS(expensas_max_row,COLUMN())))</f>
        <v>248249.99999999997</v>
      </c>
      <c r="AX43" s="20" cm="1">
        <f t="array" aca="1" ref="AX43" ca="1">SUM(INDIRECT(ADDRESS(expensas_min_row,COLUMN())&amp;":"&amp;ADDRESS(expensas_max_row,COLUMN())))</f>
        <v>268087.49999999994</v>
      </c>
      <c r="AY43" s="20" cm="1">
        <f t="array" aca="1" ref="AY43" ca="1">SUM(INDIRECT(ADDRESS(expensas_min_row,COLUMN())&amp;":"&amp;ADDRESS(expensas_max_row,COLUMN())))</f>
        <v>290900.62499999988</v>
      </c>
      <c r="AZ43" s="20" cm="1">
        <f t="array" aca="1" ref="AZ43" ca="1">SUM(INDIRECT(ADDRESS(expensas_min_row,COLUMN())&amp;":"&amp;ADDRESS(expensas_max_row,COLUMN())))</f>
        <v>317135.71874999988</v>
      </c>
      <c r="BA43" s="20" cm="1">
        <f t="array" aca="1" ref="BA43" ca="1">SUM(INDIRECT(ADDRESS(expensas_min_row,COLUMN())&amp;":"&amp;ADDRESS(expensas_max_row,COLUMN())))</f>
        <v>347306.07656249986</v>
      </c>
      <c r="BB43" s="20" cm="1">
        <f t="array" aca="1" ref="BB43" ca="1">SUM(INDIRECT(ADDRESS(expensas_min_row,COLUMN())&amp;":"&amp;ADDRESS(expensas_max_row,COLUMN())))</f>
        <v>382001.98804687482</v>
      </c>
      <c r="BC43" s="20" cm="1">
        <f t="array" aca="1" ref="BC43" ca="1">SUM(INDIRECT(ADDRESS(expensas_min_row,COLUMN())&amp;":"&amp;ADDRESS(expensas_max_row,COLUMN())))</f>
        <v>421902.28625390603</v>
      </c>
      <c r="BD43" s="20" cm="1">
        <f t="array" aca="1" ref="BD43" ca="1">SUM(INDIRECT(ADDRESS(expensas_min_row,COLUMN())&amp;":"&amp;ADDRESS(expensas_max_row,COLUMN())))</f>
        <v>467787.62919199193</v>
      </c>
      <c r="BE43" s="20" cm="1">
        <f t="array" aca="1" ref="BE43" ca="1">SUM(INDIRECT(ADDRESS(expensas_min_row,COLUMN())&amp;":"&amp;ADDRESS(expensas_max_row,COLUMN())))</f>
        <v>520555.77357079071</v>
      </c>
      <c r="BF43" s="20" cm="1">
        <f t="array" aca="1" ref="BF43" ca="1">SUM(INDIRECT(ADDRESS(expensas_min_row,COLUMN())&amp;":"&amp;ADDRESS(expensas_max_row,COLUMN())))</f>
        <v>581239.13960640924</v>
      </c>
      <c r="BG43" s="20" cm="1">
        <f t="array" aca="1" ref="BG43" ca="1">SUM(INDIRECT(ADDRESS(expensas_min_row,COLUMN())&amp;":"&amp;ADDRESS(expensas_max_row,COLUMN())))</f>
        <v>4265166.7369824722</v>
      </c>
      <c r="BI43" s="20" cm="1">
        <f t="array" aca="1" ref="BI43" ca="1">SUM(INDIRECT(ADDRESS(expensas_min_row,COLUMN())&amp;":"&amp;ADDRESS(expensas_max_row,COLUMN())))</f>
        <v>0</v>
      </c>
      <c r="BJ43" s="20" cm="1">
        <f t="array" aca="1" ref="BJ43" ca="1">SUM(INDIRECT(ADDRESS(expensas_min_row,COLUMN())&amp;":"&amp;ADDRESS(expensas_max_row,COLUMN())))</f>
        <v>0</v>
      </c>
      <c r="BK43" s="20" cm="1">
        <f t="array" aca="1" ref="BK43" ca="1">SUM(INDIRECT(ADDRESS(expensas_min_row,COLUMN())&amp;":"&amp;ADDRESS(expensas_max_row,COLUMN())))</f>
        <v>0</v>
      </c>
      <c r="BL43" s="20" cm="1">
        <f t="array" aca="1" ref="BL43" ca="1">SUM(INDIRECT(ADDRESS(expensas_min_row,COLUMN())&amp;":"&amp;ADDRESS(expensas_max_row,COLUMN())))</f>
        <v>0</v>
      </c>
      <c r="BM43" s="20" cm="1">
        <f t="array" aca="1" ref="BM43" ca="1">SUM(INDIRECT(ADDRESS(expensas_min_row,COLUMN())&amp;":"&amp;ADDRESS(expensas_max_row,COLUMN())))</f>
        <v>0</v>
      </c>
      <c r="BN43" s="20" cm="1">
        <f t="array" aca="1" ref="BN43" ca="1">SUM(INDIRECT(ADDRESS(expensas_min_row,COLUMN())&amp;":"&amp;ADDRESS(expensas_max_row,COLUMN())))</f>
        <v>0</v>
      </c>
      <c r="BO43" s="20" cm="1">
        <f t="array" aca="1" ref="BO43" ca="1">SUM(INDIRECT(ADDRESS(expensas_min_row,COLUMN())&amp;":"&amp;ADDRESS(expensas_max_row,COLUMN())))</f>
        <v>0</v>
      </c>
      <c r="BP43" s="20" cm="1">
        <f t="array" aca="1" ref="BP43" ca="1">SUM(INDIRECT(ADDRESS(expensas_min_row,COLUMN())&amp;":"&amp;ADDRESS(expensas_max_row,COLUMN())))</f>
        <v>0</v>
      </c>
      <c r="BQ43" s="20" cm="1">
        <f t="array" aca="1" ref="BQ43" ca="1">SUM(INDIRECT(ADDRESS(expensas_min_row,COLUMN())&amp;":"&amp;ADDRESS(expensas_max_row,COLUMN())))</f>
        <v>0</v>
      </c>
      <c r="BR43" s="20" cm="1">
        <f t="array" aca="1" ref="BR43" ca="1">SUM(INDIRECT(ADDRESS(expensas_min_row,COLUMN())&amp;":"&amp;ADDRESS(expensas_max_row,COLUMN())))</f>
        <v>0</v>
      </c>
      <c r="BS43" s="20" cm="1">
        <f t="array" aca="1" ref="BS43" ca="1">SUM(INDIRECT(ADDRESS(expensas_min_row,COLUMN())&amp;":"&amp;ADDRESS(expensas_max_row,COLUMN())))</f>
        <v>0</v>
      </c>
      <c r="BT43" s="20" cm="1">
        <f t="array" aca="1" ref="BT43" ca="1">SUM(INDIRECT(ADDRESS(expensas_min_row,COLUMN())&amp;":"&amp;ADDRESS(expensas_max_row,COLUMN())))</f>
        <v>0</v>
      </c>
      <c r="BU43" s="20" cm="1">
        <f t="array" aca="1" ref="BU43" ca="1">SUM(INDIRECT(ADDRESS(expensas_min_row,COLUMN())&amp;":"&amp;ADDRESS(expensas_max_row,COLUMN())))</f>
        <v>0</v>
      </c>
    </row>
    <row r="45" spans="3:73" x14ac:dyDescent="0.25">
      <c r="C45" s="12" t="s">
        <v>18</v>
      </c>
      <c r="E45" s="24">
        <f>E5</f>
        <v>44562</v>
      </c>
      <c r="F45" s="24">
        <f>DATE(YEAR(E45),MONTH(E45)+1,DAY(E45))</f>
        <v>44593</v>
      </c>
      <c r="G45" s="24">
        <f t="shared" ref="G45:P45" si="36">DATE(YEAR(F45),MONTH(F45)+1,DAY(F45))</f>
        <v>44621</v>
      </c>
      <c r="H45" s="24">
        <f t="shared" si="36"/>
        <v>44652</v>
      </c>
      <c r="I45" s="24">
        <f t="shared" si="36"/>
        <v>44682</v>
      </c>
      <c r="J45" s="24">
        <f t="shared" si="36"/>
        <v>44713</v>
      </c>
      <c r="K45" s="24">
        <f t="shared" si="36"/>
        <v>44743</v>
      </c>
      <c r="L45" s="24">
        <f t="shared" si="36"/>
        <v>44774</v>
      </c>
      <c r="M45" s="24">
        <f t="shared" si="36"/>
        <v>44805</v>
      </c>
      <c r="N45" s="24">
        <f t="shared" si="36"/>
        <v>44835</v>
      </c>
      <c r="O45" s="24">
        <f t="shared" si="36"/>
        <v>44866</v>
      </c>
      <c r="P45" s="24">
        <f t="shared" si="36"/>
        <v>44896</v>
      </c>
      <c r="Q45" s="25">
        <f>E5</f>
        <v>44562</v>
      </c>
      <c r="S45" s="24">
        <f>S5</f>
        <v>44927</v>
      </c>
      <c r="T45" s="24">
        <f>DATE(YEAR(S45),MONTH(S45)+1,DAY(S45))</f>
        <v>44958</v>
      </c>
      <c r="U45" s="24">
        <f t="shared" ref="U45:AD45" si="37">DATE(YEAR(T45),MONTH(T45)+1,DAY(T45))</f>
        <v>44986</v>
      </c>
      <c r="V45" s="24">
        <f t="shared" si="37"/>
        <v>45017</v>
      </c>
      <c r="W45" s="24">
        <f t="shared" si="37"/>
        <v>45047</v>
      </c>
      <c r="X45" s="24">
        <f t="shared" si="37"/>
        <v>45078</v>
      </c>
      <c r="Y45" s="24">
        <f t="shared" si="37"/>
        <v>45108</v>
      </c>
      <c r="Z45" s="24">
        <f t="shared" si="37"/>
        <v>45139</v>
      </c>
      <c r="AA45" s="24">
        <f t="shared" si="37"/>
        <v>45170</v>
      </c>
      <c r="AB45" s="24">
        <f t="shared" si="37"/>
        <v>45200</v>
      </c>
      <c r="AC45" s="24">
        <f t="shared" si="37"/>
        <v>45231</v>
      </c>
      <c r="AD45" s="24">
        <f t="shared" si="37"/>
        <v>45261</v>
      </c>
      <c r="AE45" s="25">
        <f>S5</f>
        <v>44927</v>
      </c>
      <c r="AG45" s="24">
        <f>AG5</f>
        <v>45292</v>
      </c>
      <c r="AH45" s="24">
        <f>DATE(YEAR(AG45),MONTH(AG45)+1,DAY(AG45))</f>
        <v>45323</v>
      </c>
      <c r="AI45" s="24">
        <f t="shared" ref="AI45:AR45" si="38">DATE(YEAR(AH45),MONTH(AH45)+1,DAY(AH45))</f>
        <v>45352</v>
      </c>
      <c r="AJ45" s="24">
        <f t="shared" si="38"/>
        <v>45383</v>
      </c>
      <c r="AK45" s="24">
        <f t="shared" si="38"/>
        <v>45413</v>
      </c>
      <c r="AL45" s="24">
        <f t="shared" si="38"/>
        <v>45444</v>
      </c>
      <c r="AM45" s="24">
        <f t="shared" si="38"/>
        <v>45474</v>
      </c>
      <c r="AN45" s="24">
        <f t="shared" si="38"/>
        <v>45505</v>
      </c>
      <c r="AO45" s="24">
        <f t="shared" si="38"/>
        <v>45536</v>
      </c>
      <c r="AP45" s="24">
        <f t="shared" si="38"/>
        <v>45566</v>
      </c>
      <c r="AQ45" s="24">
        <f t="shared" si="38"/>
        <v>45597</v>
      </c>
      <c r="AR45" s="24">
        <f t="shared" si="38"/>
        <v>45627</v>
      </c>
      <c r="AS45" s="25">
        <f>AG5</f>
        <v>45292</v>
      </c>
      <c r="AU45" s="24">
        <f>AU5</f>
        <v>45658</v>
      </c>
      <c r="AV45" s="24">
        <f>DATE(YEAR(AU45),MONTH(AU45)+1,DAY(AU45))</f>
        <v>45689</v>
      </c>
      <c r="AW45" s="24">
        <f t="shared" ref="AW45:BF45" si="39">DATE(YEAR(AV45),MONTH(AV45)+1,DAY(AV45))</f>
        <v>45717</v>
      </c>
      <c r="AX45" s="24">
        <f t="shared" si="39"/>
        <v>45748</v>
      </c>
      <c r="AY45" s="24">
        <f t="shared" si="39"/>
        <v>45778</v>
      </c>
      <c r="AZ45" s="24">
        <f t="shared" si="39"/>
        <v>45809</v>
      </c>
      <c r="BA45" s="24">
        <f t="shared" si="39"/>
        <v>45839</v>
      </c>
      <c r="BB45" s="24">
        <f t="shared" si="39"/>
        <v>45870</v>
      </c>
      <c r="BC45" s="24">
        <f t="shared" si="39"/>
        <v>45901</v>
      </c>
      <c r="BD45" s="24">
        <f t="shared" si="39"/>
        <v>45931</v>
      </c>
      <c r="BE45" s="24">
        <f t="shared" si="39"/>
        <v>45962</v>
      </c>
      <c r="BF45" s="24">
        <f t="shared" si="39"/>
        <v>45992</v>
      </c>
      <c r="BG45" s="25">
        <f>AU5</f>
        <v>45658</v>
      </c>
      <c r="BI45" s="24">
        <f>BI5</f>
        <v>46023</v>
      </c>
      <c r="BJ45" s="24">
        <f>DATE(YEAR(BI45),MONTH(BI45)+1,DAY(BI45))</f>
        <v>46054</v>
      </c>
      <c r="BK45" s="24">
        <f t="shared" ref="BK45:BT45" si="40">DATE(YEAR(BJ45),MONTH(BJ45)+1,DAY(BJ45))</f>
        <v>46082</v>
      </c>
      <c r="BL45" s="24">
        <f t="shared" si="40"/>
        <v>46113</v>
      </c>
      <c r="BM45" s="24">
        <f t="shared" si="40"/>
        <v>46143</v>
      </c>
      <c r="BN45" s="24">
        <f t="shared" si="40"/>
        <v>46174</v>
      </c>
      <c r="BO45" s="24">
        <f t="shared" si="40"/>
        <v>46204</v>
      </c>
      <c r="BP45" s="24">
        <f t="shared" si="40"/>
        <v>46235</v>
      </c>
      <c r="BQ45" s="24">
        <f t="shared" si="40"/>
        <v>46266</v>
      </c>
      <c r="BR45" s="24">
        <f t="shared" si="40"/>
        <v>46296</v>
      </c>
      <c r="BS45" s="24">
        <f t="shared" si="40"/>
        <v>46327</v>
      </c>
      <c r="BT45" s="24">
        <f t="shared" si="40"/>
        <v>46357</v>
      </c>
      <c r="BU45" s="25">
        <f>BI5</f>
        <v>46023</v>
      </c>
    </row>
    <row r="46" spans="3:73" x14ac:dyDescent="0.25">
      <c r="C46" s="18" t="s">
        <v>19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1">
        <f>SUM(E46:P46)</f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21">
        <f>SUM(S46:AD46)</f>
        <v>0</v>
      </c>
      <c r="AG46" s="19">
        <f ca="1">IF(AG25-AG43&gt;0,AG25-AG43,0)</f>
        <v>0</v>
      </c>
      <c r="AH46" s="19">
        <f t="shared" ref="AH46:AR46" ca="1" si="41">IF(AH25-AH43&gt;0,AH25-AH43,0)</f>
        <v>91150</v>
      </c>
      <c r="AI46" s="19">
        <f t="shared" ca="1" si="41"/>
        <v>63872.5</v>
      </c>
      <c r="AJ46" s="19">
        <f t="shared" ca="1" si="41"/>
        <v>92668.375</v>
      </c>
      <c r="AK46" s="19">
        <f t="shared" ca="1" si="41"/>
        <v>56965.131250000035</v>
      </c>
      <c r="AL46" s="19">
        <f t="shared" ca="1" si="41"/>
        <v>16106.050937500084</v>
      </c>
      <c r="AM46" s="19">
        <f t="shared" ca="1" si="41"/>
        <v>0</v>
      </c>
      <c r="AN46" s="19">
        <f t="shared" ca="1" si="41"/>
        <v>0</v>
      </c>
      <c r="AO46" s="19">
        <f t="shared" ca="1" si="41"/>
        <v>0</v>
      </c>
      <c r="AP46" s="19">
        <f t="shared" ca="1" si="41"/>
        <v>0</v>
      </c>
      <c r="AQ46" s="19">
        <f t="shared" ca="1" si="41"/>
        <v>0</v>
      </c>
      <c r="AR46" s="19">
        <f t="shared" ca="1" si="41"/>
        <v>0</v>
      </c>
      <c r="AS46" s="21">
        <f ca="1">SUM(AG46:AR46)</f>
        <v>320762.05718750012</v>
      </c>
      <c r="AU46" s="19">
        <f ca="1">IF(AU25-AU43&gt;0,AU25-AU43,0)</f>
        <v>211000</v>
      </c>
      <c r="AV46" s="19">
        <f t="shared" ref="AV46:BF46" ca="1" si="42">IF(AV25-AV43&gt;0,AV25-AV43,0)</f>
        <v>169000</v>
      </c>
      <c r="AW46" s="19">
        <f t="shared" ca="1" si="42"/>
        <v>151750.00000000003</v>
      </c>
      <c r="AX46" s="19">
        <f t="shared" ca="1" si="42"/>
        <v>251912.50000000006</v>
      </c>
      <c r="AY46" s="19">
        <f t="shared" ca="1" si="42"/>
        <v>229099.37500000012</v>
      </c>
      <c r="AZ46" s="19">
        <f t="shared" ca="1" si="42"/>
        <v>202864.28125000012</v>
      </c>
      <c r="BA46" s="19">
        <f t="shared" ca="1" si="42"/>
        <v>172693.92343750014</v>
      </c>
      <c r="BB46" s="19">
        <f t="shared" ca="1" si="42"/>
        <v>293998.01195312518</v>
      </c>
      <c r="BC46" s="19">
        <f t="shared" ca="1" si="42"/>
        <v>254097.71374609397</v>
      </c>
      <c r="BD46" s="19">
        <f t="shared" ca="1" si="42"/>
        <v>208212.37080800807</v>
      </c>
      <c r="BE46" s="19">
        <f t="shared" ca="1" si="42"/>
        <v>155444.22642920929</v>
      </c>
      <c r="BF46" s="19">
        <f t="shared" ca="1" si="42"/>
        <v>297560.86039359076</v>
      </c>
      <c r="BG46" s="21">
        <f ca="1">SUM(AU46:BF46)</f>
        <v>2597633.2630175273</v>
      </c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21">
        <f>SUM(BI46:BT46)</f>
        <v>0</v>
      </c>
    </row>
    <row r="47" spans="3:73" x14ac:dyDescent="0.25">
      <c r="C47" s="18" t="s">
        <v>20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1">
        <f t="shared" ref="Q47:Q60" si="43">SUM(E47:P47)</f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21">
        <f t="shared" ref="AE47:AE60" si="44">SUM(S47:AD47)</f>
        <v>0</v>
      </c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21">
        <f t="shared" ref="AS47:AS60" si="45">SUM(AG47:AR47)</f>
        <v>0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1">
        <f t="shared" ref="BG47:BG60" si="46">SUM(AU47:BF47)</f>
        <v>0</v>
      </c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21">
        <f t="shared" ref="BU47:BU60" si="47">SUM(BI47:BT47)</f>
        <v>0</v>
      </c>
    </row>
    <row r="48" spans="3:73" x14ac:dyDescent="0.25">
      <c r="C48" s="18" t="s">
        <v>80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1">
        <f t="shared" si="43"/>
        <v>0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21">
        <f t="shared" si="44"/>
        <v>0</v>
      </c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21">
        <f t="shared" si="45"/>
        <v>0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1">
        <f t="shared" si="46"/>
        <v>0</v>
      </c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21">
        <f t="shared" si="47"/>
        <v>0</v>
      </c>
    </row>
    <row r="49" spans="3:73" ht="15" hidden="1" customHeight="1" x14ac:dyDescent="0.25">
      <c r="C49" s="18" t="s">
        <v>102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1">
        <f t="shared" si="43"/>
        <v>0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21">
        <f t="shared" si="44"/>
        <v>0</v>
      </c>
      <c r="AG49" s="19"/>
      <c r="AH49" s="19"/>
      <c r="AI49" s="19"/>
      <c r="AJ49" s="19">
        <v>-50000</v>
      </c>
      <c r="AK49" s="19"/>
      <c r="AL49" s="19"/>
      <c r="AM49" s="19"/>
      <c r="AN49" s="19"/>
      <c r="AO49" s="19"/>
      <c r="AP49" s="19"/>
      <c r="AQ49" s="19"/>
      <c r="AR49" s="19"/>
      <c r="AS49" s="21">
        <f t="shared" si="45"/>
        <v>-50000</v>
      </c>
      <c r="AU49" s="19"/>
      <c r="AV49" s="19"/>
      <c r="AW49" s="19"/>
      <c r="AX49" s="19">
        <v>-50000</v>
      </c>
      <c r="AY49" s="19"/>
      <c r="AZ49" s="19"/>
      <c r="BA49" s="19"/>
      <c r="BB49" s="19"/>
      <c r="BC49" s="19"/>
      <c r="BD49" s="19"/>
      <c r="BE49" s="19"/>
      <c r="BF49" s="19"/>
      <c r="BG49" s="21">
        <f t="shared" si="46"/>
        <v>-50000</v>
      </c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21">
        <f t="shared" si="47"/>
        <v>0</v>
      </c>
    </row>
    <row r="50" spans="3:73" ht="15" hidden="1" customHeight="1" x14ac:dyDescent="0.25">
      <c r="C50" s="18" t="s">
        <v>103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1">
        <f t="shared" si="43"/>
        <v>0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21">
        <f t="shared" si="44"/>
        <v>0</v>
      </c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1">
        <f t="shared" si="45"/>
        <v>0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1">
        <f t="shared" si="46"/>
        <v>0</v>
      </c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21">
        <f t="shared" si="47"/>
        <v>0</v>
      </c>
    </row>
    <row r="51" spans="3:73" ht="15" hidden="1" customHeight="1" x14ac:dyDescent="0.25">
      <c r="C51" s="18" t="s">
        <v>104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1">
        <f t="shared" si="43"/>
        <v>0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21">
        <f t="shared" si="44"/>
        <v>0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21">
        <f t="shared" si="45"/>
        <v>0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1">
        <f t="shared" si="46"/>
        <v>0</v>
      </c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21">
        <f t="shared" si="47"/>
        <v>0</v>
      </c>
    </row>
    <row r="52" spans="3:73" ht="15" hidden="1" customHeight="1" x14ac:dyDescent="0.25">
      <c r="C52" s="18" t="s">
        <v>21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1">
        <f t="shared" si="43"/>
        <v>0</v>
      </c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21">
        <f t="shared" si="44"/>
        <v>0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21">
        <f t="shared" si="45"/>
        <v>0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1">
        <f t="shared" si="46"/>
        <v>0</v>
      </c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21">
        <f t="shared" si="47"/>
        <v>0</v>
      </c>
    </row>
    <row r="53" spans="3:73" ht="15" hidden="1" customHeight="1" x14ac:dyDescent="0.25">
      <c r="C53" s="18" t="s">
        <v>21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1">
        <f t="shared" si="43"/>
        <v>0</v>
      </c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21">
        <f t="shared" si="44"/>
        <v>0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21">
        <f t="shared" si="45"/>
        <v>0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1">
        <f t="shared" si="46"/>
        <v>0</v>
      </c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21">
        <f t="shared" si="47"/>
        <v>0</v>
      </c>
    </row>
    <row r="54" spans="3:73" ht="15" hidden="1" customHeight="1" x14ac:dyDescent="0.25">
      <c r="C54" s="18" t="s">
        <v>21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1">
        <f t="shared" si="43"/>
        <v>0</v>
      </c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21">
        <f t="shared" si="44"/>
        <v>0</v>
      </c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21">
        <f t="shared" si="45"/>
        <v>0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1">
        <f t="shared" si="46"/>
        <v>0</v>
      </c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21">
        <f t="shared" si="47"/>
        <v>0</v>
      </c>
    </row>
    <row r="55" spans="3:73" ht="15" hidden="1" customHeight="1" x14ac:dyDescent="0.25">
      <c r="C55" s="18" t="s">
        <v>21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1">
        <f t="shared" si="43"/>
        <v>0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21">
        <f t="shared" si="44"/>
        <v>0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21">
        <f t="shared" si="45"/>
        <v>0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1">
        <f t="shared" si="46"/>
        <v>0</v>
      </c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21">
        <f t="shared" si="47"/>
        <v>0</v>
      </c>
    </row>
    <row r="56" spans="3:73" ht="15" hidden="1" customHeight="1" x14ac:dyDescent="0.25">
      <c r="C56" s="18" t="s">
        <v>21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1">
        <f t="shared" si="43"/>
        <v>0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21">
        <f t="shared" si="44"/>
        <v>0</v>
      </c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1">
        <f t="shared" si="45"/>
        <v>0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1">
        <f t="shared" si="46"/>
        <v>0</v>
      </c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21">
        <f t="shared" si="47"/>
        <v>0</v>
      </c>
    </row>
    <row r="57" spans="3:73" ht="15" hidden="1" customHeight="1" x14ac:dyDescent="0.25">
      <c r="C57" s="18" t="s">
        <v>21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1">
        <f t="shared" si="43"/>
        <v>0</v>
      </c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21">
        <f t="shared" si="44"/>
        <v>0</v>
      </c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21">
        <f t="shared" si="45"/>
        <v>0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1">
        <f t="shared" si="46"/>
        <v>0</v>
      </c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21">
        <f t="shared" si="47"/>
        <v>0</v>
      </c>
    </row>
    <row r="58" spans="3:73" ht="15" hidden="1" customHeight="1" x14ac:dyDescent="0.25">
      <c r="C58" s="18" t="s">
        <v>21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1">
        <f t="shared" si="43"/>
        <v>0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21">
        <f t="shared" si="44"/>
        <v>0</v>
      </c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21">
        <f t="shared" si="45"/>
        <v>0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1">
        <f t="shared" si="46"/>
        <v>0</v>
      </c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21">
        <f t="shared" si="47"/>
        <v>0</v>
      </c>
    </row>
    <row r="59" spans="3:73" ht="15" hidden="1" customHeight="1" x14ac:dyDescent="0.25">
      <c r="C59" s="18" t="s">
        <v>21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1">
        <f t="shared" si="43"/>
        <v>0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21">
        <f t="shared" si="44"/>
        <v>0</v>
      </c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21">
        <f t="shared" si="45"/>
        <v>0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1">
        <f t="shared" si="46"/>
        <v>0</v>
      </c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21">
        <f t="shared" si="47"/>
        <v>0</v>
      </c>
    </row>
    <row r="60" spans="3:73" ht="15" hidden="1" customHeight="1" x14ac:dyDescent="0.25">
      <c r="C60" s="18" t="s">
        <v>21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1">
        <f t="shared" si="43"/>
        <v>0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21">
        <f t="shared" si="44"/>
        <v>0</v>
      </c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21">
        <f t="shared" si="45"/>
        <v>0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1">
        <f t="shared" si="46"/>
        <v>0</v>
      </c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21">
        <f t="shared" si="47"/>
        <v>0</v>
      </c>
    </row>
    <row r="61" spans="3:73" hidden="1" x14ac:dyDescent="0.25">
      <c r="C61" s="18" t="s">
        <v>21</v>
      </c>
      <c r="E61" s="20" cm="1">
        <f t="array" aca="1" ref="E61" ca="1">SUM(INDIRECT(ADDRESS(ahorros_min_row,COLUMN())&amp;":"&amp;ADDRESS(ahorros_max_row,COLUMN())))</f>
        <v>0</v>
      </c>
      <c r="F61" s="20" cm="1">
        <f t="array" aca="1" ref="F61" ca="1">SUM(INDIRECT(ADDRESS(ahorros_min_row,COLUMN())&amp;":"&amp;ADDRESS(ahorros_max_row,COLUMN())))</f>
        <v>0</v>
      </c>
      <c r="G61" s="20" cm="1">
        <f t="array" aca="1" ref="G61" ca="1">SUM(INDIRECT(ADDRESS(ahorros_min_row,COLUMN())&amp;":"&amp;ADDRESS(ahorros_max_row,COLUMN())))</f>
        <v>0</v>
      </c>
      <c r="H61" s="20" cm="1">
        <f t="array" aca="1" ref="H61" ca="1">SUM(INDIRECT(ADDRESS(ahorros_min_row,COLUMN())&amp;":"&amp;ADDRESS(ahorros_max_row,COLUMN())))</f>
        <v>0</v>
      </c>
      <c r="I61" s="20" cm="1">
        <f t="array" aca="1" ref="I61" ca="1">SUM(INDIRECT(ADDRESS(ahorros_min_row,COLUMN())&amp;":"&amp;ADDRESS(ahorros_max_row,COLUMN())))</f>
        <v>0</v>
      </c>
      <c r="J61" s="20" cm="1">
        <f t="array" aca="1" ref="J61" ca="1">SUM(INDIRECT(ADDRESS(ahorros_min_row,COLUMN())&amp;":"&amp;ADDRESS(ahorros_max_row,COLUMN())))</f>
        <v>0</v>
      </c>
      <c r="K61" s="20" cm="1">
        <f t="array" aca="1" ref="K61" ca="1">SUM(INDIRECT(ADDRESS(ahorros_min_row,COLUMN())&amp;":"&amp;ADDRESS(ahorros_max_row,COLUMN())))</f>
        <v>0</v>
      </c>
      <c r="L61" s="20" cm="1">
        <f t="array" aca="1" ref="L61" ca="1">SUM(INDIRECT(ADDRESS(ahorros_min_row,COLUMN())&amp;":"&amp;ADDRESS(ahorros_max_row,COLUMN())))</f>
        <v>0</v>
      </c>
      <c r="M61" s="20" cm="1">
        <f t="array" aca="1" ref="M61" ca="1">SUM(INDIRECT(ADDRESS(ahorros_min_row,COLUMN())&amp;":"&amp;ADDRESS(ahorros_max_row,COLUMN())))</f>
        <v>0</v>
      </c>
      <c r="N61" s="20" cm="1">
        <f t="array" aca="1" ref="N61" ca="1">SUM(INDIRECT(ADDRESS(ahorros_min_row,COLUMN())&amp;":"&amp;ADDRESS(ahorros_max_row,COLUMN())))</f>
        <v>0</v>
      </c>
      <c r="O61" s="20" cm="1">
        <f t="array" aca="1" ref="O61" ca="1">SUM(INDIRECT(ADDRESS(ahorros_min_row,COLUMN())&amp;":"&amp;ADDRESS(ahorros_max_row,COLUMN())))</f>
        <v>0</v>
      </c>
      <c r="P61" s="20" cm="1">
        <f t="array" aca="1" ref="P61" ca="1">SUM(INDIRECT(ADDRESS(ahorros_min_row,COLUMN())&amp;":"&amp;ADDRESS(ahorros_max_row,COLUMN())))</f>
        <v>0</v>
      </c>
      <c r="Q61" s="20" cm="1">
        <f t="array" aca="1" ref="Q61" ca="1">SUM(INDIRECT(ADDRESS(ahorros_min_row,COLUMN())&amp;":"&amp;ADDRESS(ahorros_max_row,COLUMN())))</f>
        <v>0</v>
      </c>
      <c r="S61" s="20" cm="1">
        <f t="array" aca="1" ref="S61" ca="1">SUM(INDIRECT(ADDRESS(ahorros_min_row,COLUMN())&amp;":"&amp;ADDRESS(ahorros_max_row,COLUMN())))</f>
        <v>0</v>
      </c>
      <c r="T61" s="20" cm="1">
        <f t="array" aca="1" ref="T61" ca="1">SUM(INDIRECT(ADDRESS(ahorros_min_row,COLUMN())&amp;":"&amp;ADDRESS(ahorros_max_row,COLUMN())))</f>
        <v>0</v>
      </c>
      <c r="U61" s="20" cm="1">
        <f t="array" aca="1" ref="U61" ca="1">SUM(INDIRECT(ADDRESS(ahorros_min_row,COLUMN())&amp;":"&amp;ADDRESS(ahorros_max_row,COLUMN())))</f>
        <v>0</v>
      </c>
      <c r="V61" s="20" cm="1">
        <f t="array" aca="1" ref="V61" ca="1">SUM(INDIRECT(ADDRESS(ahorros_min_row,COLUMN())&amp;":"&amp;ADDRESS(ahorros_max_row,COLUMN())))</f>
        <v>0</v>
      </c>
      <c r="W61" s="20" cm="1">
        <f t="array" aca="1" ref="W61" ca="1">SUM(INDIRECT(ADDRESS(ahorros_min_row,COLUMN())&amp;":"&amp;ADDRESS(ahorros_max_row,COLUMN())))</f>
        <v>0</v>
      </c>
      <c r="X61" s="20" cm="1">
        <f t="array" aca="1" ref="X61" ca="1">SUM(INDIRECT(ADDRESS(ahorros_min_row,COLUMN())&amp;":"&amp;ADDRESS(ahorros_max_row,COLUMN())))</f>
        <v>0</v>
      </c>
      <c r="Y61" s="20" cm="1">
        <f t="array" aca="1" ref="Y61" ca="1">SUM(INDIRECT(ADDRESS(ahorros_min_row,COLUMN())&amp;":"&amp;ADDRESS(ahorros_max_row,COLUMN())))</f>
        <v>0</v>
      </c>
      <c r="Z61" s="20" cm="1">
        <f t="array" aca="1" ref="Z61" ca="1">SUM(INDIRECT(ADDRESS(ahorros_min_row,COLUMN())&amp;":"&amp;ADDRESS(ahorros_max_row,COLUMN())))</f>
        <v>0</v>
      </c>
      <c r="AA61" s="20" cm="1">
        <f t="array" aca="1" ref="AA61" ca="1">SUM(INDIRECT(ADDRESS(ahorros_min_row,COLUMN())&amp;":"&amp;ADDRESS(ahorros_max_row,COLUMN())))</f>
        <v>0</v>
      </c>
      <c r="AB61" s="20" cm="1">
        <f t="array" aca="1" ref="AB61" ca="1">SUM(INDIRECT(ADDRESS(ahorros_min_row,COLUMN())&amp;":"&amp;ADDRESS(ahorros_max_row,COLUMN())))</f>
        <v>0</v>
      </c>
      <c r="AC61" s="20" cm="1">
        <f t="array" aca="1" ref="AC61" ca="1">SUM(INDIRECT(ADDRESS(ahorros_min_row,COLUMN())&amp;":"&amp;ADDRESS(ahorros_max_row,COLUMN())))</f>
        <v>0</v>
      </c>
      <c r="AD61" s="20" cm="1">
        <f t="array" aca="1" ref="AD61" ca="1">SUM(INDIRECT(ADDRESS(ahorros_min_row,COLUMN())&amp;":"&amp;ADDRESS(ahorros_max_row,COLUMN())))</f>
        <v>0</v>
      </c>
      <c r="AE61" s="20" cm="1">
        <f t="array" aca="1" ref="AE61" ca="1">SUM(INDIRECT(ADDRESS(ahorros_min_row,COLUMN())&amp;":"&amp;ADDRESS(ahorros_max_row,COLUMN())))</f>
        <v>0</v>
      </c>
      <c r="AG61" s="20" cm="1">
        <f t="array" aca="1" ref="AG61" ca="1">SUM(INDIRECT(ADDRESS(ahorros_min_row,COLUMN())&amp;":"&amp;ADDRESS(ahorros_max_row,COLUMN())))</f>
        <v>0</v>
      </c>
      <c r="AH61" s="20" cm="1">
        <f t="array" aca="1" ref="AH61" ca="1">SUM(INDIRECT(ADDRESS(ahorros_min_row,COLUMN())&amp;":"&amp;ADDRESS(ahorros_max_row,COLUMN())))</f>
        <v>91150</v>
      </c>
      <c r="AI61" s="20" cm="1">
        <f t="array" aca="1" ref="AI61" ca="1">SUM(INDIRECT(ADDRESS(ahorros_min_row,COLUMN())&amp;":"&amp;ADDRESS(ahorros_max_row,COLUMN())))</f>
        <v>63872.5</v>
      </c>
      <c r="AJ61" s="20" cm="1">
        <f t="array" aca="1" ref="AJ61" ca="1">SUM(INDIRECT(ADDRESS(ahorros_min_row,COLUMN())&amp;":"&amp;ADDRESS(ahorros_max_row,COLUMN())))</f>
        <v>92668.375</v>
      </c>
      <c r="AK61" s="20" cm="1">
        <f t="array" aca="1" ref="AK61" ca="1">SUM(INDIRECT(ADDRESS(ahorros_min_row,COLUMN())&amp;":"&amp;ADDRESS(ahorros_max_row,COLUMN())))</f>
        <v>56965.131250000035</v>
      </c>
      <c r="AL61" s="20" cm="1">
        <f t="array" aca="1" ref="AL61" ca="1">SUM(INDIRECT(ADDRESS(ahorros_min_row,COLUMN())&amp;":"&amp;ADDRESS(ahorros_max_row,COLUMN())))</f>
        <v>16106.050937500084</v>
      </c>
      <c r="AM61" s="20" cm="1">
        <f t="array" aca="1" ref="AM61" ca="1">SUM(INDIRECT(ADDRESS(ahorros_min_row,COLUMN())&amp;":"&amp;ADDRESS(ahorros_max_row,COLUMN())))</f>
        <v>0</v>
      </c>
      <c r="AN61" s="20" cm="1">
        <f t="array" aca="1" ref="AN61" ca="1">SUM(INDIRECT(ADDRESS(ahorros_min_row,COLUMN())&amp;":"&amp;ADDRESS(ahorros_max_row,COLUMN())))</f>
        <v>0</v>
      </c>
      <c r="AO61" s="20" cm="1">
        <f t="array" aca="1" ref="AO61" ca="1">SUM(INDIRECT(ADDRESS(ahorros_min_row,COLUMN())&amp;":"&amp;ADDRESS(ahorros_max_row,COLUMN())))</f>
        <v>0</v>
      </c>
      <c r="AP61" s="20" cm="1">
        <f t="array" aca="1" ref="AP61" ca="1">SUM(INDIRECT(ADDRESS(ahorros_min_row,COLUMN())&amp;":"&amp;ADDRESS(ahorros_max_row,COLUMN())))</f>
        <v>0</v>
      </c>
      <c r="AQ61" s="20" cm="1">
        <f t="array" aca="1" ref="AQ61" ca="1">SUM(INDIRECT(ADDRESS(ahorros_min_row,COLUMN())&amp;":"&amp;ADDRESS(ahorros_max_row,COLUMN())))</f>
        <v>0</v>
      </c>
      <c r="AR61" s="20" cm="1">
        <f t="array" aca="1" ref="AR61" ca="1">SUM(INDIRECT(ADDRESS(ahorros_min_row,COLUMN())&amp;":"&amp;ADDRESS(ahorros_max_row,COLUMN())))</f>
        <v>0</v>
      </c>
      <c r="AS61" s="20" cm="1">
        <f t="array" aca="1" ref="AS61" ca="1">SUM(INDIRECT(ADDRESS(ahorros_min_row,COLUMN())&amp;":"&amp;ADDRESS(ahorros_max_row,COLUMN())))</f>
        <v>320762.05718750012</v>
      </c>
      <c r="AU61" s="20" cm="1">
        <f t="array" aca="1" ref="AU61" ca="1">SUM(INDIRECT(ADDRESS(ahorros_min_row,COLUMN())&amp;":"&amp;ADDRESS(ahorros_max_row,COLUMN())))</f>
        <v>211000</v>
      </c>
      <c r="AV61" s="20" cm="1">
        <f t="array" aca="1" ref="AV61" ca="1">SUM(INDIRECT(ADDRESS(ahorros_min_row,COLUMN())&amp;":"&amp;ADDRESS(ahorros_max_row,COLUMN())))</f>
        <v>169000</v>
      </c>
      <c r="AW61" s="20" cm="1">
        <f t="array" aca="1" ref="AW61" ca="1">SUM(INDIRECT(ADDRESS(ahorros_min_row,COLUMN())&amp;":"&amp;ADDRESS(ahorros_max_row,COLUMN())))</f>
        <v>151750.00000000003</v>
      </c>
      <c r="AX61" s="20" cm="1">
        <f t="array" aca="1" ref="AX61" ca="1">SUM(INDIRECT(ADDRESS(ahorros_min_row,COLUMN())&amp;":"&amp;ADDRESS(ahorros_max_row,COLUMN())))</f>
        <v>251912.50000000006</v>
      </c>
      <c r="AY61" s="20" cm="1">
        <f t="array" aca="1" ref="AY61" ca="1">SUM(INDIRECT(ADDRESS(ahorros_min_row,COLUMN())&amp;":"&amp;ADDRESS(ahorros_max_row,COLUMN())))</f>
        <v>229099.37500000012</v>
      </c>
      <c r="AZ61" s="20" cm="1">
        <f t="array" aca="1" ref="AZ61" ca="1">SUM(INDIRECT(ADDRESS(ahorros_min_row,COLUMN())&amp;":"&amp;ADDRESS(ahorros_max_row,COLUMN())))</f>
        <v>202864.28125000012</v>
      </c>
      <c r="BA61" s="20" cm="1">
        <f t="array" aca="1" ref="BA61" ca="1">SUM(INDIRECT(ADDRESS(ahorros_min_row,COLUMN())&amp;":"&amp;ADDRESS(ahorros_max_row,COLUMN())))</f>
        <v>172693.92343750014</v>
      </c>
      <c r="BB61" s="20" cm="1">
        <f t="array" aca="1" ref="BB61" ca="1">SUM(INDIRECT(ADDRESS(ahorros_min_row,COLUMN())&amp;":"&amp;ADDRESS(ahorros_max_row,COLUMN())))</f>
        <v>293998.01195312518</v>
      </c>
      <c r="BC61" s="20" cm="1">
        <f t="array" aca="1" ref="BC61" ca="1">SUM(INDIRECT(ADDRESS(ahorros_min_row,COLUMN())&amp;":"&amp;ADDRESS(ahorros_max_row,COLUMN())))</f>
        <v>254097.71374609397</v>
      </c>
      <c r="BD61" s="20" cm="1">
        <f t="array" aca="1" ref="BD61" ca="1">SUM(INDIRECT(ADDRESS(ahorros_min_row,COLUMN())&amp;":"&amp;ADDRESS(ahorros_max_row,COLUMN())))</f>
        <v>208212.37080800807</v>
      </c>
      <c r="BE61" s="20" cm="1">
        <f t="array" aca="1" ref="BE61" ca="1">SUM(INDIRECT(ADDRESS(ahorros_min_row,COLUMN())&amp;":"&amp;ADDRESS(ahorros_max_row,COLUMN())))</f>
        <v>155444.22642920929</v>
      </c>
      <c r="BF61" s="20" cm="1">
        <f t="array" aca="1" ref="BF61" ca="1">SUM(INDIRECT(ADDRESS(ahorros_min_row,COLUMN())&amp;":"&amp;ADDRESS(ahorros_max_row,COLUMN())))</f>
        <v>297560.86039359076</v>
      </c>
      <c r="BG61" s="20" cm="1">
        <f t="array" aca="1" ref="BG61" ca="1">SUM(INDIRECT(ADDRESS(ahorros_min_row,COLUMN())&amp;":"&amp;ADDRESS(ahorros_max_row,COLUMN())))</f>
        <v>2597633.2630175273</v>
      </c>
      <c r="BI61" s="20" cm="1">
        <f t="array" aca="1" ref="BI61" ca="1">SUM(INDIRECT(ADDRESS(ahorros_min_row,COLUMN())&amp;":"&amp;ADDRESS(ahorros_max_row,COLUMN())))</f>
        <v>0</v>
      </c>
      <c r="BJ61" s="20" cm="1">
        <f t="array" aca="1" ref="BJ61" ca="1">SUM(INDIRECT(ADDRESS(ahorros_min_row,COLUMN())&amp;":"&amp;ADDRESS(ahorros_max_row,COLUMN())))</f>
        <v>0</v>
      </c>
      <c r="BK61" s="20" cm="1">
        <f t="array" aca="1" ref="BK61" ca="1">SUM(INDIRECT(ADDRESS(ahorros_min_row,COLUMN())&amp;":"&amp;ADDRESS(ahorros_max_row,COLUMN())))</f>
        <v>0</v>
      </c>
      <c r="BL61" s="20" cm="1">
        <f t="array" aca="1" ref="BL61" ca="1">SUM(INDIRECT(ADDRESS(ahorros_min_row,COLUMN())&amp;":"&amp;ADDRESS(ahorros_max_row,COLUMN())))</f>
        <v>0</v>
      </c>
      <c r="BM61" s="20" cm="1">
        <f t="array" aca="1" ref="BM61" ca="1">SUM(INDIRECT(ADDRESS(ahorros_min_row,COLUMN())&amp;":"&amp;ADDRESS(ahorros_max_row,COLUMN())))</f>
        <v>0</v>
      </c>
      <c r="BN61" s="20" cm="1">
        <f t="array" aca="1" ref="BN61" ca="1">SUM(INDIRECT(ADDRESS(ahorros_min_row,COLUMN())&amp;":"&amp;ADDRESS(ahorros_max_row,COLUMN())))</f>
        <v>0</v>
      </c>
      <c r="BO61" s="20" cm="1">
        <f t="array" aca="1" ref="BO61" ca="1">SUM(INDIRECT(ADDRESS(ahorros_min_row,COLUMN())&amp;":"&amp;ADDRESS(ahorros_max_row,COLUMN())))</f>
        <v>0</v>
      </c>
      <c r="BP61" s="20" cm="1">
        <f t="array" aca="1" ref="BP61" ca="1">SUM(INDIRECT(ADDRESS(ahorros_min_row,COLUMN())&amp;":"&amp;ADDRESS(ahorros_max_row,COLUMN())))</f>
        <v>0</v>
      </c>
      <c r="BQ61" s="20" cm="1">
        <f t="array" aca="1" ref="BQ61" ca="1">SUM(INDIRECT(ADDRESS(ahorros_min_row,COLUMN())&amp;":"&amp;ADDRESS(ahorros_max_row,COLUMN())))</f>
        <v>0</v>
      </c>
      <c r="BR61" s="20" cm="1">
        <f t="array" aca="1" ref="BR61" ca="1">SUM(INDIRECT(ADDRESS(ahorros_min_row,COLUMN())&amp;":"&amp;ADDRESS(ahorros_max_row,COLUMN())))</f>
        <v>0</v>
      </c>
      <c r="BS61" s="20" cm="1">
        <f t="array" aca="1" ref="BS61" ca="1">SUM(INDIRECT(ADDRESS(ahorros_min_row,COLUMN())&amp;":"&amp;ADDRESS(ahorros_max_row,COLUMN())))</f>
        <v>0</v>
      </c>
      <c r="BT61" s="20" cm="1">
        <f t="array" aca="1" ref="BT61" ca="1">SUM(INDIRECT(ADDRESS(ahorros_min_row,COLUMN())&amp;":"&amp;ADDRESS(ahorros_max_row,COLUMN())))</f>
        <v>0</v>
      </c>
      <c r="BU61" s="20" cm="1">
        <f t="array" aca="1" ref="BU61" ca="1">SUM(INDIRECT(ADDRESS(ahorros_min_row,COLUMN())&amp;":"&amp;ADDRESS(ahorros_max_row,COLUMN())))</f>
        <v>0</v>
      </c>
    </row>
    <row r="62" spans="3:73" hidden="1" x14ac:dyDescent="0.25">
      <c r="C62" s="18" t="s">
        <v>21</v>
      </c>
    </row>
    <row r="63" spans="3:73" hidden="1" x14ac:dyDescent="0.25">
      <c r="C63" s="18" t="s">
        <v>21</v>
      </c>
    </row>
    <row r="64" spans="3:73" x14ac:dyDescent="0.25">
      <c r="C64" s="13" t="s">
        <v>2</v>
      </c>
    </row>
  </sheetData>
  <mergeCells count="6">
    <mergeCell ref="BI5:BU5"/>
    <mergeCell ref="AG5:AS5"/>
    <mergeCell ref="AU5:BG5"/>
    <mergeCell ref="E5:Q5"/>
    <mergeCell ref="A1:C2"/>
    <mergeCell ref="S5:AE5"/>
  </mergeCells>
  <conditionalFormatting sqref="C10:C24 E10:Q24 S10:AE24 BG10:BG24 BI10:BU24 AG10:AS24">
    <cfRule type="expression" dxfId="80" priority="18">
      <formula>ROW(A10)&lt;=income_row_max</formula>
    </cfRule>
  </conditionalFormatting>
  <conditionalFormatting sqref="C28:C35 S28:AE42 BG28:BG42 BI28:BU42 E28:Q42 AG28:AS42">
    <cfRule type="expression" dxfId="79" priority="17">
      <formula>ROW(A28)&lt;=expensas_max_row</formula>
    </cfRule>
  </conditionalFormatting>
  <conditionalFormatting sqref="S46:AE60 BG46:BG60 BI46:BU60 AG46:AS60 E46:Q60 C46:C48">
    <cfRule type="expression" dxfId="78" priority="16">
      <formula>ROW(A46)&lt;=ahorros_max_row</formula>
    </cfRule>
  </conditionalFormatting>
  <conditionalFormatting sqref="E6:Q6 S6:AE6 AU6:BG6 BI6:BU6 AG6:AS6">
    <cfRule type="iconSet" priority="14">
      <iconSet iconSet="3Symbols" showValue="0">
        <cfvo type="percent" val="0"/>
        <cfvo type="num" val="1"/>
        <cfvo type="num" val="2"/>
      </iconSet>
    </cfRule>
  </conditionalFormatting>
  <conditionalFormatting sqref="E6:Q7 S6:AE7 AU6:BG7 BI6:BU7 AG6:AS7">
    <cfRule type="expression" dxfId="77" priority="11" stopIfTrue="1">
      <formula>AND(E$25="",E$43=0,E$61=0)</formula>
    </cfRule>
  </conditionalFormatting>
  <conditionalFormatting sqref="E7:Q7 S7:AE7 AG7:AS7 AU7:BG7 BI7:BU7">
    <cfRule type="expression" dxfId="76" priority="12" stopIfTrue="1">
      <formula>E$7=0</formula>
    </cfRule>
    <cfRule type="expression" dxfId="75" priority="13">
      <formula>E$7&lt;0</formula>
    </cfRule>
  </conditionalFormatting>
  <conditionalFormatting sqref="AU10:BF24">
    <cfRule type="expression" dxfId="74" priority="3">
      <formula>ROW(AS10)&lt;=income_row_max</formula>
    </cfRule>
  </conditionalFormatting>
  <conditionalFormatting sqref="AU28:BF42">
    <cfRule type="expression" dxfId="73" priority="2">
      <formula>ROW(AS28)&lt;=expensas_max_row</formula>
    </cfRule>
  </conditionalFormatting>
  <conditionalFormatting sqref="AU46:BF60">
    <cfRule type="expression" dxfId="72" priority="1">
      <formula>ROW(AS46)&lt;=ahorros_max_row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A439-01BE-4AB5-8A0E-F65681DD5FDB}">
  <sheetPr codeName="Hoja3"/>
  <dimension ref="A1:H34"/>
  <sheetViews>
    <sheetView showGridLines="0" workbookViewId="0">
      <pane ySplit="10" topLeftCell="A11" activePane="bottomLeft" state="frozen"/>
      <selection pane="bottomLeft" activeCell="H12" sqref="H12"/>
    </sheetView>
  </sheetViews>
  <sheetFormatPr baseColWidth="10" defaultRowHeight="15" x14ac:dyDescent="0.25"/>
  <cols>
    <col min="1" max="2" width="5" customWidth="1"/>
    <col min="3" max="3" width="12.5703125" customWidth="1"/>
    <col min="4" max="4" width="12.85546875" customWidth="1"/>
    <col min="5" max="5" width="22.28515625" customWidth="1"/>
    <col min="6" max="6" width="12.5703125" customWidth="1"/>
    <col min="7" max="7" width="32.140625" customWidth="1"/>
    <col min="8" max="8" width="12.85546875" bestFit="1" customWidth="1"/>
    <col min="9" max="9" width="18" customWidth="1"/>
    <col min="10" max="15" width="5" customWidth="1"/>
  </cols>
  <sheetData>
    <row r="1" spans="1:8" s="1" customFormat="1" ht="15" customHeight="1" x14ac:dyDescent="0.25">
      <c r="A1" s="113" t="s">
        <v>25</v>
      </c>
      <c r="B1" s="113"/>
      <c r="C1" s="113"/>
      <c r="D1" s="113"/>
      <c r="E1" s="113"/>
    </row>
    <row r="2" spans="1:8" s="1" customFormat="1" ht="15" customHeight="1" x14ac:dyDescent="0.25">
      <c r="A2" s="113"/>
      <c r="B2" s="113"/>
      <c r="C2" s="113"/>
      <c r="D2" s="113"/>
      <c r="E2" s="113"/>
    </row>
    <row r="10" spans="1:8" x14ac:dyDescent="0.25">
      <c r="C10" s="28" t="s">
        <v>28</v>
      </c>
      <c r="D10" s="28" t="s">
        <v>29</v>
      </c>
      <c r="E10" s="28" t="s">
        <v>30</v>
      </c>
      <c r="F10" s="28" t="s">
        <v>31</v>
      </c>
      <c r="G10" s="28" t="s">
        <v>34</v>
      </c>
      <c r="H10" s="39" t="s">
        <v>33</v>
      </c>
    </row>
    <row r="11" spans="1:8" x14ac:dyDescent="0.25">
      <c r="C11" s="29">
        <v>45292</v>
      </c>
      <c r="D11" s="28" t="s">
        <v>32</v>
      </c>
      <c r="E11" s="28" t="s">
        <v>4</v>
      </c>
      <c r="F11" s="30">
        <v>400000</v>
      </c>
      <c r="G11" s="32"/>
      <c r="H11" s="33" cm="1">
        <f t="array" ref="H11">SUMPRODUCT(tracking_table[Cantidad], (tracking_table[Fecha]&lt;=tracking_table[[#This Row],[Fecha]])*1, (tracking_table[Tipo]&lt;&gt;"Ingresos")*(-1) + (tracking_table[Tipo]="Ingresos"))</f>
        <v>-58000</v>
      </c>
    </row>
    <row r="12" spans="1:8" x14ac:dyDescent="0.25">
      <c r="C12" s="29">
        <v>45292</v>
      </c>
      <c r="D12" s="28" t="s">
        <v>7</v>
      </c>
      <c r="E12" s="28" t="s">
        <v>3</v>
      </c>
      <c r="F12" s="30">
        <v>57000</v>
      </c>
      <c r="G12" s="32"/>
      <c r="H12" s="33" cm="1">
        <f t="array" ref="H12">SUMPRODUCT(tracking_table[Cantidad], (tracking_table[Fecha]&lt;=tracking_table[[#This Row],[Fecha]])*1, (tracking_table[Tipo]&lt;&gt;"Ingresos")*(-1) + (tracking_table[Tipo]="Ingresos"))</f>
        <v>-58000</v>
      </c>
    </row>
    <row r="13" spans="1:8" x14ac:dyDescent="0.25">
      <c r="C13" s="29">
        <v>45292</v>
      </c>
      <c r="D13" s="28" t="s">
        <v>7</v>
      </c>
      <c r="E13" s="28" t="s">
        <v>14</v>
      </c>
      <c r="F13" s="30">
        <v>120000</v>
      </c>
      <c r="G13" s="32"/>
      <c r="H13" s="33" cm="1">
        <f t="array" ref="H13">SUMPRODUCT(tracking_table[Cantidad], (tracking_table[Fecha]&lt;=tracking_table[[#This Row],[Fecha]])*1, (tracking_table[Tipo]&lt;&gt;"Ingresos")*(-1) + (tracking_table[Tipo]="Ingresos"))</f>
        <v>-58000</v>
      </c>
    </row>
    <row r="14" spans="1:8" x14ac:dyDescent="0.25">
      <c r="C14" s="29">
        <v>45292</v>
      </c>
      <c r="D14" s="28" t="s">
        <v>7</v>
      </c>
      <c r="E14" s="28" t="s">
        <v>9</v>
      </c>
      <c r="F14" s="30">
        <v>20000</v>
      </c>
      <c r="G14" s="32"/>
      <c r="H14" s="33" cm="1">
        <f t="array" ref="H14">SUMPRODUCT(tracking_table[Cantidad], (tracking_table[Fecha]&lt;=tracking_table[[#This Row],[Fecha]])*1, (tracking_table[Tipo]&lt;&gt;"Ingresos")*(-1) + (tracking_table[Tipo]="Ingresos"))</f>
        <v>-58000</v>
      </c>
    </row>
    <row r="15" spans="1:8" x14ac:dyDescent="0.25">
      <c r="C15" s="29">
        <v>45292</v>
      </c>
      <c r="D15" s="28" t="s">
        <v>7</v>
      </c>
      <c r="E15" s="28" t="s">
        <v>11</v>
      </c>
      <c r="F15" s="30">
        <v>16000</v>
      </c>
      <c r="G15" s="32"/>
      <c r="H15" s="33" cm="1">
        <f t="array" ref="H15">SUMPRODUCT(tracking_table[Cantidad], (tracking_table[Fecha]&lt;=tracking_table[[#This Row],[Fecha]])*1, (tracking_table[Tipo]&lt;&gt;"Ingresos")*(-1) + (tracking_table[Tipo]="Ingresos"))</f>
        <v>-58000</v>
      </c>
    </row>
    <row r="16" spans="1:8" x14ac:dyDescent="0.25">
      <c r="C16" s="29">
        <v>45292</v>
      </c>
      <c r="D16" s="28" t="s">
        <v>7</v>
      </c>
      <c r="E16" s="28" t="s">
        <v>10</v>
      </c>
      <c r="F16" s="30">
        <v>3000</v>
      </c>
      <c r="G16" s="32"/>
      <c r="H16" s="33" cm="1">
        <f t="array" ref="H16">SUMPRODUCT(tracking_table[Cantidad], (tracking_table[Fecha]&lt;=tracking_table[[#This Row],[Fecha]])*1, (tracking_table[Tipo]&lt;&gt;"Ingresos")*(-1) + (tracking_table[Tipo]="Ingresos"))</f>
        <v>-58000</v>
      </c>
    </row>
    <row r="17" spans="3:8" x14ac:dyDescent="0.25">
      <c r="C17" s="29">
        <v>45292</v>
      </c>
      <c r="D17" s="28" t="s">
        <v>18</v>
      </c>
      <c r="E17" s="28" t="s">
        <v>19</v>
      </c>
      <c r="F17" s="30">
        <v>432000</v>
      </c>
      <c r="G17" s="32"/>
      <c r="H17" s="33" cm="1">
        <f t="array" ref="H17">SUMPRODUCT(tracking_table[Cantidad], (tracking_table[Fecha]&lt;=tracking_table[[#This Row],[Fecha]])*1, (tracking_table[Tipo]&lt;&gt;"Ingresos")*(-1) + (tracking_table[Tipo]="Ingresos"))</f>
        <v>-58000</v>
      </c>
    </row>
    <row r="18" spans="3:8" x14ac:dyDescent="0.25">
      <c r="C18" s="29">
        <v>45292</v>
      </c>
      <c r="D18" s="28" t="s">
        <v>18</v>
      </c>
      <c r="E18" s="28" t="s">
        <v>80</v>
      </c>
      <c r="F18" s="30">
        <v>200000</v>
      </c>
      <c r="G18" s="32"/>
      <c r="H18" s="33" cm="1">
        <f t="array" ref="H18">SUMPRODUCT(tracking_table[Cantidad], (tracking_table[Fecha]&lt;=tracking_table[[#This Row],[Fecha]])*1, (tracking_table[Tipo]&lt;&gt;"Ingresos")*(-1) + (tracking_table[Tipo]="Ingresos"))</f>
        <v>-58000</v>
      </c>
    </row>
    <row r="19" spans="3:8" x14ac:dyDescent="0.25">
      <c r="C19" s="29">
        <v>45292</v>
      </c>
      <c r="D19" s="28" t="s">
        <v>18</v>
      </c>
      <c r="E19" s="28" t="s">
        <v>20</v>
      </c>
      <c r="F19" s="30">
        <v>20000</v>
      </c>
      <c r="G19" s="32"/>
      <c r="H19" s="33" cm="1">
        <f t="array" ref="H19">SUMPRODUCT(tracking_table[Cantidad], (tracking_table[Fecha]&lt;=tracking_table[[#This Row],[Fecha]])*1, (tracking_table[Tipo]&lt;&gt;"Ingresos")*(-1) + (tracking_table[Tipo]="Ingresos"))</f>
        <v>-58000</v>
      </c>
    </row>
    <row r="20" spans="3:8" x14ac:dyDescent="0.25">
      <c r="C20" s="29">
        <v>45292</v>
      </c>
      <c r="D20" s="28" t="s">
        <v>32</v>
      </c>
      <c r="E20" s="28" t="s">
        <v>81</v>
      </c>
      <c r="F20" s="30">
        <v>400000</v>
      </c>
      <c r="G20" s="32"/>
      <c r="H20" s="33" cm="1">
        <f t="array" ref="H20">SUMPRODUCT(tracking_table[Cantidad], (tracking_table[Fecha]&lt;=tracking_table[[#This Row],[Fecha]])*1, (tracking_table[Tipo]&lt;&gt;"Ingresos")*(-1) + (tracking_table[Tipo]="Ingresos"))</f>
        <v>-58000</v>
      </c>
    </row>
    <row r="21" spans="3:8" x14ac:dyDescent="0.25">
      <c r="C21" s="29">
        <v>45292</v>
      </c>
      <c r="D21" s="28" t="s">
        <v>32</v>
      </c>
      <c r="E21" s="28" t="s">
        <v>83</v>
      </c>
      <c r="F21" s="30">
        <v>10000</v>
      </c>
      <c r="G21" s="32"/>
      <c r="H21" s="33" cm="1">
        <f t="array" ref="H21">SUMPRODUCT(tracking_table[Cantidad], (tracking_table[Fecha]&lt;=tracking_table[[#This Row],[Fecha]])*1, (tracking_table[Tipo]&lt;&gt;"Ingresos")*(-1) + (tracking_table[Tipo]="Ingresos"))</f>
        <v>-58000</v>
      </c>
    </row>
    <row r="22" spans="3:8" x14ac:dyDescent="0.25">
      <c r="C22" s="29">
        <v>45323</v>
      </c>
      <c r="D22" s="28" t="s">
        <v>32</v>
      </c>
      <c r="E22" s="28" t="s">
        <v>4</v>
      </c>
      <c r="F22" s="30">
        <v>400000</v>
      </c>
      <c r="G22" s="32"/>
      <c r="H22" s="33" cm="1">
        <f t="array" ref="H22">SUMPRODUCT(tracking_table[Cantidad], (tracking_table[Fecha]&lt;=tracking_table[[#This Row],[Fecha]])*1, (tracking_table[Tipo]&lt;&gt;"Ingresos")*(-1) + (tracking_table[Tipo]="Ingresos"))</f>
        <v>122000</v>
      </c>
    </row>
    <row r="23" spans="3:8" x14ac:dyDescent="0.25">
      <c r="C23" s="29">
        <v>45323</v>
      </c>
      <c r="D23" s="28" t="s">
        <v>32</v>
      </c>
      <c r="E23" s="28" t="s">
        <v>6</v>
      </c>
      <c r="F23" s="30">
        <v>60000</v>
      </c>
      <c r="G23" s="32"/>
      <c r="H23" s="33" cm="1">
        <f t="array" ref="H23">SUMPRODUCT(tracking_table[Cantidad], (tracking_table[Fecha]&lt;=tracking_table[[#This Row],[Fecha]])*1, (tracking_table[Tipo]&lt;&gt;"Ingresos")*(-1) + (tracking_table[Tipo]="Ingresos"))</f>
        <v>122000</v>
      </c>
    </row>
    <row r="24" spans="3:8" x14ac:dyDescent="0.25">
      <c r="C24" s="29">
        <v>45323</v>
      </c>
      <c r="D24" s="28" t="s">
        <v>32</v>
      </c>
      <c r="E24" s="28" t="s">
        <v>5</v>
      </c>
      <c r="F24" s="30">
        <v>20000</v>
      </c>
      <c r="G24" s="32"/>
      <c r="H24" s="33" cm="1">
        <f t="array" ref="H24">SUMPRODUCT(tracking_table[Cantidad], (tracking_table[Fecha]&lt;=tracking_table[[#This Row],[Fecha]])*1, (tracking_table[Tipo]&lt;&gt;"Ingresos")*(-1) + (tracking_table[Tipo]="Ingresos"))</f>
        <v>122000</v>
      </c>
    </row>
    <row r="25" spans="3:8" x14ac:dyDescent="0.25">
      <c r="C25" s="29">
        <v>45336</v>
      </c>
      <c r="D25" s="28" t="s">
        <v>7</v>
      </c>
      <c r="E25" s="28" t="s">
        <v>3</v>
      </c>
      <c r="F25" s="30">
        <v>116000</v>
      </c>
      <c r="G25" s="31"/>
      <c r="H25" s="33" cm="1">
        <f t="array" ref="H25">SUMPRODUCT(tracking_table[Cantidad], (tracking_table[Fecha]&lt;=tracking_table[[#This Row],[Fecha]])*1, (tracking_table[Tipo]&lt;&gt;"Ingresos")*(-1) + (tracking_table[Tipo]="Ingresos"))</f>
        <v>-110000</v>
      </c>
    </row>
    <row r="26" spans="3:8" x14ac:dyDescent="0.25">
      <c r="C26" s="29">
        <v>45323</v>
      </c>
      <c r="D26" s="28" t="s">
        <v>7</v>
      </c>
      <c r="E26" s="28" t="s">
        <v>14</v>
      </c>
      <c r="F26" s="30">
        <v>300000</v>
      </c>
      <c r="G26" s="32"/>
      <c r="H26" s="33" cm="1">
        <f t="array" ref="H26">SUMPRODUCT(tracking_table[Cantidad], (tracking_table[Fecha]&lt;=tracking_table[[#This Row],[Fecha]])*1, (tracking_table[Tipo]&lt;&gt;"Ingresos")*(-1) + (tracking_table[Tipo]="Ingresos"))</f>
        <v>122000</v>
      </c>
    </row>
    <row r="27" spans="3:8" x14ac:dyDescent="0.25">
      <c r="C27" s="29">
        <v>45336</v>
      </c>
      <c r="D27" s="28" t="s">
        <v>32</v>
      </c>
      <c r="E27" s="28" t="s">
        <v>4</v>
      </c>
      <c r="F27" s="30"/>
      <c r="G27" s="32"/>
      <c r="H27" s="33" cm="1">
        <f t="array" ref="H27">SUMPRODUCT(tracking_table[Cantidad], (tracking_table[Fecha]&lt;=tracking_table[[#This Row],[Fecha]])*1, (tracking_table[Tipo]&lt;&gt;"Ingresos")*(-1) + (tracking_table[Tipo]="Ingresos"))</f>
        <v>-110000</v>
      </c>
    </row>
    <row r="28" spans="3:8" x14ac:dyDescent="0.25">
      <c r="C28" s="29">
        <v>45365</v>
      </c>
      <c r="D28" s="28" t="s">
        <v>7</v>
      </c>
      <c r="E28" s="28" t="s">
        <v>12</v>
      </c>
      <c r="F28" s="30">
        <v>0</v>
      </c>
      <c r="G28" s="32"/>
      <c r="H28" s="33" cm="1">
        <f t="array" ref="H28">SUMPRODUCT(tracking_table[Cantidad], (tracking_table[Fecha]&lt;=tracking_table[[#This Row],[Fecha]])*1, (tracking_table[Tipo]&lt;&gt;"Ingresos")*(-1) + (tracking_table[Tipo]="Ingresos"))</f>
        <v>-110000</v>
      </c>
    </row>
    <row r="29" spans="3:8" x14ac:dyDescent="0.25">
      <c r="C29" s="29">
        <v>45366</v>
      </c>
      <c r="D29" s="28" t="s">
        <v>18</v>
      </c>
      <c r="E29" s="28" t="s">
        <v>19</v>
      </c>
      <c r="F29" s="30">
        <v>50000</v>
      </c>
      <c r="G29" s="32"/>
      <c r="H29" s="33" cm="1">
        <f t="array" ref="H29">SUMPRODUCT(tracking_table[Cantidad], (tracking_table[Fecha]&lt;=tracking_table[[#This Row],[Fecha]])*1, (tracking_table[Tipo]&lt;&gt;"Ingresos")*(-1) + (tracking_table[Tipo]="Ingresos"))</f>
        <v>240000</v>
      </c>
    </row>
    <row r="30" spans="3:8" x14ac:dyDescent="0.25">
      <c r="C30" s="29">
        <v>45366</v>
      </c>
      <c r="D30" s="28" t="s">
        <v>32</v>
      </c>
      <c r="E30" s="28" t="s">
        <v>4</v>
      </c>
      <c r="F30" s="30">
        <v>400000</v>
      </c>
      <c r="G30" s="32"/>
      <c r="H30" s="33" cm="1">
        <f t="array" ref="H30">SUMPRODUCT(tracking_table[Cantidad], (tracking_table[Fecha]&lt;=tracking_table[[#This Row],[Fecha]])*1, (tracking_table[Tipo]&lt;&gt;"Ingresos")*(-1) + (tracking_table[Tipo]="Ingresos"))</f>
        <v>240000</v>
      </c>
    </row>
    <row r="31" spans="3:8" x14ac:dyDescent="0.25">
      <c r="C31" s="29">
        <v>45396</v>
      </c>
      <c r="D31" s="28" t="s">
        <v>32</v>
      </c>
      <c r="E31" s="28" t="s">
        <v>82</v>
      </c>
      <c r="F31" s="30">
        <v>100000</v>
      </c>
      <c r="G31" s="32"/>
      <c r="H31" s="33" cm="1">
        <f t="array" ref="H31">SUMPRODUCT(tracking_table[Cantidad], (tracking_table[Fecha]&lt;=tracking_table[[#This Row],[Fecha]])*1, (tracking_table[Tipo]&lt;&gt;"Ingresos")*(-1) + (tracking_table[Tipo]="Ingresos"))</f>
        <v>340000</v>
      </c>
    </row>
    <row r="32" spans="3:8" x14ac:dyDescent="0.25">
      <c r="C32" s="29">
        <v>45324</v>
      </c>
      <c r="D32" s="28" t="s">
        <v>7</v>
      </c>
      <c r="E32" s="28" t="s">
        <v>3</v>
      </c>
      <c r="F32" s="30">
        <v>116000</v>
      </c>
      <c r="G32" s="32"/>
      <c r="H32" s="33"/>
    </row>
    <row r="33" spans="3:8" x14ac:dyDescent="0.25">
      <c r="C33" s="29"/>
      <c r="D33" s="28"/>
      <c r="E33" s="28"/>
      <c r="F33" s="30"/>
      <c r="G33" s="32"/>
      <c r="H33" s="33"/>
    </row>
    <row r="34" spans="3:8" x14ac:dyDescent="0.25">
      <c r="C34" s="29"/>
      <c r="D34" s="28"/>
      <c r="E34" s="28"/>
      <c r="F34" s="30"/>
      <c r="G34" s="32"/>
      <c r="H34" s="33"/>
    </row>
  </sheetData>
  <mergeCells count="1">
    <mergeCell ref="A1:E2"/>
  </mergeCells>
  <conditionalFormatting sqref="E11:E13">
    <cfRule type="expression" dxfId="62" priority="26">
      <formula>ISNA(MATCH(E11,INDIRECT(D11),0))</formula>
    </cfRule>
  </conditionalFormatting>
  <conditionalFormatting sqref="F11:F13">
    <cfRule type="expression" dxfId="61" priority="24">
      <formula>D11="Ingresos"</formula>
    </cfRule>
  </conditionalFormatting>
  <conditionalFormatting sqref="E22">
    <cfRule type="expression" dxfId="60" priority="22">
      <formula>ISNA(MATCH(E22,INDIRECT(D22),0))</formula>
    </cfRule>
  </conditionalFormatting>
  <conditionalFormatting sqref="F22">
    <cfRule type="expression" dxfId="59" priority="21">
      <formula>D22="Ingresos"</formula>
    </cfRule>
  </conditionalFormatting>
  <conditionalFormatting sqref="E13">
    <cfRule type="expression" dxfId="58" priority="20">
      <formula>ISNA(MATCH(E13,INDIRECT(D13),0))</formula>
    </cfRule>
  </conditionalFormatting>
  <conditionalFormatting sqref="F13">
    <cfRule type="expression" dxfId="57" priority="19">
      <formula>D13="Ingresos"</formula>
    </cfRule>
  </conditionalFormatting>
  <conditionalFormatting sqref="E14">
    <cfRule type="expression" dxfId="56" priority="18">
      <formula>ISNA(MATCH(E14,INDIRECT(D14),0))</formula>
    </cfRule>
  </conditionalFormatting>
  <conditionalFormatting sqref="F14">
    <cfRule type="expression" dxfId="55" priority="17">
      <formula>D14="Ingresos"</formula>
    </cfRule>
  </conditionalFormatting>
  <conditionalFormatting sqref="E18">
    <cfRule type="expression" dxfId="54" priority="16">
      <formula>ISNA(MATCH(E18,INDIRECT(D18),0))</formula>
    </cfRule>
  </conditionalFormatting>
  <conditionalFormatting sqref="F18">
    <cfRule type="expression" dxfId="53" priority="15">
      <formula>D18="Ingresos"</formula>
    </cfRule>
  </conditionalFormatting>
  <conditionalFormatting sqref="E19">
    <cfRule type="expression" dxfId="52" priority="14">
      <formula>ISNA(MATCH(E19,INDIRECT(D19),0))</formula>
    </cfRule>
  </conditionalFormatting>
  <conditionalFormatting sqref="F19">
    <cfRule type="expression" dxfId="51" priority="13">
      <formula>D19="Ingresos"</formula>
    </cfRule>
  </conditionalFormatting>
  <conditionalFormatting sqref="E20">
    <cfRule type="expression" dxfId="50" priority="12">
      <formula>ISNA(MATCH(E20,INDIRECT(D20),0))</formula>
    </cfRule>
  </conditionalFormatting>
  <conditionalFormatting sqref="F20">
    <cfRule type="expression" dxfId="49" priority="11">
      <formula>D20="Ingresos"</formula>
    </cfRule>
  </conditionalFormatting>
  <conditionalFormatting sqref="E21">
    <cfRule type="expression" dxfId="48" priority="10">
      <formula>ISNA(MATCH(E21,INDIRECT(D21),0))</formula>
    </cfRule>
  </conditionalFormatting>
  <conditionalFormatting sqref="F21">
    <cfRule type="expression" dxfId="47" priority="9">
      <formula>D21="Ingresos"</formula>
    </cfRule>
  </conditionalFormatting>
  <conditionalFormatting sqref="E30">
    <cfRule type="expression" dxfId="46" priority="8">
      <formula>ISNA(MATCH(E30,INDIRECT(D30),0))</formula>
    </cfRule>
  </conditionalFormatting>
  <conditionalFormatting sqref="F30">
    <cfRule type="expression" dxfId="45" priority="7">
      <formula>D30="Ingresos"</formula>
    </cfRule>
  </conditionalFormatting>
  <conditionalFormatting sqref="E31">
    <cfRule type="expression" dxfId="44" priority="6">
      <formula>ISNA(MATCH(E31,INDIRECT(D31),0))</formula>
    </cfRule>
  </conditionalFormatting>
  <conditionalFormatting sqref="F31">
    <cfRule type="expression" dxfId="43" priority="5">
      <formula>D31="Ingresos"</formula>
    </cfRule>
  </conditionalFormatting>
  <conditionalFormatting sqref="E33">
    <cfRule type="expression" dxfId="42" priority="4">
      <formula>ISNA(MATCH(E33,INDIRECT(D33),0))</formula>
    </cfRule>
  </conditionalFormatting>
  <conditionalFormatting sqref="F33">
    <cfRule type="expression" dxfId="41" priority="3">
      <formula>D33="Ingresos"</formula>
    </cfRule>
  </conditionalFormatting>
  <conditionalFormatting sqref="E34">
    <cfRule type="expression" dxfId="40" priority="2">
      <formula>ISNA(MATCH(E34,INDIRECT(D34),0))</formula>
    </cfRule>
  </conditionalFormatting>
  <conditionalFormatting sqref="F34">
    <cfRule type="expression" dxfId="39" priority="1">
      <formula>D34="Ingresos"</formula>
    </cfRule>
  </conditionalFormatting>
  <dataValidations count="4">
    <dataValidation type="date" operator="greaterThan" allowBlank="1" showInputMessage="1" showErrorMessage="1" errorTitle="Fecha incorrecta" error="Favor seleccionar una fecha valida." sqref="C11:C34" xr:uid="{A81FB240-379E-4671-AB80-9F083B90E96C}">
      <formula1>1</formula1>
    </dataValidation>
    <dataValidation type="list" allowBlank="1" showInputMessage="1" showErrorMessage="1" errorTitle="Tipo incorrecto." error="Favor revisar el tipo." sqref="D11:D34" xr:uid="{2FC40A32-BC58-41F7-B749-84FC0B53FFD3}">
      <formula1>"Ingresos, Expensas, Ahorros"</formula1>
    </dataValidation>
    <dataValidation type="list" allowBlank="1" showInputMessage="1" showErrorMessage="1" sqref="E11:E34" xr:uid="{B39CFA1D-E199-482A-B060-F89C8DCF9B7A}">
      <formula1>INDIRECT(D11)</formula1>
    </dataValidation>
    <dataValidation type="custom" allowBlank="1" showInputMessage="1" showErrorMessage="1" errorTitle="Formato no valido" error="Favor ingresar un valor numerico" sqref="F11:F34" xr:uid="{7CE0AB95-7847-4C3F-B930-0480E206CE97}">
      <formula1>ISNUMBER(F11)</formula1>
    </dataValidation>
  </dataValidation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B99E-48B8-467B-A434-A9510341E51F}">
  <sheetPr codeName="Hoja4"/>
  <dimension ref="B1:AR86"/>
  <sheetViews>
    <sheetView showGridLines="0" tabSelected="1" zoomScale="95" zoomScaleNormal="95" workbookViewId="0">
      <selection activeCell="AQ4" sqref="AQ4:AR8"/>
    </sheetView>
  </sheetViews>
  <sheetFormatPr baseColWidth="10" defaultRowHeight="15" x14ac:dyDescent="0.25"/>
  <cols>
    <col min="1" max="2" width="5.42578125" customWidth="1"/>
    <col min="3" max="3" width="11.85546875" hidden="1" customWidth="1"/>
    <col min="4" max="4" width="10.28515625" hidden="1" customWidth="1"/>
    <col min="5" max="5" width="11.85546875" hidden="1" customWidth="1"/>
    <col min="6" max="6" width="5" hidden="1" customWidth="1"/>
    <col min="7" max="7" width="6.140625" hidden="1" customWidth="1"/>
    <col min="8" max="8" width="6.5703125" hidden="1" customWidth="1"/>
    <col min="9" max="9" width="9.140625" hidden="1" customWidth="1"/>
    <col min="10" max="10" width="24.28515625" hidden="1" customWidth="1"/>
    <col min="11" max="11" width="14" hidden="1" customWidth="1"/>
    <col min="12" max="12" width="13.5703125" hidden="1" customWidth="1"/>
    <col min="13" max="13" width="15.42578125" hidden="1" customWidth="1"/>
    <col min="14" max="14" width="10.5703125" hidden="1" customWidth="1"/>
    <col min="15" max="15" width="11.85546875" hidden="1" customWidth="1"/>
    <col min="16" max="16" width="9.85546875" hidden="1" customWidth="1"/>
    <col min="17" max="17" width="10.5703125" hidden="1" customWidth="1"/>
    <col min="18" max="18" width="9.7109375" hidden="1" customWidth="1"/>
    <col min="19" max="19" width="12.140625" hidden="1" customWidth="1"/>
    <col min="20" max="20" width="13" hidden="1" customWidth="1"/>
    <col min="21" max="21" width="12.7109375" hidden="1" customWidth="1"/>
    <col min="22" max="22" width="20.42578125" hidden="1" customWidth="1"/>
    <col min="23" max="23" width="13.85546875" hidden="1" customWidth="1"/>
    <col min="24" max="24" width="12.5703125" hidden="1" customWidth="1"/>
    <col min="25" max="25" width="23.42578125" style="52" bestFit="1" customWidth="1"/>
    <col min="26" max="26" width="14" style="38" bestFit="1" customWidth="1"/>
    <col min="27" max="27" width="13" style="38" bestFit="1" customWidth="1"/>
    <col min="28" max="28" width="13.85546875" bestFit="1" customWidth="1"/>
    <col min="29" max="29" width="12" bestFit="1" customWidth="1"/>
    <col min="30" max="30" width="13.7109375" customWidth="1"/>
    <col min="31" max="31" width="3.85546875" customWidth="1"/>
    <col min="32" max="33" width="18.5703125" customWidth="1"/>
    <col min="34" max="34" width="2.28515625" customWidth="1"/>
    <col min="35" max="35" width="22.7109375" customWidth="1"/>
    <col min="36" max="36" width="11.42578125" customWidth="1"/>
    <col min="37" max="37" width="5.28515625" customWidth="1"/>
    <col min="38" max="38" width="3.28515625" customWidth="1"/>
    <col min="39" max="40" width="18.5703125" customWidth="1"/>
    <col min="41" max="41" width="2.28515625" customWidth="1"/>
    <col min="42" max="42" width="23.5703125" customWidth="1"/>
    <col min="43" max="43" width="11.42578125" customWidth="1"/>
    <col min="44" max="44" width="5.28515625" customWidth="1"/>
    <col min="45" max="45" width="2.85546875" customWidth="1"/>
  </cols>
  <sheetData>
    <row r="1" spans="2:44" s="1" customFormat="1" ht="15" customHeight="1" x14ac:dyDescent="0.25">
      <c r="Y1" s="115" t="s">
        <v>43</v>
      </c>
      <c r="Z1" s="115"/>
      <c r="AA1" s="115"/>
      <c r="AB1" s="115"/>
      <c r="AC1" s="115"/>
      <c r="AD1" s="115"/>
      <c r="AE1" s="115"/>
    </row>
    <row r="2" spans="2:44" s="1" customFormat="1" ht="15" customHeight="1" x14ac:dyDescent="0.25">
      <c r="Y2" s="115"/>
      <c r="Z2" s="115"/>
      <c r="AA2" s="115"/>
      <c r="AB2" s="115"/>
      <c r="AC2" s="115"/>
      <c r="AD2" s="115"/>
      <c r="AE2" s="115"/>
    </row>
    <row r="4" spans="2:44" x14ac:dyDescent="0.25">
      <c r="AQ4" s="116" t="s">
        <v>44</v>
      </c>
      <c r="AR4" s="117"/>
    </row>
    <row r="5" spans="2:44" x14ac:dyDescent="0.25">
      <c r="AN5" s="119" t="s">
        <v>45</v>
      </c>
      <c r="AO5" s="119"/>
      <c r="AP5" s="119"/>
      <c r="AQ5" s="118" t="s">
        <v>54</v>
      </c>
      <c r="AR5" s="118"/>
    </row>
    <row r="6" spans="2:44" x14ac:dyDescent="0.25">
      <c r="AJ6" s="42"/>
    </row>
    <row r="7" spans="2:44" x14ac:dyDescent="0.25">
      <c r="AQ7" s="116" t="s">
        <v>46</v>
      </c>
      <c r="AR7" s="117"/>
    </row>
    <row r="8" spans="2:44" x14ac:dyDescent="0.25">
      <c r="B8" s="126"/>
      <c r="K8" s="74"/>
      <c r="AN8" s="119" t="s">
        <v>47</v>
      </c>
      <c r="AO8" s="119"/>
      <c r="AP8" s="119"/>
      <c r="AQ8" s="120">
        <v>36526</v>
      </c>
      <c r="AR8" s="120"/>
    </row>
    <row r="11" spans="2:44" x14ac:dyDescent="0.25"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114" t="str">
        <f ca="1" xml:space="preserve"> "Detalles - " &amp; IF(periodo_seleccionado='Datos desplegables'!D7,YEAR(año_seleccionado) &amp; " (Total del año actual)",periodo_seleccionado_mostrar &amp; " " &amp; YEAR(año_seleccionado))</f>
        <v>Detalles - enero 2024</v>
      </c>
      <c r="Z11" s="114"/>
      <c r="AA11" s="114"/>
      <c r="AB11" s="114"/>
      <c r="AC11" s="114"/>
      <c r="AD11" s="114"/>
      <c r="AF11" s="114" t="str">
        <f ca="1" xml:space="preserve"> "Resumen - " &amp; IF(periodo_seleccionado='Datos desplegables'!D7,YEAR(año_seleccionado) &amp; " (Total del año actual)",periodo_seleccionado_mostrar &amp; " " &amp; YEAR(año_seleccionado))</f>
        <v>Resumen - enero 2024</v>
      </c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</row>
    <row r="12" spans="2:44" x14ac:dyDescent="0.25">
      <c r="C12" s="64" t="s">
        <v>57</v>
      </c>
      <c r="D12" s="66" t="s">
        <v>58</v>
      </c>
      <c r="E12" s="64" t="s">
        <v>59</v>
      </c>
      <c r="F12" s="65" t="s">
        <v>60</v>
      </c>
      <c r="G12" s="65" t="s">
        <v>61</v>
      </c>
      <c r="H12" s="66" t="s">
        <v>62</v>
      </c>
      <c r="I12" s="64" t="s">
        <v>63</v>
      </c>
      <c r="J12" s="65" t="s">
        <v>64</v>
      </c>
      <c r="K12" s="65" t="s">
        <v>65</v>
      </c>
      <c r="L12" s="66" t="s">
        <v>66</v>
      </c>
      <c r="M12" s="63" t="s">
        <v>67</v>
      </c>
      <c r="N12" s="63" t="s">
        <v>68</v>
      </c>
      <c r="O12" s="63" t="s">
        <v>69</v>
      </c>
      <c r="P12" s="63" t="s">
        <v>70</v>
      </c>
      <c r="Q12" s="63" t="s">
        <v>71</v>
      </c>
      <c r="R12" s="63" t="s">
        <v>72</v>
      </c>
      <c r="S12" s="63" t="s">
        <v>73</v>
      </c>
      <c r="T12" s="63" t="s">
        <v>74</v>
      </c>
      <c r="U12" s="63" t="s">
        <v>75</v>
      </c>
      <c r="V12" s="63" t="s">
        <v>76</v>
      </c>
      <c r="W12" s="63" t="s">
        <v>77</v>
      </c>
      <c r="X12" s="77" t="s">
        <v>78</v>
      </c>
    </row>
    <row r="13" spans="2:44" x14ac:dyDescent="0.25">
      <c r="C13" s="67" cm="1">
        <f t="array" ref="C13">income_header_row</f>
        <v>9</v>
      </c>
      <c r="D13" s="68">
        <f t="shared" ref="D13:D51" si="0">IF(is_header, row_id, IF(NOT(is_empy),D12,-1))</f>
        <v>9</v>
      </c>
      <c r="E13" s="67" cm="1">
        <f t="array" ref="E13">1*OR(row_id=income_header_row, row_id=expensas_header_row,row_id=ahorros_header)</f>
        <v>1</v>
      </c>
      <c r="F13" s="2">
        <f t="shared" ref="F13:F44" si="1">1*NOT(OR(is_header,is_total,is_empy))</f>
        <v>0</v>
      </c>
      <c r="G13" s="2" cm="1">
        <f t="array" ref="G13">1*OR(row_id=income_total_row, row_id=total_expensas,row_id=ahorros_total)</f>
        <v>0</v>
      </c>
      <c r="H13" s="68">
        <f t="shared" ref="H13:H44" si="2">1*OR(row_id="/1", row_id="/2",row_id=-1)</f>
        <v>0</v>
      </c>
      <c r="I13" s="67" t="str" cm="1">
        <f t="array" ref="I13">IFERROR(INDEX(Presupuesto!$C:$C, header_row_id),"")</f>
        <v>Ingresos</v>
      </c>
      <c r="J13" s="2" t="str" cm="1">
        <f t="array" ref="J13">IFERROR(INDEX(Presupuesto!$C:$C, row_id),"")</f>
        <v>Ingresos</v>
      </c>
      <c r="K13" s="73" t="str" cm="1">
        <f t="array" ref="K13">IF(OR(is_header,is_empy),"",
IF(is_total,
   IF(periodo_seleccionado="Total",
      SUM(tracking_table[Cantidad]*(tracking_table[Tipo]=type)*(YEAR(tracking_table[Fecha])=YEAR(año_seleccionado))),
      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13" s="76" t="str" cm="1">
        <f t="array" ref="L13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13" s="67" t="str" cm="1">
        <f t="array" ref="M13">IF(is_cat,
IF(header_row_id=income_header_row,MATCH(income_min_row,$C:$C, 0),
IF(header_row_id=expensas_header_row,MATCH(expensas_min_row,$C:$C, 0),
IF(header_row_id=ahorros_header,MATCH(ahorros_min_row,$C:$C, 0),""))),"")</f>
        <v/>
      </c>
      <c r="N13" s="68" t="str" cm="1">
        <f t="array" ref="N13">IF(is_cat,
IF(header_row_id=income_header_row,MATCH(income_row_max,$C:$C, 0),
IF(header_row_id=expensas_header_row,MATCH(expensas_max_row,$C:$C, 0),
IF(header_row_id=ahorros_header,MATCH(ahorros_max_row,$C:$C, 0),""))),"")</f>
        <v/>
      </c>
      <c r="O13" s="67" t="str">
        <f t="shared" ref="O13:O44" si="3">IF(is_cat, ADDRESS(sort_min_row, COLUMN(tracked)) &amp; ":" &amp; ADDRESS(sort_max_row, COLUMN(tracked)),"")</f>
        <v/>
      </c>
      <c r="P13" s="2" t="str">
        <f t="shared" ref="P13:P44" ca="1" si="4">IF(is_cat, RANK(tracked, INDIRECT(tracked_range),0),"")</f>
        <v/>
      </c>
      <c r="Q13" s="2" t="str">
        <f t="shared" ref="Q13:Q44" si="5">IF(is_cat, ADDRESS(sort_min_row, COLUMN(budget)) &amp; ":" &amp; ADDRESS(sort_max_row, COLUMN(budget)),"")</f>
        <v/>
      </c>
      <c r="R13" s="68" t="str">
        <f t="shared" ref="R13:R44" ca="1" si="6">IF(is_cat, RANK(budget, INDIRECT(budged_range),0),"")</f>
        <v/>
      </c>
      <c r="S13" s="67" t="str">
        <f t="shared" ref="S13:S44" si="7">IF(is_cat, _xlfn.NUMBERVALUE(tracked_rank &amp; budged_rank),"")</f>
        <v/>
      </c>
      <c r="T13" s="2" t="str">
        <f t="shared" ref="T13:T44" si="8">IF(is_cat, ADDRESS(sort_min_row, COLUMN(comb_rank)) &amp; ":" &amp; ADDRESS(sort_max_row, COLUMN(comb_rank)),"")</f>
        <v/>
      </c>
      <c r="U13" s="2" t="str">
        <f t="shared" ref="U13:U44" ca="1" si="9">IF(is_cat, _xlfn.RANK.EQ(comb_rank,INDIRECT(comb_rank_range),1),"")</f>
        <v/>
      </c>
      <c r="V13" s="2" t="str">
        <f t="shared" ref="V13:V44" si="10">IF(is_cat, ADDRESS(sort_min_row, COLUMN(comb_rank_norm)) &amp; ":" &amp; ADDRESS(ROW(), COLUMN(comb_rank_norm)),"")</f>
        <v/>
      </c>
      <c r="W13" s="2" t="str">
        <f t="shared" ref="W13:W44" ca="1" si="11">IF(is_cat, comb_rank_norm + COUNTIF(INDIRECT(comb_rank_norm_run_range),comb_rank_norm)-1,"")</f>
        <v/>
      </c>
      <c r="X13" s="78">
        <f t="shared" ref="X13:X44" si="12">IF(is_cat,header_row_id+comb_rank_unique, row_id)</f>
        <v>9</v>
      </c>
      <c r="Y13" s="82" t="str">
        <f t="shared" ref="Y13:Y44" si="13">IF(is_empy,"",INDEX($J:$J,MATCH(row_id,$X:$X,0)))</f>
        <v>Ingresos</v>
      </c>
      <c r="Z13" s="80" t="str">
        <f t="shared" ref="Z13:Z44" si="14">IF(is_empy,"",IF(is_header,"Seguimiento",INDEX($K:$K,MATCH(row_id,$X:$X,0))))</f>
        <v>Seguimiento</v>
      </c>
      <c r="AA13" s="80" t="str">
        <f t="shared" ref="AA13:AA44" si="15">IF(is_empy,"",IF(is_header,"Presupuesto",INDEX($L:$L,MATCH(row_id,$X:$X,0))))</f>
        <v>Presupuesto</v>
      </c>
      <c r="AB13" s="81" t="str">
        <f t="shared" ref="AB13:AB44" si="16">IF(is_empy,"",IF(is_header,"% Completado",IFERROR(out_tracked/out_budged,"-")))</f>
        <v>% Completado</v>
      </c>
      <c r="AC13" s="80" t="str">
        <f t="shared" ref="AC13:AC44" si="17">IF(is_empy,"",IF(is_header,"Restante",IF(out_budged - out_tracked &gt; 0, out_budged-out_tracked, 0)))</f>
        <v>Restante</v>
      </c>
      <c r="AD13" s="80" t="str">
        <f t="shared" ref="AD13:AD44" si="18">IF(is_empy,"",IF(is_header,"Excedente",IF(out_budged - out_tracked &lt; 0, out_tracked - out_budged, 0)))</f>
        <v>Excedente</v>
      </c>
      <c r="AF13" s="83"/>
      <c r="AG13" s="84"/>
      <c r="AH13" s="84"/>
      <c r="AI13" s="84"/>
      <c r="AJ13" s="84"/>
      <c r="AK13" s="85"/>
      <c r="AM13" s="83"/>
      <c r="AN13" s="84"/>
      <c r="AO13" s="84"/>
      <c r="AP13" s="84"/>
      <c r="AQ13" s="84"/>
      <c r="AR13" s="85"/>
    </row>
    <row r="14" spans="2:44" x14ac:dyDescent="0.25">
      <c r="C14" s="67" cm="1">
        <f t="array" ref="C14">IF(C13=-1, -1,IF(C13&lt;income_row_max, C13+1,IF(C13=income_row_max, income_total_row, IF(C13=income_total_row, "/1",IF(C13="/1", expensas_header_row, IF(C13&lt;expensas_max_row,C13+1,IF(C13=expensas_max_row, total_expensas, IF(C13=total_expensas, "/2", IF(C13="/2", ahorros_header,IF(C13&lt;ahorros_max_row,C13+1,IF(C13=ahorros_max_row, ahorros_total, -1)))))))))))</f>
        <v>10</v>
      </c>
      <c r="D14" s="68">
        <f t="shared" si="0"/>
        <v>9</v>
      </c>
      <c r="E14" s="67" cm="1">
        <f t="array" ref="E14">1*OR(row_id=income_header_row, row_id=expensas_header_row,row_id=ahorros_header)</f>
        <v>0</v>
      </c>
      <c r="F14" s="2">
        <f t="shared" si="1"/>
        <v>1</v>
      </c>
      <c r="G14" s="2" cm="1">
        <f t="array" ref="G14">1*OR(row_id=income_total_row, row_id=total_expensas,row_id=ahorros_total)</f>
        <v>0</v>
      </c>
      <c r="H14" s="68">
        <f t="shared" si="2"/>
        <v>0</v>
      </c>
      <c r="I14" s="67" t="str" cm="1">
        <f t="array" ref="I14">IFERROR(INDEX(Presupuesto!$C:$C, header_row_id),"")</f>
        <v>Ingresos</v>
      </c>
      <c r="J14" s="2" t="str" cm="1">
        <f t="array" ref="J14">IFERROR(INDEX(Presupuesto!$C:$C, row_id),"")</f>
        <v>Sueldo (Neto)</v>
      </c>
      <c r="K14" s="73" cm="1">
        <f t="array" aca="1" ref="K14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400000</v>
      </c>
      <c r="L14" s="76" cm="1">
        <f t="array" aca="1" ref="L14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400000</v>
      </c>
      <c r="M14" s="67" cm="1">
        <f t="array" ref="M14">IF(is_cat,
IF(header_row_id=income_header_row,MATCH(income_min_row,$C:$C, 0),
IF(header_row_id=expensas_header_row,MATCH(expensas_min_row,$C:$C, 0),
IF(header_row_id=ahorros_header,MATCH(ahorros_min_row,$C:$C, 0),""))),"")</f>
        <v>14</v>
      </c>
      <c r="N14" s="68" cm="1">
        <f t="array" ref="N14">IF(is_cat,
IF(header_row_id=income_header_row,MATCH(income_row_max,$C:$C, 0),
IF(header_row_id=expensas_header_row,MATCH(expensas_max_row,$C:$C, 0),
IF(header_row_id=ahorros_header,MATCH(ahorros_max_row,$C:$C, 0),""))),"")</f>
        <v>19</v>
      </c>
      <c r="O14" s="67" t="str">
        <f t="shared" si="3"/>
        <v>$K$14:$K$19</v>
      </c>
      <c r="P14" s="2">
        <f t="shared" ca="1" si="4"/>
        <v>1</v>
      </c>
      <c r="Q14" s="2" t="str">
        <f t="shared" si="5"/>
        <v>$L$14:$L$19</v>
      </c>
      <c r="R14" s="68">
        <f t="shared" ca="1" si="6"/>
        <v>1</v>
      </c>
      <c r="S14" s="67">
        <f t="shared" ca="1" si="7"/>
        <v>11</v>
      </c>
      <c r="T14" s="2" t="str">
        <f t="shared" si="8"/>
        <v>$S$14:$S$19</v>
      </c>
      <c r="U14" s="2">
        <f t="shared" ca="1" si="9"/>
        <v>1</v>
      </c>
      <c r="V14" s="2" t="str">
        <f t="shared" si="10"/>
        <v>$U$14:$U$14</v>
      </c>
      <c r="W14" s="2">
        <f t="shared" ca="1" si="11"/>
        <v>1</v>
      </c>
      <c r="X14" s="78">
        <f t="shared" ca="1" si="12"/>
        <v>10</v>
      </c>
      <c r="Y14" s="82" t="str">
        <f t="shared" ca="1" si="13"/>
        <v>Sueldo (Neto)</v>
      </c>
      <c r="Z14" s="80">
        <f t="shared" ca="1" si="14"/>
        <v>400000</v>
      </c>
      <c r="AA14" s="80">
        <f t="shared" ca="1" si="15"/>
        <v>400000</v>
      </c>
      <c r="AB14" s="81">
        <f t="shared" ca="1" si="16"/>
        <v>1</v>
      </c>
      <c r="AC14" s="80">
        <f t="shared" ca="1" si="17"/>
        <v>0</v>
      </c>
      <c r="AD14" s="80">
        <f t="shared" ca="1" si="18"/>
        <v>0</v>
      </c>
      <c r="AF14" s="86"/>
      <c r="AG14" s="87"/>
      <c r="AH14" s="2"/>
      <c r="AI14" s="2"/>
      <c r="AJ14" s="2"/>
      <c r="AK14" s="68"/>
      <c r="AM14" s="86"/>
      <c r="AN14" s="87"/>
      <c r="AO14" s="2"/>
      <c r="AP14" s="2"/>
      <c r="AQ14" s="2"/>
      <c r="AR14" s="68"/>
    </row>
    <row r="15" spans="2:44" x14ac:dyDescent="0.25">
      <c r="C15" s="67" cm="1">
        <f t="array" ref="C15">IF(C14=-1, -1,IF(C14&lt;income_row_max, C14+1,IF(C14=income_row_max, income_total_row, IF(C14=income_total_row, "/1",IF(C14="/1", expensas_header_row, IF(C14&lt;expensas_max_row,C14+1,IF(C14=expensas_max_row, total_expensas, IF(C14=total_expensas, "/2", IF(C14="/2", ahorros_header,IF(C14&lt;ahorros_max_row,C14+1,IF(C14=ahorros_max_row, ahorros_total, -1)))))))))))</f>
        <v>11</v>
      </c>
      <c r="D15" s="68">
        <f t="shared" si="0"/>
        <v>9</v>
      </c>
      <c r="E15" s="67" cm="1">
        <f t="array" ref="E15">1*OR(row_id=income_header_row, row_id=expensas_header_row,row_id=ahorros_header)</f>
        <v>0</v>
      </c>
      <c r="F15" s="2">
        <f t="shared" si="1"/>
        <v>1</v>
      </c>
      <c r="G15" s="2" cm="1">
        <f t="array" ref="G15">1*OR(row_id=income_total_row, row_id=total_expensas,row_id=ahorros_total)</f>
        <v>0</v>
      </c>
      <c r="H15" s="68">
        <f t="shared" si="2"/>
        <v>0</v>
      </c>
      <c r="I15" s="67" t="str" cm="1">
        <f t="array" ref="I15">IFERROR(INDEX(Presupuesto!$C:$C, header_row_id),"")</f>
        <v>Ingresos</v>
      </c>
      <c r="J15" s="2" t="str" cm="1">
        <f t="array" ref="J15">IFERROR(INDEX(Presupuesto!$C:$C, row_id),"")</f>
        <v>Trabajo secundario (Neto)</v>
      </c>
      <c r="K15" s="73" cm="1">
        <f t="array" aca="1" ref="K15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0</v>
      </c>
      <c r="L15" s="76" cm="1">
        <f t="array" aca="1" ref="L15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15" s="67" cm="1">
        <f t="array" ref="M15">IF(is_cat,
IF(header_row_id=income_header_row,MATCH(income_min_row,$C:$C, 0),
IF(header_row_id=expensas_header_row,MATCH(expensas_min_row,$C:$C, 0),
IF(header_row_id=ahorros_header,MATCH(ahorros_min_row,$C:$C, 0),""))),"")</f>
        <v>14</v>
      </c>
      <c r="N15" s="68" cm="1">
        <f t="array" ref="N15">IF(is_cat,
IF(header_row_id=income_header_row,MATCH(income_row_max,$C:$C, 0),
IF(header_row_id=expensas_header_row,MATCH(expensas_max_row,$C:$C, 0),
IF(header_row_id=ahorros_header,MATCH(ahorros_max_row,$C:$C, 0),""))),"")</f>
        <v>19</v>
      </c>
      <c r="O15" s="67" t="str">
        <f t="shared" si="3"/>
        <v>$K$14:$K$19</v>
      </c>
      <c r="P15" s="2">
        <f t="shared" ca="1" si="4"/>
        <v>4</v>
      </c>
      <c r="Q15" s="2" t="str">
        <f t="shared" si="5"/>
        <v>$L$14:$L$19</v>
      </c>
      <c r="R15" s="68">
        <f t="shared" ca="1" si="6"/>
        <v>2</v>
      </c>
      <c r="S15" s="67">
        <f t="shared" ca="1" si="7"/>
        <v>42</v>
      </c>
      <c r="T15" s="2" t="str">
        <f t="shared" si="8"/>
        <v>$S$14:$S$19</v>
      </c>
      <c r="U15" s="2">
        <f t="shared" ca="1" si="9"/>
        <v>4</v>
      </c>
      <c r="V15" s="2" t="str">
        <f t="shared" si="10"/>
        <v>$U$14:$U$15</v>
      </c>
      <c r="W15" s="2">
        <f t="shared" ca="1" si="11"/>
        <v>4</v>
      </c>
      <c r="X15" s="78">
        <f t="shared" ca="1" si="12"/>
        <v>13</v>
      </c>
      <c r="Y15" s="82" t="str">
        <f t="shared" ca="1" si="13"/>
        <v>Aguinaldo</v>
      </c>
      <c r="Z15" s="80">
        <f t="shared" ca="1" si="14"/>
        <v>400000</v>
      </c>
      <c r="AA15" s="80">
        <f t="shared" ca="1" si="15"/>
        <v>0</v>
      </c>
      <c r="AB15" s="81" t="str">
        <f t="shared" ca="1" si="16"/>
        <v>-</v>
      </c>
      <c r="AC15" s="80">
        <f t="shared" ca="1" si="17"/>
        <v>0</v>
      </c>
      <c r="AD15" s="80">
        <f t="shared" ca="1" si="18"/>
        <v>400000</v>
      </c>
      <c r="AF15" s="86"/>
      <c r="AG15" s="2"/>
      <c r="AH15" s="2"/>
      <c r="AI15" s="2"/>
      <c r="AJ15" s="2"/>
      <c r="AK15" s="68"/>
      <c r="AM15" s="86"/>
      <c r="AN15" s="2"/>
      <c r="AO15" s="2"/>
      <c r="AP15" s="2"/>
      <c r="AQ15" s="2"/>
      <c r="AR15" s="68"/>
    </row>
    <row r="16" spans="2:44" x14ac:dyDescent="0.25">
      <c r="C16" s="67" cm="1">
        <f t="array" ref="C16">IF(C15=-1, -1,IF(C15&lt;income_row_max, C15+1,IF(C15=income_row_max, income_total_row, IF(C15=income_total_row, "/1",IF(C15="/1", expensas_header_row, IF(C15&lt;expensas_max_row,C15+1,IF(C15=expensas_max_row, total_expensas, IF(C15=total_expensas, "/2", IF(C15="/2", ahorros_header,IF(C15&lt;ahorros_max_row,C15+1,IF(C15=ahorros_max_row, ahorros_total, -1)))))))))))</f>
        <v>12</v>
      </c>
      <c r="D16" s="68">
        <f t="shared" si="0"/>
        <v>9</v>
      </c>
      <c r="E16" s="67" cm="1">
        <f t="array" ref="E16">1*OR(row_id=income_header_row, row_id=expensas_header_row,row_id=ahorros_header)</f>
        <v>0</v>
      </c>
      <c r="F16" s="2">
        <f t="shared" si="1"/>
        <v>1</v>
      </c>
      <c r="G16" s="2" cm="1">
        <f t="array" ref="G16">1*OR(row_id=income_total_row, row_id=total_expensas,row_id=ahorros_total)</f>
        <v>0</v>
      </c>
      <c r="H16" s="68">
        <f t="shared" si="2"/>
        <v>0</v>
      </c>
      <c r="I16" s="67" t="str" cm="1">
        <f t="array" ref="I16">IFERROR(INDEX(Presupuesto!$C:$C, header_row_id),"")</f>
        <v>Ingresos</v>
      </c>
      <c r="J16" s="2" t="str" cm="1">
        <f t="array" ref="J16">IFERROR(INDEX(Presupuesto!$C:$C, row_id),"")</f>
        <v>Inversiones</v>
      </c>
      <c r="K16" s="73" cm="1">
        <f t="array" aca="1" ref="K16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0</v>
      </c>
      <c r="L16" s="76" cm="1">
        <f t="array" aca="1" ref="L16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16" s="67" cm="1">
        <f t="array" ref="M16">IF(is_cat,
IF(header_row_id=income_header_row,MATCH(income_min_row,$C:$C, 0),
IF(header_row_id=expensas_header_row,MATCH(expensas_min_row,$C:$C, 0),
IF(header_row_id=ahorros_header,MATCH(ahorros_min_row,$C:$C, 0),""))),"")</f>
        <v>14</v>
      </c>
      <c r="N16" s="68" cm="1">
        <f t="array" ref="N16">IF(is_cat,
IF(header_row_id=income_header_row,MATCH(income_row_max,$C:$C, 0),
IF(header_row_id=expensas_header_row,MATCH(expensas_max_row,$C:$C, 0),
IF(header_row_id=ahorros_header,MATCH(ahorros_max_row,$C:$C, 0),""))),"")</f>
        <v>19</v>
      </c>
      <c r="O16" s="67" t="str">
        <f t="shared" si="3"/>
        <v>$K$14:$K$19</v>
      </c>
      <c r="P16" s="2">
        <f t="shared" ca="1" si="4"/>
        <v>4</v>
      </c>
      <c r="Q16" s="2" t="str">
        <f t="shared" si="5"/>
        <v>$L$14:$L$19</v>
      </c>
      <c r="R16" s="68">
        <f t="shared" ca="1" si="6"/>
        <v>2</v>
      </c>
      <c r="S16" s="67">
        <f t="shared" ca="1" si="7"/>
        <v>42</v>
      </c>
      <c r="T16" s="2" t="str">
        <f t="shared" si="8"/>
        <v>$S$14:$S$19</v>
      </c>
      <c r="U16" s="2">
        <f t="shared" ca="1" si="9"/>
        <v>4</v>
      </c>
      <c r="V16" s="2" t="str">
        <f t="shared" si="10"/>
        <v>$U$14:$U$16</v>
      </c>
      <c r="W16" s="2">
        <f t="shared" ca="1" si="11"/>
        <v>5</v>
      </c>
      <c r="X16" s="78">
        <f t="shared" ca="1" si="12"/>
        <v>14</v>
      </c>
      <c r="Y16" s="82" t="str">
        <f t="shared" ca="1" si="13"/>
        <v>Ahorro</v>
      </c>
      <c r="Z16" s="80">
        <f t="shared" ca="1" si="14"/>
        <v>10000</v>
      </c>
      <c r="AA16" s="80">
        <f t="shared" ca="1" si="15"/>
        <v>0</v>
      </c>
      <c r="AB16" s="81" t="str">
        <f t="shared" ca="1" si="16"/>
        <v>-</v>
      </c>
      <c r="AC16" s="80">
        <f t="shared" ca="1" si="17"/>
        <v>0</v>
      </c>
      <c r="AD16" s="80">
        <f t="shared" ca="1" si="18"/>
        <v>10000</v>
      </c>
      <c r="AF16" s="67"/>
      <c r="AG16" s="2"/>
      <c r="AH16" s="2"/>
      <c r="AI16" s="93" t="str">
        <f ca="1">Calculos!D39</f>
        <v>Sueldo (Neto)</v>
      </c>
      <c r="AJ16" s="94">
        <f ca="1">Calculos!E39</f>
        <v>400000</v>
      </c>
      <c r="AK16" s="68"/>
      <c r="AM16" s="67"/>
      <c r="AN16" s="2"/>
      <c r="AO16" s="2"/>
      <c r="AP16" s="93"/>
      <c r="AQ16" s="94"/>
      <c r="AR16" s="68"/>
    </row>
    <row r="17" spans="3:44" x14ac:dyDescent="0.25">
      <c r="C17" s="67" cm="1">
        <f t="array" ref="C17">IF(C16=-1, -1,IF(C16&lt;income_row_max, C16+1,IF(C16=income_row_max, income_total_row, IF(C16=income_total_row, "/1",IF(C16="/1", expensas_header_row, IF(C16&lt;expensas_max_row,C16+1,IF(C16=expensas_max_row, total_expensas, IF(C16=total_expensas, "/2", IF(C16="/2", ahorros_header,IF(C16&lt;ahorros_max_row,C16+1,IF(C16=ahorros_max_row, ahorros_total, -1)))))))))))</f>
        <v>13</v>
      </c>
      <c r="D17" s="68">
        <f t="shared" si="0"/>
        <v>9</v>
      </c>
      <c r="E17" s="67" cm="1">
        <f t="array" ref="E17">1*OR(row_id=income_header_row, row_id=expensas_header_row,row_id=ahorros_header)</f>
        <v>0</v>
      </c>
      <c r="F17" s="2">
        <f t="shared" si="1"/>
        <v>1</v>
      </c>
      <c r="G17" s="2" cm="1">
        <f t="array" ref="G17">1*OR(row_id=income_total_row, row_id=total_expensas,row_id=ahorros_total)</f>
        <v>0</v>
      </c>
      <c r="H17" s="68">
        <f t="shared" si="2"/>
        <v>0</v>
      </c>
      <c r="I17" s="67" t="str" cm="1">
        <f t="array" ref="I17">IFERROR(INDEX(Presupuesto!$C:$C, header_row_id),"")</f>
        <v>Ingresos</v>
      </c>
      <c r="J17" s="2" t="str" cm="1">
        <f t="array" ref="J17">IFERROR(INDEX(Presupuesto!$C:$C, row_id),"")</f>
        <v>Aguinaldo</v>
      </c>
      <c r="K17" s="73" cm="1">
        <f t="array" aca="1" ref="K17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400000</v>
      </c>
      <c r="L17" s="76" cm="1">
        <f t="array" aca="1" ref="L17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17" s="67" cm="1">
        <f t="array" ref="M17">IF(is_cat,
IF(header_row_id=income_header_row,MATCH(income_min_row,$C:$C, 0),
IF(header_row_id=expensas_header_row,MATCH(expensas_min_row,$C:$C, 0),
IF(header_row_id=ahorros_header,MATCH(ahorros_min_row,$C:$C, 0),""))),"")</f>
        <v>14</v>
      </c>
      <c r="N17" s="68" cm="1">
        <f t="array" ref="N17">IF(is_cat,
IF(header_row_id=income_header_row,MATCH(income_row_max,$C:$C, 0),
IF(header_row_id=expensas_header_row,MATCH(expensas_max_row,$C:$C, 0),
IF(header_row_id=ahorros_header,MATCH(ahorros_max_row,$C:$C, 0),""))),"")</f>
        <v>19</v>
      </c>
      <c r="O17" s="67" t="str">
        <f t="shared" si="3"/>
        <v>$K$14:$K$19</v>
      </c>
      <c r="P17" s="2">
        <f t="shared" ca="1" si="4"/>
        <v>1</v>
      </c>
      <c r="Q17" s="2" t="str">
        <f t="shared" si="5"/>
        <v>$L$14:$L$19</v>
      </c>
      <c r="R17" s="68">
        <f t="shared" ca="1" si="6"/>
        <v>2</v>
      </c>
      <c r="S17" s="67">
        <f t="shared" ca="1" si="7"/>
        <v>12</v>
      </c>
      <c r="T17" s="2" t="str">
        <f t="shared" si="8"/>
        <v>$S$14:$S$19</v>
      </c>
      <c r="U17" s="2">
        <f t="shared" ca="1" si="9"/>
        <v>2</v>
      </c>
      <c r="V17" s="2" t="str">
        <f t="shared" si="10"/>
        <v>$U$14:$U$17</v>
      </c>
      <c r="W17" s="2">
        <f t="shared" ca="1" si="11"/>
        <v>2</v>
      </c>
      <c r="X17" s="78">
        <f t="shared" ca="1" si="12"/>
        <v>11</v>
      </c>
      <c r="Y17" s="82" t="str">
        <f t="shared" ca="1" si="13"/>
        <v>Trabajo secundario (Neto)</v>
      </c>
      <c r="Z17" s="80">
        <f t="shared" ca="1" si="14"/>
        <v>0</v>
      </c>
      <c r="AA17" s="80">
        <f t="shared" ca="1" si="15"/>
        <v>0</v>
      </c>
      <c r="AB17" s="81" t="str">
        <f t="shared" ca="1" si="16"/>
        <v>-</v>
      </c>
      <c r="AC17" s="80">
        <f t="shared" ca="1" si="17"/>
        <v>0</v>
      </c>
      <c r="AD17" s="80">
        <f t="shared" ca="1" si="18"/>
        <v>0</v>
      </c>
      <c r="AF17" s="67"/>
      <c r="AG17" s="2"/>
      <c r="AH17" s="2"/>
      <c r="AI17" s="93" t="str">
        <f ca="1">Calculos!D40</f>
        <v>Aguinaldo</v>
      </c>
      <c r="AJ17" s="94">
        <f ca="1">Calculos!E40</f>
        <v>400000</v>
      </c>
      <c r="AK17" s="68"/>
      <c r="AM17" s="67"/>
      <c r="AN17" s="2"/>
      <c r="AO17" s="2"/>
      <c r="AP17" s="93"/>
      <c r="AQ17" s="94"/>
      <c r="AR17" s="68"/>
    </row>
    <row r="18" spans="3:44" x14ac:dyDescent="0.25">
      <c r="C18" s="67" cm="1">
        <f t="array" ref="C18">IF(C17=-1, -1,IF(C17&lt;income_row_max, C17+1,IF(C17=income_row_max, income_total_row, IF(C17=income_total_row, "/1",IF(C17="/1", expensas_header_row, IF(C17&lt;expensas_max_row,C17+1,IF(C17=expensas_max_row, total_expensas, IF(C17=total_expensas, "/2", IF(C17="/2", ahorros_header,IF(C17&lt;ahorros_max_row,C17+1,IF(C17=ahorros_max_row, ahorros_total, -1)))))))))))</f>
        <v>14</v>
      </c>
      <c r="D18" s="68">
        <f t="shared" si="0"/>
        <v>9</v>
      </c>
      <c r="E18" s="67" cm="1">
        <f t="array" ref="E18">1*OR(row_id=income_header_row, row_id=expensas_header_row,row_id=ahorros_header)</f>
        <v>0</v>
      </c>
      <c r="F18" s="2">
        <f t="shared" si="1"/>
        <v>1</v>
      </c>
      <c r="G18" s="2" cm="1">
        <f t="array" ref="G18">1*OR(row_id=income_total_row, row_id=total_expensas,row_id=ahorros_total)</f>
        <v>0</v>
      </c>
      <c r="H18" s="68">
        <f t="shared" si="2"/>
        <v>0</v>
      </c>
      <c r="I18" s="67" t="str" cm="1">
        <f t="array" ref="I18">IFERROR(INDEX(Presupuesto!$C:$C, header_row_id),"")</f>
        <v>Ingresos</v>
      </c>
      <c r="J18" s="2" t="str" cm="1">
        <f t="array" ref="J18">IFERROR(INDEX(Presupuesto!$C:$C, row_id),"")</f>
        <v>Bono</v>
      </c>
      <c r="K18" s="73" cm="1">
        <f t="array" aca="1" ref="K18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0</v>
      </c>
      <c r="L18" s="76" cm="1">
        <f t="array" aca="1" ref="L18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18" s="67" cm="1">
        <f t="array" ref="M18">IF(is_cat,
IF(header_row_id=income_header_row,MATCH(income_min_row,$C:$C, 0),
IF(header_row_id=expensas_header_row,MATCH(expensas_min_row,$C:$C, 0),
IF(header_row_id=ahorros_header,MATCH(ahorros_min_row,$C:$C, 0),""))),"")</f>
        <v>14</v>
      </c>
      <c r="N18" s="68" cm="1">
        <f t="array" ref="N18">IF(is_cat,
IF(header_row_id=income_header_row,MATCH(income_row_max,$C:$C, 0),
IF(header_row_id=expensas_header_row,MATCH(expensas_max_row,$C:$C, 0),
IF(header_row_id=ahorros_header,MATCH(ahorros_max_row,$C:$C, 0),""))),"")</f>
        <v>19</v>
      </c>
      <c r="O18" s="67" t="str">
        <f t="shared" si="3"/>
        <v>$K$14:$K$19</v>
      </c>
      <c r="P18" s="2">
        <f t="shared" ca="1" si="4"/>
        <v>4</v>
      </c>
      <c r="Q18" s="2" t="str">
        <f t="shared" si="5"/>
        <v>$L$14:$L$19</v>
      </c>
      <c r="R18" s="68">
        <f t="shared" ca="1" si="6"/>
        <v>2</v>
      </c>
      <c r="S18" s="67">
        <f t="shared" ca="1" si="7"/>
        <v>42</v>
      </c>
      <c r="T18" s="2" t="str">
        <f t="shared" si="8"/>
        <v>$S$14:$S$19</v>
      </c>
      <c r="U18" s="2">
        <f t="shared" ca="1" si="9"/>
        <v>4</v>
      </c>
      <c r="V18" s="2" t="str">
        <f t="shared" si="10"/>
        <v>$U$14:$U$18</v>
      </c>
      <c r="W18" s="2">
        <f t="shared" ca="1" si="11"/>
        <v>6</v>
      </c>
      <c r="X18" s="78">
        <f t="shared" ca="1" si="12"/>
        <v>15</v>
      </c>
      <c r="Y18" s="82" t="str">
        <f t="shared" ca="1" si="13"/>
        <v>Inversiones</v>
      </c>
      <c r="Z18" s="80">
        <f t="shared" ca="1" si="14"/>
        <v>0</v>
      </c>
      <c r="AA18" s="80">
        <f t="shared" ca="1" si="15"/>
        <v>0</v>
      </c>
      <c r="AB18" s="81" t="str">
        <f t="shared" ca="1" si="16"/>
        <v>-</v>
      </c>
      <c r="AC18" s="80">
        <f t="shared" ca="1" si="17"/>
        <v>0</v>
      </c>
      <c r="AD18" s="80">
        <f t="shared" ca="1" si="18"/>
        <v>0</v>
      </c>
      <c r="AF18" s="67"/>
      <c r="AG18" s="2"/>
      <c r="AH18" s="2"/>
      <c r="AI18" s="93" t="str">
        <f ca="1">Calculos!D41</f>
        <v>Ahorro</v>
      </c>
      <c r="AJ18" s="94">
        <f ca="1">Calculos!E41</f>
        <v>10000</v>
      </c>
      <c r="AK18" s="68"/>
      <c r="AM18" s="67"/>
      <c r="AN18" s="2"/>
      <c r="AO18" s="2"/>
      <c r="AP18" s="2"/>
      <c r="AQ18" s="2"/>
      <c r="AR18" s="68"/>
    </row>
    <row r="19" spans="3:44" x14ac:dyDescent="0.25">
      <c r="C19" s="67" cm="1">
        <f t="array" ref="C19">IF(C18=-1, -1,IF(C18&lt;income_row_max, C18+1,IF(C18=income_row_max, income_total_row, IF(C18=income_total_row, "/1",IF(C18="/1", expensas_header_row, IF(C18&lt;expensas_max_row,C18+1,IF(C18=expensas_max_row, total_expensas, IF(C18=total_expensas, "/2", IF(C18="/2", ahorros_header,IF(C18&lt;ahorros_max_row,C18+1,IF(C18=ahorros_max_row, ahorros_total, -1)))))))))))</f>
        <v>15</v>
      </c>
      <c r="D19" s="68">
        <f t="shared" si="0"/>
        <v>9</v>
      </c>
      <c r="E19" s="67" cm="1">
        <f t="array" ref="E19">1*OR(row_id=income_header_row, row_id=expensas_header_row,row_id=ahorros_header)</f>
        <v>0</v>
      </c>
      <c r="F19" s="2">
        <f t="shared" si="1"/>
        <v>1</v>
      </c>
      <c r="G19" s="2" cm="1">
        <f t="array" ref="G19">1*OR(row_id=income_total_row, row_id=total_expensas,row_id=ahorros_total)</f>
        <v>0</v>
      </c>
      <c r="H19" s="68">
        <f t="shared" si="2"/>
        <v>0</v>
      </c>
      <c r="I19" s="67" t="str" cm="1">
        <f t="array" ref="I19">IFERROR(INDEX(Presupuesto!$C:$C, header_row_id),"")</f>
        <v>Ingresos</v>
      </c>
      <c r="J19" s="2" t="str" cm="1">
        <f t="array" ref="J19">IFERROR(INDEX(Presupuesto!$C:$C, row_id),"")</f>
        <v>Ahorro</v>
      </c>
      <c r="K19" s="73" cm="1">
        <f t="array" aca="1" ref="K19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10000</v>
      </c>
      <c r="L19" s="76" cm="1">
        <f t="array" aca="1" ref="L19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19" s="67" cm="1">
        <f t="array" ref="M19">IF(is_cat,
IF(header_row_id=income_header_row,MATCH(income_min_row,$C:$C, 0),
IF(header_row_id=expensas_header_row,MATCH(expensas_min_row,$C:$C, 0),
IF(header_row_id=ahorros_header,MATCH(ahorros_min_row,$C:$C, 0),""))),"")</f>
        <v>14</v>
      </c>
      <c r="N19" s="68" cm="1">
        <f t="array" ref="N19">IF(is_cat,
IF(header_row_id=income_header_row,MATCH(income_row_max,$C:$C, 0),
IF(header_row_id=expensas_header_row,MATCH(expensas_max_row,$C:$C, 0),
IF(header_row_id=ahorros_header,MATCH(ahorros_max_row,$C:$C, 0),""))),"")</f>
        <v>19</v>
      </c>
      <c r="O19" s="67" t="str">
        <f t="shared" si="3"/>
        <v>$K$14:$K$19</v>
      </c>
      <c r="P19" s="2">
        <f t="shared" ca="1" si="4"/>
        <v>3</v>
      </c>
      <c r="Q19" s="2" t="str">
        <f t="shared" si="5"/>
        <v>$L$14:$L$19</v>
      </c>
      <c r="R19" s="68">
        <f t="shared" ca="1" si="6"/>
        <v>2</v>
      </c>
      <c r="S19" s="67">
        <f t="shared" ca="1" si="7"/>
        <v>32</v>
      </c>
      <c r="T19" s="2" t="str">
        <f t="shared" si="8"/>
        <v>$S$14:$S$19</v>
      </c>
      <c r="U19" s="2">
        <f t="shared" ca="1" si="9"/>
        <v>3</v>
      </c>
      <c r="V19" s="2" t="str">
        <f t="shared" si="10"/>
        <v>$U$14:$U$19</v>
      </c>
      <c r="W19" s="2">
        <f t="shared" ca="1" si="11"/>
        <v>3</v>
      </c>
      <c r="X19" s="78">
        <f t="shared" ca="1" si="12"/>
        <v>12</v>
      </c>
      <c r="Y19" s="82" t="str">
        <f t="shared" ca="1" si="13"/>
        <v>Bono</v>
      </c>
      <c r="Z19" s="80">
        <f t="shared" ca="1" si="14"/>
        <v>0</v>
      </c>
      <c r="AA19" s="80">
        <f t="shared" ca="1" si="15"/>
        <v>0</v>
      </c>
      <c r="AB19" s="81" t="str">
        <f t="shared" ca="1" si="16"/>
        <v>-</v>
      </c>
      <c r="AC19" s="80">
        <f t="shared" ca="1" si="17"/>
        <v>0</v>
      </c>
      <c r="AD19" s="80">
        <f t="shared" ca="1" si="18"/>
        <v>0</v>
      </c>
      <c r="AF19" s="67"/>
      <c r="AG19" s="2"/>
      <c r="AH19" s="2"/>
      <c r="AI19" s="93" t="str">
        <f ca="1">Calculos!D42</f>
        <v/>
      </c>
      <c r="AJ19" s="94" t="str">
        <f ca="1">Calculos!E42</f>
        <v/>
      </c>
      <c r="AK19" s="68"/>
      <c r="AM19" s="67"/>
      <c r="AN19" s="2"/>
      <c r="AO19" s="2"/>
      <c r="AP19" s="2"/>
      <c r="AQ19" s="2"/>
      <c r="AR19" s="68"/>
    </row>
    <row r="20" spans="3:44" x14ac:dyDescent="0.25">
      <c r="C20" s="67" cm="1">
        <f t="array" ref="C20">IF(C19=-1, -1,IF(C19&lt;income_row_max, C19+1,IF(C19=income_row_max, income_total_row, IF(C19=income_total_row, "/1",IF(C19="/1", expensas_header_row, IF(C19&lt;expensas_max_row,C19+1,IF(C19=expensas_max_row, total_expensas, IF(C19=total_expensas, "/2", IF(C19="/2", ahorros_header,IF(C19&lt;ahorros_max_row,C19+1,IF(C19=ahorros_max_row, ahorros_total, -1)))))))))))</f>
        <v>25</v>
      </c>
      <c r="D20" s="68">
        <f t="shared" si="0"/>
        <v>9</v>
      </c>
      <c r="E20" s="67" cm="1">
        <f t="array" ref="E20">1*OR(row_id=income_header_row, row_id=expensas_header_row,row_id=ahorros_header)</f>
        <v>0</v>
      </c>
      <c r="F20" s="2">
        <f t="shared" si="1"/>
        <v>0</v>
      </c>
      <c r="G20" s="2" cm="1">
        <f t="array" ref="G20">1*OR(row_id=income_total_row, row_id=total_expensas,row_id=ahorros_total)</f>
        <v>1</v>
      </c>
      <c r="H20" s="68">
        <f t="shared" si="2"/>
        <v>0</v>
      </c>
      <c r="I20" s="67" t="str" cm="1">
        <f t="array" ref="I20">IFERROR(INDEX(Presupuesto!$C:$C, header_row_id),"")</f>
        <v>Ingresos</v>
      </c>
      <c r="J20" s="2" t="str" cm="1">
        <f t="array" ref="J20">IFERROR(INDEX(Presupuesto!$C:$C, row_id),"")</f>
        <v>Total</v>
      </c>
      <c r="K20" s="73" cm="1">
        <f t="array" aca="1" ref="K20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810000</v>
      </c>
      <c r="L20" s="76" cm="1">
        <f t="array" aca="1" ref="L20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400000</v>
      </c>
      <c r="M20" s="67" t="str" cm="1">
        <f t="array" ref="M20">IF(is_cat,
IF(header_row_id=income_header_row,MATCH(income_min_row,$C:$C, 0),
IF(header_row_id=expensas_header_row,MATCH(expensas_min_row,$C:$C, 0),
IF(header_row_id=ahorros_header,MATCH(ahorros_min_row,$C:$C, 0),""))),"")</f>
        <v/>
      </c>
      <c r="N20" s="68" t="str" cm="1">
        <f t="array" ref="N20">IF(is_cat,
IF(header_row_id=income_header_row,MATCH(income_row_max,$C:$C, 0),
IF(header_row_id=expensas_header_row,MATCH(expensas_max_row,$C:$C, 0),
IF(header_row_id=ahorros_header,MATCH(ahorros_max_row,$C:$C, 0),""))),"")</f>
        <v/>
      </c>
      <c r="O20" s="67" t="str">
        <f t="shared" si="3"/>
        <v/>
      </c>
      <c r="P20" s="2" t="str">
        <f t="shared" ca="1" si="4"/>
        <v/>
      </c>
      <c r="Q20" s="2" t="str">
        <f t="shared" si="5"/>
        <v/>
      </c>
      <c r="R20" s="68" t="str">
        <f t="shared" ca="1" si="6"/>
        <v/>
      </c>
      <c r="S20" s="67" t="str">
        <f t="shared" si="7"/>
        <v/>
      </c>
      <c r="T20" s="2" t="str">
        <f t="shared" si="8"/>
        <v/>
      </c>
      <c r="U20" s="2" t="str">
        <f t="shared" ca="1" si="9"/>
        <v/>
      </c>
      <c r="V20" s="2" t="str">
        <f t="shared" si="10"/>
        <v/>
      </c>
      <c r="W20" s="2" t="str">
        <f t="shared" ca="1" si="11"/>
        <v/>
      </c>
      <c r="X20" s="78">
        <f t="shared" si="12"/>
        <v>25</v>
      </c>
      <c r="Y20" s="82" t="str">
        <f t="shared" ca="1" si="13"/>
        <v>Total</v>
      </c>
      <c r="Z20" s="80">
        <f t="shared" ca="1" si="14"/>
        <v>810000</v>
      </c>
      <c r="AA20" s="80">
        <f t="shared" ca="1" si="15"/>
        <v>400000</v>
      </c>
      <c r="AB20" s="81">
        <f t="shared" ca="1" si="16"/>
        <v>2.0249999999999999</v>
      </c>
      <c r="AC20" s="80">
        <f t="shared" ca="1" si="17"/>
        <v>0</v>
      </c>
      <c r="AD20" s="80">
        <f t="shared" ca="1" si="18"/>
        <v>410000</v>
      </c>
      <c r="AF20" s="67"/>
      <c r="AG20" s="2"/>
      <c r="AH20" s="2"/>
      <c r="AI20" s="93" t="str">
        <f ca="1">Calculos!D43</f>
        <v/>
      </c>
      <c r="AJ20" s="94" t="str">
        <f ca="1">Calculos!E43</f>
        <v/>
      </c>
      <c r="AK20" s="68"/>
      <c r="AM20" s="67"/>
      <c r="AN20" s="2"/>
      <c r="AO20" s="2"/>
      <c r="AP20" s="2"/>
      <c r="AQ20" s="2"/>
      <c r="AR20" s="68"/>
    </row>
    <row r="21" spans="3:44" x14ac:dyDescent="0.25">
      <c r="C21" s="67" t="str" cm="1">
        <f t="array" ref="C21">IF(C20=-1, -1,IF(C20&lt;income_row_max, C20+1,IF(C20=income_row_max, income_total_row, IF(C20=income_total_row, "/1",IF(C20="/1", expensas_header_row, IF(C20&lt;expensas_max_row,C20+1,IF(C20=expensas_max_row, total_expensas, IF(C20=total_expensas, "/2", IF(C20="/2", ahorros_header,IF(C20&lt;ahorros_max_row,C20+1,IF(C20=ahorros_max_row, ahorros_total, -1)))))))))))</f>
        <v>/1</v>
      </c>
      <c r="D21" s="68">
        <f t="shared" si="0"/>
        <v>-1</v>
      </c>
      <c r="E21" s="67" cm="1">
        <f t="array" ref="E21">1*OR(row_id=income_header_row, row_id=expensas_header_row,row_id=ahorros_header)</f>
        <v>0</v>
      </c>
      <c r="F21" s="2">
        <f t="shared" si="1"/>
        <v>0</v>
      </c>
      <c r="G21" s="2" cm="1">
        <f t="array" ref="G21">1*OR(row_id=income_total_row, row_id=total_expensas,row_id=ahorros_total)</f>
        <v>0</v>
      </c>
      <c r="H21" s="68">
        <f t="shared" si="2"/>
        <v>1</v>
      </c>
      <c r="I21" s="67" t="str" cm="1">
        <f t="array" ref="I21">IFERROR(INDEX(Presupuesto!$C:$C, header_row_id),"")</f>
        <v/>
      </c>
      <c r="J21" s="2" t="str" cm="1">
        <f t="array" ref="J21">IFERROR(INDEX(Presupuesto!$C:$C, row_id),"")</f>
        <v/>
      </c>
      <c r="K21" s="73" t="str" cm="1">
        <f t="array" ref="K2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21" s="76" t="str" cm="1">
        <f t="array" ref="L2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21" s="67" t="str" cm="1">
        <f t="array" ref="M21">IF(is_cat,
IF(header_row_id=income_header_row,MATCH(income_min_row,$C:$C, 0),
IF(header_row_id=expensas_header_row,MATCH(expensas_min_row,$C:$C, 0),
IF(header_row_id=ahorros_header,MATCH(ahorros_min_row,$C:$C, 0),""))),"")</f>
        <v/>
      </c>
      <c r="N21" s="68" t="str" cm="1">
        <f t="array" ref="N21">IF(is_cat,
IF(header_row_id=income_header_row,MATCH(income_row_max,$C:$C, 0),
IF(header_row_id=expensas_header_row,MATCH(expensas_max_row,$C:$C, 0),
IF(header_row_id=ahorros_header,MATCH(ahorros_max_row,$C:$C, 0),""))),"")</f>
        <v/>
      </c>
      <c r="O21" s="67" t="str">
        <f t="shared" si="3"/>
        <v/>
      </c>
      <c r="P21" s="2" t="str">
        <f t="shared" ca="1" si="4"/>
        <v/>
      </c>
      <c r="Q21" s="2" t="str">
        <f t="shared" si="5"/>
        <v/>
      </c>
      <c r="R21" s="68" t="str">
        <f t="shared" ca="1" si="6"/>
        <v/>
      </c>
      <c r="S21" s="67" t="str">
        <f t="shared" si="7"/>
        <v/>
      </c>
      <c r="T21" s="2" t="str">
        <f t="shared" si="8"/>
        <v/>
      </c>
      <c r="U21" s="2" t="str">
        <f t="shared" ca="1" si="9"/>
        <v/>
      </c>
      <c r="V21" s="2" t="str">
        <f t="shared" si="10"/>
        <v/>
      </c>
      <c r="W21" s="2" t="str">
        <f t="shared" ca="1" si="11"/>
        <v/>
      </c>
      <c r="X21" s="78" t="str">
        <f t="shared" si="12"/>
        <v>/1</v>
      </c>
      <c r="Y21" s="82" t="str">
        <f t="shared" si="13"/>
        <v/>
      </c>
      <c r="Z21" s="80" t="str">
        <f t="shared" si="14"/>
        <v/>
      </c>
      <c r="AA21" s="80" t="str">
        <f t="shared" si="15"/>
        <v/>
      </c>
      <c r="AB21" s="81" t="str">
        <f t="shared" si="16"/>
        <v/>
      </c>
      <c r="AC21" s="80" t="str">
        <f t="shared" si="17"/>
        <v/>
      </c>
      <c r="AD21" s="80" t="str">
        <f t="shared" si="18"/>
        <v/>
      </c>
      <c r="AF21" s="67"/>
      <c r="AG21" s="2"/>
      <c r="AH21" s="2"/>
      <c r="AI21" s="93" t="str">
        <f ca="1">Calculos!D44</f>
        <v/>
      </c>
      <c r="AJ21" s="94" t="str">
        <f ca="1">Calculos!E44</f>
        <v/>
      </c>
      <c r="AK21" s="68"/>
      <c r="AM21" s="67"/>
      <c r="AN21" s="2"/>
      <c r="AO21" s="2"/>
      <c r="AP21" s="2"/>
      <c r="AQ21" s="2"/>
      <c r="AR21" s="68"/>
    </row>
    <row r="22" spans="3:44" x14ac:dyDescent="0.25">
      <c r="C22" s="67" cm="1">
        <f t="array" ref="C22">IF(C21=-1, -1,IF(C21&lt;income_row_max, C21+1,IF(C21=income_row_max, income_total_row, IF(C21=income_total_row, "/1",IF(C21="/1", expensas_header_row, IF(C21&lt;expensas_max_row,C21+1,IF(C21=expensas_max_row, total_expensas, IF(C21=total_expensas, "/2", IF(C21="/2", ahorros_header,IF(C21&lt;ahorros_max_row,C21+1,IF(C21=ahorros_max_row, ahorros_total, -1)))))))))))</f>
        <v>27</v>
      </c>
      <c r="D22" s="68">
        <f t="shared" si="0"/>
        <v>27</v>
      </c>
      <c r="E22" s="67" cm="1">
        <f t="array" ref="E22">1*OR(row_id=income_header_row, row_id=expensas_header_row,row_id=ahorros_header)</f>
        <v>1</v>
      </c>
      <c r="F22" s="2">
        <f t="shared" si="1"/>
        <v>0</v>
      </c>
      <c r="G22" s="2" cm="1">
        <f t="array" ref="G22">1*OR(row_id=income_total_row, row_id=total_expensas,row_id=ahorros_total)</f>
        <v>0</v>
      </c>
      <c r="H22" s="68">
        <f t="shared" si="2"/>
        <v>0</v>
      </c>
      <c r="I22" s="67" t="str" cm="1">
        <f t="array" ref="I22">IFERROR(INDEX(Presupuesto!$C:$C, header_row_id),"")</f>
        <v>Expensas</v>
      </c>
      <c r="J22" s="2" t="str" cm="1">
        <f t="array" ref="J22">IFERROR(INDEX(Presupuesto!$C:$C, row_id),"")</f>
        <v>Expensas</v>
      </c>
      <c r="K22" s="73" t="str" cm="1">
        <f t="array" ref="K22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22" s="76" t="str" cm="1">
        <f t="array" ref="L22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22" s="67" t="str" cm="1">
        <f t="array" ref="M22">IF(is_cat,
IF(header_row_id=income_header_row,MATCH(income_min_row,$C:$C, 0),
IF(header_row_id=expensas_header_row,MATCH(expensas_min_row,$C:$C, 0),
IF(header_row_id=ahorros_header,MATCH(ahorros_min_row,$C:$C, 0),""))),"")</f>
        <v/>
      </c>
      <c r="N22" s="68" t="str" cm="1">
        <f t="array" ref="N22">IF(is_cat,
IF(header_row_id=income_header_row,MATCH(income_row_max,$C:$C, 0),
IF(header_row_id=expensas_header_row,MATCH(expensas_max_row,$C:$C, 0),
IF(header_row_id=ahorros_header,MATCH(ahorros_max_row,$C:$C, 0),""))),"")</f>
        <v/>
      </c>
      <c r="O22" s="67" t="str">
        <f t="shared" si="3"/>
        <v/>
      </c>
      <c r="P22" s="2" t="str">
        <f t="shared" ca="1" si="4"/>
        <v/>
      </c>
      <c r="Q22" s="2" t="str">
        <f t="shared" si="5"/>
        <v/>
      </c>
      <c r="R22" s="68" t="str">
        <f t="shared" ca="1" si="6"/>
        <v/>
      </c>
      <c r="S22" s="67" t="str">
        <f t="shared" si="7"/>
        <v/>
      </c>
      <c r="T22" s="2" t="str">
        <f t="shared" si="8"/>
        <v/>
      </c>
      <c r="U22" s="2" t="str">
        <f t="shared" ca="1" si="9"/>
        <v/>
      </c>
      <c r="V22" s="2" t="str">
        <f t="shared" si="10"/>
        <v/>
      </c>
      <c r="W22" s="2" t="str">
        <f t="shared" ca="1" si="11"/>
        <v/>
      </c>
      <c r="X22" s="78">
        <f t="shared" si="12"/>
        <v>27</v>
      </c>
      <c r="Y22" s="82" t="str">
        <f t="shared" ca="1" si="13"/>
        <v>Expensas</v>
      </c>
      <c r="Z22" s="80" t="str">
        <f t="shared" si="14"/>
        <v>Seguimiento</v>
      </c>
      <c r="AA22" s="80" t="str">
        <f t="shared" si="15"/>
        <v>Presupuesto</v>
      </c>
      <c r="AB22" s="81" t="str">
        <f t="shared" si="16"/>
        <v>% Completado</v>
      </c>
      <c r="AC22" s="80" t="str">
        <f t="shared" si="17"/>
        <v>Restante</v>
      </c>
      <c r="AD22" s="80" t="str">
        <f t="shared" si="18"/>
        <v>Excedente</v>
      </c>
      <c r="AF22" s="67"/>
      <c r="AG22" s="2"/>
      <c r="AH22" s="2"/>
      <c r="AI22" s="95" t="str">
        <f>Calculos!D45</f>
        <v>Total</v>
      </c>
      <c r="AJ22" s="96">
        <f ca="1">Calculos!E45</f>
        <v>810000</v>
      </c>
      <c r="AK22" s="68"/>
      <c r="AM22" s="67"/>
      <c r="AN22" s="2"/>
      <c r="AO22" s="2"/>
      <c r="AP22" s="2"/>
      <c r="AQ22" s="2"/>
      <c r="AR22" s="68"/>
    </row>
    <row r="23" spans="3:44" x14ac:dyDescent="0.25">
      <c r="C23" s="67" cm="1">
        <f t="array" ref="C23">IF(C22=-1, -1,IF(C22&lt;income_row_max, C22+1,IF(C22=income_row_max, income_total_row, IF(C22=income_total_row, "/1",IF(C22="/1", expensas_header_row, IF(C22&lt;expensas_max_row,C22+1,IF(C22=expensas_max_row, total_expensas, IF(C22=total_expensas, "/2", IF(C22="/2", ahorros_header,IF(C22&lt;ahorros_max_row,C22+1,IF(C22=ahorros_max_row, ahorros_total, -1)))))))))))</f>
        <v>28</v>
      </c>
      <c r="D23" s="68">
        <f t="shared" si="0"/>
        <v>27</v>
      </c>
      <c r="E23" s="67" cm="1">
        <f t="array" ref="E23">1*OR(row_id=income_header_row, row_id=expensas_header_row,row_id=ahorros_header)</f>
        <v>0</v>
      </c>
      <c r="F23" s="2">
        <f t="shared" si="1"/>
        <v>1</v>
      </c>
      <c r="G23" s="2" cm="1">
        <f t="array" ref="G23">1*OR(row_id=income_total_row, row_id=total_expensas,row_id=ahorros_total)</f>
        <v>0</v>
      </c>
      <c r="H23" s="68">
        <f t="shared" si="2"/>
        <v>0</v>
      </c>
      <c r="I23" s="67" t="str" cm="1">
        <f t="array" ref="I23">IFERROR(INDEX(Presupuesto!$C:$C, header_row_id),"")</f>
        <v>Expensas</v>
      </c>
      <c r="J23" s="2" t="str" cm="1">
        <f t="array" ref="J23">IFERROR(INDEX(Presupuesto!$C:$C, row_id),"")</f>
        <v>Alquiler</v>
      </c>
      <c r="K23" s="73" cm="1">
        <f t="array" aca="1" ref="K23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57000</v>
      </c>
      <c r="L23" s="76" cm="1">
        <f t="array" aca="1" ref="L23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50000</v>
      </c>
      <c r="M23" s="67" cm="1">
        <f t="array" ref="M23">IF(is_cat,
IF(header_row_id=income_header_row,MATCH(income_min_row,$C:$C, 0),
IF(header_row_id=expensas_header_row,MATCH(expensas_min_row,$C:$C, 0),
IF(header_row_id=ahorros_header,MATCH(ahorros_min_row,$C:$C, 0),""))),"")</f>
        <v>23</v>
      </c>
      <c r="N23" s="68" cm="1">
        <f t="array" ref="N23">IF(is_cat,
IF(header_row_id=income_header_row,MATCH(income_row_max,$C:$C, 0),
IF(header_row_id=expensas_header_row,MATCH(expensas_max_row,$C:$C, 0),
IF(header_row_id=ahorros_header,MATCH(ahorros_max_row,$C:$C, 0),""))),"")</f>
        <v>30</v>
      </c>
      <c r="O23" s="67" t="str">
        <f t="shared" si="3"/>
        <v>$K$23:$K$30</v>
      </c>
      <c r="P23" s="2">
        <f t="shared" ca="1" si="4"/>
        <v>2</v>
      </c>
      <c r="Q23" s="2" t="str">
        <f t="shared" si="5"/>
        <v>$L$23:$L$30</v>
      </c>
      <c r="R23" s="68">
        <f t="shared" ca="1" si="6"/>
        <v>3</v>
      </c>
      <c r="S23" s="67">
        <f t="shared" ca="1" si="7"/>
        <v>23</v>
      </c>
      <c r="T23" s="2" t="str">
        <f t="shared" si="8"/>
        <v>$S$23:$S$30</v>
      </c>
      <c r="U23" s="2">
        <f t="shared" ca="1" si="9"/>
        <v>2</v>
      </c>
      <c r="V23" s="2" t="str">
        <f t="shared" si="10"/>
        <v>$U$23:$U$23</v>
      </c>
      <c r="W23" s="2">
        <f t="shared" ca="1" si="11"/>
        <v>2</v>
      </c>
      <c r="X23" s="78">
        <f t="shared" ca="1" si="12"/>
        <v>29</v>
      </c>
      <c r="Y23" s="82" t="str">
        <f t="shared" ca="1" si="13"/>
        <v>Vacaciones</v>
      </c>
      <c r="Z23" s="80">
        <f t="shared" ca="1" si="14"/>
        <v>120000</v>
      </c>
      <c r="AA23" s="80">
        <f t="shared" ca="1" si="15"/>
        <v>200000</v>
      </c>
      <c r="AB23" s="81">
        <f t="shared" ca="1" si="16"/>
        <v>0.6</v>
      </c>
      <c r="AC23" s="80">
        <f t="shared" ca="1" si="17"/>
        <v>80000</v>
      </c>
      <c r="AD23" s="80">
        <f t="shared" ca="1" si="18"/>
        <v>0</v>
      </c>
      <c r="AF23" s="67"/>
      <c r="AG23" s="2"/>
      <c r="AH23" s="2"/>
      <c r="AI23" s="2"/>
      <c r="AJ23" s="2"/>
      <c r="AK23" s="68"/>
      <c r="AM23" s="67"/>
      <c r="AN23" s="2"/>
      <c r="AO23" s="2"/>
      <c r="AP23" s="2"/>
      <c r="AQ23" s="2"/>
      <c r="AR23" s="68"/>
    </row>
    <row r="24" spans="3:44" x14ac:dyDescent="0.25">
      <c r="C24" s="67" cm="1">
        <f t="array" ref="C24">IF(C23=-1, -1,IF(C23&lt;income_row_max, C23+1,IF(C23=income_row_max, income_total_row, IF(C23=income_total_row, "/1",IF(C23="/1", expensas_header_row, IF(C23&lt;expensas_max_row,C23+1,IF(C23=expensas_max_row, total_expensas, IF(C23=total_expensas, "/2", IF(C23="/2", ahorros_header,IF(C23&lt;ahorros_max_row,C23+1,IF(C23=ahorros_max_row, ahorros_total, -1)))))))))))</f>
        <v>29</v>
      </c>
      <c r="D24" s="68">
        <f t="shared" si="0"/>
        <v>27</v>
      </c>
      <c r="E24" s="67" cm="1">
        <f t="array" ref="E24">1*OR(row_id=income_header_row, row_id=expensas_header_row,row_id=ahorros_header)</f>
        <v>0</v>
      </c>
      <c r="F24" s="2">
        <f t="shared" si="1"/>
        <v>1</v>
      </c>
      <c r="G24" s="2" cm="1">
        <f t="array" ref="G24">1*OR(row_id=income_total_row, row_id=total_expensas,row_id=ahorros_total)</f>
        <v>0</v>
      </c>
      <c r="H24" s="68">
        <f t="shared" si="2"/>
        <v>0</v>
      </c>
      <c r="I24" s="67" t="str" cm="1">
        <f t="array" ref="I24">IFERROR(INDEX(Presupuesto!$C:$C, header_row_id),"")</f>
        <v>Expensas</v>
      </c>
      <c r="J24" s="2" t="str" cm="1">
        <f t="array" ref="J24">IFERROR(INDEX(Presupuesto!$C:$C, row_id),"")</f>
        <v>Luz</v>
      </c>
      <c r="K24" s="73" cm="1">
        <f t="array" aca="1" ref="K24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20000</v>
      </c>
      <c r="L24" s="76" cm="1">
        <f t="array" aca="1" ref="L24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20000</v>
      </c>
      <c r="M24" s="67" cm="1">
        <f t="array" ref="M24">IF(is_cat,
IF(header_row_id=income_header_row,MATCH(income_min_row,$C:$C, 0),
IF(header_row_id=expensas_header_row,MATCH(expensas_min_row,$C:$C, 0),
IF(header_row_id=ahorros_header,MATCH(ahorros_min_row,$C:$C, 0),""))),"")</f>
        <v>23</v>
      </c>
      <c r="N24" s="68" cm="1">
        <f t="array" ref="N24">IF(is_cat,
IF(header_row_id=income_header_row,MATCH(income_row_max,$C:$C, 0),
IF(header_row_id=expensas_header_row,MATCH(expensas_max_row,$C:$C, 0),
IF(header_row_id=ahorros_header,MATCH(ahorros_max_row,$C:$C, 0),""))),"")</f>
        <v>30</v>
      </c>
      <c r="O24" s="67" t="str">
        <f t="shared" si="3"/>
        <v>$K$23:$K$30</v>
      </c>
      <c r="P24" s="2">
        <f t="shared" ca="1" si="4"/>
        <v>3</v>
      </c>
      <c r="Q24" s="2" t="str">
        <f t="shared" si="5"/>
        <v>$L$23:$L$30</v>
      </c>
      <c r="R24" s="68">
        <f t="shared" ca="1" si="6"/>
        <v>5</v>
      </c>
      <c r="S24" s="67">
        <f t="shared" ca="1" si="7"/>
        <v>35</v>
      </c>
      <c r="T24" s="2" t="str">
        <f t="shared" si="8"/>
        <v>$S$23:$S$30</v>
      </c>
      <c r="U24" s="2">
        <f t="shared" ca="1" si="9"/>
        <v>3</v>
      </c>
      <c r="V24" s="2" t="str">
        <f t="shared" si="10"/>
        <v>$U$23:$U$24</v>
      </c>
      <c r="W24" s="2">
        <f t="shared" ca="1" si="11"/>
        <v>3</v>
      </c>
      <c r="X24" s="78">
        <f t="shared" ca="1" si="12"/>
        <v>30</v>
      </c>
      <c r="Y24" s="82" t="str">
        <f t="shared" ca="1" si="13"/>
        <v>Alquiler</v>
      </c>
      <c r="Z24" s="80">
        <f t="shared" ca="1" si="14"/>
        <v>57000</v>
      </c>
      <c r="AA24" s="80">
        <f t="shared" ca="1" si="15"/>
        <v>50000</v>
      </c>
      <c r="AB24" s="81">
        <f t="shared" ca="1" si="16"/>
        <v>1.1399999999999999</v>
      </c>
      <c r="AC24" s="80">
        <f t="shared" ca="1" si="17"/>
        <v>0</v>
      </c>
      <c r="AD24" s="80">
        <f t="shared" ca="1" si="18"/>
        <v>7000</v>
      </c>
      <c r="AF24" s="69"/>
      <c r="AG24" s="36"/>
      <c r="AH24" s="36"/>
      <c r="AI24" s="36"/>
      <c r="AJ24" s="36"/>
      <c r="AK24" s="37"/>
      <c r="AM24" s="69"/>
      <c r="AN24" s="36"/>
      <c r="AO24" s="36"/>
      <c r="AP24" s="36"/>
      <c r="AQ24" s="36"/>
      <c r="AR24" s="37"/>
    </row>
    <row r="25" spans="3:44" x14ac:dyDescent="0.25">
      <c r="C25" s="67" cm="1">
        <f t="array" ref="C25">IF(C24=-1, -1,IF(C24&lt;income_row_max, C24+1,IF(C24=income_row_max, income_total_row, IF(C24=income_total_row, "/1",IF(C24="/1", expensas_header_row, IF(C24&lt;expensas_max_row,C24+1,IF(C24=expensas_max_row, total_expensas, IF(C24=total_expensas, "/2", IF(C24="/2", ahorros_header,IF(C24&lt;ahorros_max_row,C24+1,IF(C24=ahorros_max_row, ahorros_total, -1)))))))))))</f>
        <v>30</v>
      </c>
      <c r="D25" s="68">
        <f t="shared" si="0"/>
        <v>27</v>
      </c>
      <c r="E25" s="67" cm="1">
        <f t="array" ref="E25">1*OR(row_id=income_header_row, row_id=expensas_header_row,row_id=ahorros_header)</f>
        <v>0</v>
      </c>
      <c r="F25" s="2">
        <f t="shared" si="1"/>
        <v>1</v>
      </c>
      <c r="G25" s="2" cm="1">
        <f t="array" ref="G25">1*OR(row_id=income_total_row, row_id=total_expensas,row_id=ahorros_total)</f>
        <v>0</v>
      </c>
      <c r="H25" s="68">
        <f t="shared" si="2"/>
        <v>0</v>
      </c>
      <c r="I25" s="67" t="str" cm="1">
        <f t="array" ref="I25">IFERROR(INDEX(Presupuesto!$C:$C, header_row_id),"")</f>
        <v>Expensas</v>
      </c>
      <c r="J25" s="2" t="str" cm="1">
        <f t="array" ref="J25">IFERROR(INDEX(Presupuesto!$C:$C, row_id),"")</f>
        <v>Gas</v>
      </c>
      <c r="K25" s="73" cm="1">
        <f t="array" aca="1" ref="K25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3000</v>
      </c>
      <c r="L25" s="76" cm="1">
        <f t="array" aca="1" ref="L25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3000</v>
      </c>
      <c r="M25" s="67" cm="1">
        <f t="array" ref="M25">IF(is_cat,
IF(header_row_id=income_header_row,MATCH(income_min_row,$C:$C, 0),
IF(header_row_id=expensas_header_row,MATCH(expensas_min_row,$C:$C, 0),
IF(header_row_id=ahorros_header,MATCH(ahorros_min_row,$C:$C, 0),""))),"")</f>
        <v>23</v>
      </c>
      <c r="N25" s="68" cm="1">
        <f t="array" ref="N25">IF(is_cat,
IF(header_row_id=income_header_row,MATCH(income_row_max,$C:$C, 0),
IF(header_row_id=expensas_header_row,MATCH(expensas_max_row,$C:$C, 0),
IF(header_row_id=ahorros_header,MATCH(ahorros_max_row,$C:$C, 0),""))),"")</f>
        <v>30</v>
      </c>
      <c r="O25" s="67" t="str">
        <f t="shared" si="3"/>
        <v>$K$23:$K$30</v>
      </c>
      <c r="P25" s="2">
        <f t="shared" ca="1" si="4"/>
        <v>5</v>
      </c>
      <c r="Q25" s="2" t="str">
        <f t="shared" si="5"/>
        <v>$L$23:$L$30</v>
      </c>
      <c r="R25" s="68">
        <f t="shared" ca="1" si="6"/>
        <v>7</v>
      </c>
      <c r="S25" s="67">
        <f t="shared" ca="1" si="7"/>
        <v>57</v>
      </c>
      <c r="T25" s="2" t="str">
        <f t="shared" si="8"/>
        <v>$S$23:$S$30</v>
      </c>
      <c r="U25" s="2">
        <f t="shared" ca="1" si="9"/>
        <v>5</v>
      </c>
      <c r="V25" s="2" t="str">
        <f t="shared" si="10"/>
        <v>$U$23:$U$25</v>
      </c>
      <c r="W25" s="2">
        <f t="shared" ca="1" si="11"/>
        <v>5</v>
      </c>
      <c r="X25" s="78">
        <f t="shared" ca="1" si="12"/>
        <v>32</v>
      </c>
      <c r="Y25" s="82" t="str">
        <f t="shared" ca="1" si="13"/>
        <v>Luz</v>
      </c>
      <c r="Z25" s="80">
        <f t="shared" ca="1" si="14"/>
        <v>20000</v>
      </c>
      <c r="AA25" s="80">
        <f t="shared" ca="1" si="15"/>
        <v>20000</v>
      </c>
      <c r="AB25" s="81">
        <f t="shared" ca="1" si="16"/>
        <v>1</v>
      </c>
      <c r="AC25" s="80">
        <f t="shared" ca="1" si="17"/>
        <v>0</v>
      </c>
      <c r="AD25" s="80">
        <f t="shared" ca="1" si="18"/>
        <v>0</v>
      </c>
    </row>
    <row r="26" spans="3:44" x14ac:dyDescent="0.25">
      <c r="C26" s="67" cm="1">
        <f t="array" ref="C26">IF(C25=-1, -1,IF(C25&lt;income_row_max, C25+1,IF(C25=income_row_max, income_total_row, IF(C25=income_total_row, "/1",IF(C25="/1", expensas_header_row, IF(C25&lt;expensas_max_row,C25+1,IF(C25=expensas_max_row, total_expensas, IF(C25=total_expensas, "/2", IF(C25="/2", ahorros_header,IF(C25&lt;ahorros_max_row,C25+1,IF(C25=ahorros_max_row, ahorros_total, -1)))))))))))</f>
        <v>31</v>
      </c>
      <c r="D26" s="68">
        <f t="shared" si="0"/>
        <v>27</v>
      </c>
      <c r="E26" s="67" cm="1">
        <f t="array" ref="E26">1*OR(row_id=income_header_row, row_id=expensas_header_row,row_id=ahorros_header)</f>
        <v>0</v>
      </c>
      <c r="F26" s="2">
        <f t="shared" si="1"/>
        <v>1</v>
      </c>
      <c r="G26" s="2" cm="1">
        <f t="array" ref="G26">1*OR(row_id=income_total_row, row_id=total_expensas,row_id=ahorros_total)</f>
        <v>0</v>
      </c>
      <c r="H26" s="68">
        <f t="shared" si="2"/>
        <v>0</v>
      </c>
      <c r="I26" s="67" t="str" cm="1">
        <f t="array" ref="I26">IFERROR(INDEX(Presupuesto!$C:$C, header_row_id),"")</f>
        <v>Expensas</v>
      </c>
      <c r="J26" s="2" t="str" cm="1">
        <f t="array" ref="J26">IFERROR(INDEX(Presupuesto!$C:$C, row_id),"")</f>
        <v>Internet</v>
      </c>
      <c r="K26" s="73" cm="1">
        <f t="array" aca="1" ref="K26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16000</v>
      </c>
      <c r="L26" s="76" cm="1">
        <f t="array" aca="1" ref="L26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16000</v>
      </c>
      <c r="M26" s="67" cm="1">
        <f t="array" ref="M26">IF(is_cat,
IF(header_row_id=income_header_row,MATCH(income_min_row,$C:$C, 0),
IF(header_row_id=expensas_header_row,MATCH(expensas_min_row,$C:$C, 0),
IF(header_row_id=ahorros_header,MATCH(ahorros_min_row,$C:$C, 0),""))),"")</f>
        <v>23</v>
      </c>
      <c r="N26" s="68" cm="1">
        <f t="array" ref="N26">IF(is_cat,
IF(header_row_id=income_header_row,MATCH(income_row_max,$C:$C, 0),
IF(header_row_id=expensas_header_row,MATCH(expensas_max_row,$C:$C, 0),
IF(header_row_id=ahorros_header,MATCH(ahorros_max_row,$C:$C, 0),""))),"")</f>
        <v>30</v>
      </c>
      <c r="O26" s="67" t="str">
        <f t="shared" si="3"/>
        <v>$K$23:$K$30</v>
      </c>
      <c r="P26" s="2">
        <f t="shared" ca="1" si="4"/>
        <v>4</v>
      </c>
      <c r="Q26" s="2" t="str">
        <f t="shared" si="5"/>
        <v>$L$23:$L$30</v>
      </c>
      <c r="R26" s="68">
        <f t="shared" ca="1" si="6"/>
        <v>6</v>
      </c>
      <c r="S26" s="67">
        <f t="shared" ca="1" si="7"/>
        <v>46</v>
      </c>
      <c r="T26" s="2" t="str">
        <f t="shared" si="8"/>
        <v>$S$23:$S$30</v>
      </c>
      <c r="U26" s="2">
        <f t="shared" ca="1" si="9"/>
        <v>4</v>
      </c>
      <c r="V26" s="2" t="str">
        <f t="shared" si="10"/>
        <v>$U$23:$U$26</v>
      </c>
      <c r="W26" s="2">
        <f t="shared" ca="1" si="11"/>
        <v>4</v>
      </c>
      <c r="X26" s="78">
        <f t="shared" ca="1" si="12"/>
        <v>31</v>
      </c>
      <c r="Y26" s="82" t="str">
        <f t="shared" ca="1" si="13"/>
        <v>Internet</v>
      </c>
      <c r="Z26" s="80">
        <f t="shared" ca="1" si="14"/>
        <v>16000</v>
      </c>
      <c r="AA26" s="80">
        <f t="shared" ca="1" si="15"/>
        <v>16000</v>
      </c>
      <c r="AB26" s="81">
        <f t="shared" ca="1" si="16"/>
        <v>1</v>
      </c>
      <c r="AC26" s="80">
        <f t="shared" ca="1" si="17"/>
        <v>0</v>
      </c>
      <c r="AD26" s="80">
        <f t="shared" ca="1" si="18"/>
        <v>0</v>
      </c>
    </row>
    <row r="27" spans="3:44" x14ac:dyDescent="0.25">
      <c r="C27" s="67" cm="1">
        <f t="array" ref="C27">IF(C26=-1, -1,IF(C26&lt;income_row_max, C26+1,IF(C26=income_row_max, income_total_row, IF(C26=income_total_row, "/1",IF(C26="/1", expensas_header_row, IF(C26&lt;expensas_max_row,C26+1,IF(C26=expensas_max_row, total_expensas, IF(C26=total_expensas, "/2", IF(C26="/2", ahorros_header,IF(C26&lt;ahorros_max_row,C26+1,IF(C26=ahorros_max_row, ahorros_total, -1)))))))))))</f>
        <v>32</v>
      </c>
      <c r="D27" s="68">
        <f t="shared" si="0"/>
        <v>27</v>
      </c>
      <c r="E27" s="67" cm="1">
        <f t="array" ref="E27">1*OR(row_id=income_header_row, row_id=expensas_header_row,row_id=ahorros_header)</f>
        <v>0</v>
      </c>
      <c r="F27" s="2">
        <f t="shared" si="1"/>
        <v>1</v>
      </c>
      <c r="G27" s="2" cm="1">
        <f t="array" ref="G27">1*OR(row_id=income_total_row, row_id=total_expensas,row_id=ahorros_total)</f>
        <v>0</v>
      </c>
      <c r="H27" s="68">
        <f t="shared" si="2"/>
        <v>0</v>
      </c>
      <c r="I27" s="67" t="str" cm="1">
        <f t="array" ref="I27">IFERROR(INDEX(Presupuesto!$C:$C, header_row_id),"")</f>
        <v>Expensas</v>
      </c>
      <c r="J27" s="2" t="str" cm="1">
        <f t="array" ref="J27">IFERROR(INDEX(Presupuesto!$C:$C, row_id),"")</f>
        <v>Expensas</v>
      </c>
      <c r="K27" s="73" cm="1">
        <f t="array" aca="1" ref="K27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0</v>
      </c>
      <c r="L27" s="76" cm="1">
        <f t="array" aca="1" ref="L27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30000</v>
      </c>
      <c r="M27" s="67" cm="1">
        <f t="array" ref="M27">IF(is_cat,
IF(header_row_id=income_header_row,MATCH(income_min_row,$C:$C, 0),
IF(header_row_id=expensas_header_row,MATCH(expensas_min_row,$C:$C, 0),
IF(header_row_id=ahorros_header,MATCH(ahorros_min_row,$C:$C, 0),""))),"")</f>
        <v>23</v>
      </c>
      <c r="N27" s="68" cm="1">
        <f t="array" ref="N27">IF(is_cat,
IF(header_row_id=income_header_row,MATCH(income_row_max,$C:$C, 0),
IF(header_row_id=expensas_header_row,MATCH(expensas_max_row,$C:$C, 0),
IF(header_row_id=ahorros_header,MATCH(ahorros_max_row,$C:$C, 0),""))),"")</f>
        <v>30</v>
      </c>
      <c r="O27" s="67" t="str">
        <f t="shared" si="3"/>
        <v>$K$23:$K$30</v>
      </c>
      <c r="P27" s="2">
        <f t="shared" ca="1" si="4"/>
        <v>6</v>
      </c>
      <c r="Q27" s="2" t="str">
        <f t="shared" si="5"/>
        <v>$L$23:$L$30</v>
      </c>
      <c r="R27" s="68">
        <f t="shared" ca="1" si="6"/>
        <v>4</v>
      </c>
      <c r="S27" s="67">
        <f t="shared" ca="1" si="7"/>
        <v>64</v>
      </c>
      <c r="T27" s="2" t="str">
        <f t="shared" si="8"/>
        <v>$S$23:$S$30</v>
      </c>
      <c r="U27" s="2">
        <f t="shared" ca="1" si="9"/>
        <v>7</v>
      </c>
      <c r="V27" s="2" t="str">
        <f t="shared" si="10"/>
        <v>$U$23:$U$27</v>
      </c>
      <c r="W27" s="2">
        <f t="shared" ca="1" si="11"/>
        <v>7</v>
      </c>
      <c r="X27" s="78">
        <f t="shared" ca="1" si="12"/>
        <v>34</v>
      </c>
      <c r="Y27" s="82" t="str">
        <f t="shared" ca="1" si="13"/>
        <v>Gas</v>
      </c>
      <c r="Z27" s="80">
        <f t="shared" ca="1" si="14"/>
        <v>3000</v>
      </c>
      <c r="AA27" s="80">
        <f t="shared" ca="1" si="15"/>
        <v>3000</v>
      </c>
      <c r="AB27" s="81">
        <f t="shared" ca="1" si="16"/>
        <v>1</v>
      </c>
      <c r="AC27" s="80">
        <f t="shared" ca="1" si="17"/>
        <v>0</v>
      </c>
      <c r="AD27" s="80">
        <f t="shared" ca="1" si="18"/>
        <v>0</v>
      </c>
      <c r="AF27" s="83"/>
      <c r="AG27" s="84"/>
      <c r="AH27" s="84"/>
      <c r="AI27" s="84"/>
      <c r="AJ27" s="84"/>
      <c r="AK27" s="85"/>
      <c r="AM27" s="83"/>
      <c r="AN27" s="84"/>
      <c r="AO27" s="84"/>
      <c r="AP27" s="84"/>
      <c r="AQ27" s="84"/>
      <c r="AR27" s="85"/>
    </row>
    <row r="28" spans="3:44" x14ac:dyDescent="0.25">
      <c r="C28" s="67" cm="1">
        <f t="array" ref="C28">IF(C27=-1, -1,IF(C27&lt;income_row_max, C27+1,IF(C27=income_row_max, income_total_row, IF(C27=income_total_row, "/1",IF(C27="/1", expensas_header_row, IF(C27&lt;expensas_max_row,C27+1,IF(C27=expensas_max_row, total_expensas, IF(C27=total_expensas, "/2", IF(C27="/2", ahorros_header,IF(C27&lt;ahorros_max_row,C27+1,IF(C27=ahorros_max_row, ahorros_total, -1)))))))))))</f>
        <v>33</v>
      </c>
      <c r="D28" s="68">
        <f t="shared" si="0"/>
        <v>27</v>
      </c>
      <c r="E28" s="67" cm="1">
        <f t="array" ref="E28">1*OR(row_id=income_header_row, row_id=expensas_header_row,row_id=ahorros_header)</f>
        <v>0</v>
      </c>
      <c r="F28" s="2">
        <f t="shared" si="1"/>
        <v>1</v>
      </c>
      <c r="G28" s="2" cm="1">
        <f t="array" ref="G28">1*OR(row_id=income_total_row, row_id=total_expensas,row_id=ahorros_total)</f>
        <v>0</v>
      </c>
      <c r="H28" s="68">
        <f t="shared" si="2"/>
        <v>0</v>
      </c>
      <c r="I28" s="67" t="str" cm="1">
        <f t="array" ref="I28">IFERROR(INDEX(Presupuesto!$C:$C, header_row_id),"")</f>
        <v>Expensas</v>
      </c>
      <c r="J28" s="2" t="str" cm="1">
        <f t="array" ref="J28">IFERROR(INDEX(Presupuesto!$C:$C, row_id),"")</f>
        <v>Viaje</v>
      </c>
      <c r="K28" s="73" cm="1">
        <f t="array" aca="1" ref="K28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0</v>
      </c>
      <c r="L28" s="76" cm="1">
        <f t="array" aca="1" ref="L28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28" s="67" cm="1">
        <f t="array" ref="M28">IF(is_cat,
IF(header_row_id=income_header_row,MATCH(income_min_row,$C:$C, 0),
IF(header_row_id=expensas_header_row,MATCH(expensas_min_row,$C:$C, 0),
IF(header_row_id=ahorros_header,MATCH(ahorros_min_row,$C:$C, 0),""))),"")</f>
        <v>23</v>
      </c>
      <c r="N28" s="68" cm="1">
        <f t="array" ref="N28">IF(is_cat,
IF(header_row_id=income_header_row,MATCH(income_row_max,$C:$C, 0),
IF(header_row_id=expensas_header_row,MATCH(expensas_max_row,$C:$C, 0),
IF(header_row_id=ahorros_header,MATCH(ahorros_max_row,$C:$C, 0),""))),"")</f>
        <v>30</v>
      </c>
      <c r="O28" s="67" t="str">
        <f t="shared" si="3"/>
        <v>$K$23:$K$30</v>
      </c>
      <c r="P28" s="2">
        <f t="shared" ca="1" si="4"/>
        <v>6</v>
      </c>
      <c r="Q28" s="2" t="str">
        <f t="shared" si="5"/>
        <v>$L$23:$L$30</v>
      </c>
      <c r="R28" s="68">
        <f t="shared" ca="1" si="6"/>
        <v>8</v>
      </c>
      <c r="S28" s="67">
        <f t="shared" ca="1" si="7"/>
        <v>68</v>
      </c>
      <c r="T28" s="2" t="str">
        <f t="shared" si="8"/>
        <v>$S$23:$S$30</v>
      </c>
      <c r="U28" s="2">
        <f t="shared" ca="1" si="9"/>
        <v>8</v>
      </c>
      <c r="V28" s="2" t="str">
        <f t="shared" si="10"/>
        <v>$U$23:$U$28</v>
      </c>
      <c r="W28" s="2">
        <f t="shared" ca="1" si="11"/>
        <v>8</v>
      </c>
      <c r="X28" s="78">
        <f t="shared" ca="1" si="12"/>
        <v>35</v>
      </c>
      <c r="Y28" s="82" t="str">
        <f t="shared" ca="1" si="13"/>
        <v>Comida</v>
      </c>
      <c r="Z28" s="80">
        <f t="shared" ca="1" si="14"/>
        <v>0</v>
      </c>
      <c r="AA28" s="80">
        <f t="shared" ca="1" si="15"/>
        <v>100000</v>
      </c>
      <c r="AB28" s="81">
        <f t="shared" ca="1" si="16"/>
        <v>0</v>
      </c>
      <c r="AC28" s="80">
        <f t="shared" ca="1" si="17"/>
        <v>100000</v>
      </c>
      <c r="AD28" s="80">
        <f t="shared" ca="1" si="18"/>
        <v>0</v>
      </c>
      <c r="AF28" s="86"/>
      <c r="AG28" s="87"/>
      <c r="AH28" s="2"/>
      <c r="AI28" s="2"/>
      <c r="AJ28" s="2"/>
      <c r="AK28" s="68"/>
      <c r="AM28" s="86"/>
      <c r="AN28" s="87"/>
      <c r="AO28" s="2"/>
      <c r="AP28" s="2"/>
      <c r="AQ28" s="2"/>
      <c r="AR28" s="68"/>
    </row>
    <row r="29" spans="3:44" x14ac:dyDescent="0.25">
      <c r="C29" s="67" cm="1">
        <f t="array" ref="C29">IF(C28=-1, -1,IF(C28&lt;income_row_max, C28+1,IF(C28=income_row_max, income_total_row, IF(C28=income_total_row, "/1",IF(C28="/1", expensas_header_row, IF(C28&lt;expensas_max_row,C28+1,IF(C28=expensas_max_row, total_expensas, IF(C28=total_expensas, "/2", IF(C28="/2", ahorros_header,IF(C28&lt;ahorros_max_row,C28+1,IF(C28=ahorros_max_row, ahorros_total, -1)))))))))))</f>
        <v>34</v>
      </c>
      <c r="D29" s="68">
        <f t="shared" si="0"/>
        <v>27</v>
      </c>
      <c r="E29" s="67" cm="1">
        <f t="array" ref="E29">1*OR(row_id=income_header_row, row_id=expensas_header_row,row_id=ahorros_header)</f>
        <v>0</v>
      </c>
      <c r="F29" s="2">
        <f t="shared" si="1"/>
        <v>1</v>
      </c>
      <c r="G29" s="2" cm="1">
        <f t="array" ref="G29">1*OR(row_id=income_total_row, row_id=total_expensas,row_id=ahorros_total)</f>
        <v>0</v>
      </c>
      <c r="H29" s="68">
        <f t="shared" si="2"/>
        <v>0</v>
      </c>
      <c r="I29" s="67" t="str" cm="1">
        <f t="array" ref="I29">IFERROR(INDEX(Presupuesto!$C:$C, header_row_id),"")</f>
        <v>Expensas</v>
      </c>
      <c r="J29" s="2" t="str" cm="1">
        <f t="array" ref="J29">IFERROR(INDEX(Presupuesto!$C:$C, row_id),"")</f>
        <v>Vacaciones</v>
      </c>
      <c r="K29" s="73" cm="1">
        <f t="array" aca="1" ref="K29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120000</v>
      </c>
      <c r="L29" s="76" cm="1">
        <f t="array" aca="1" ref="L29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200000</v>
      </c>
      <c r="M29" s="67" cm="1">
        <f t="array" ref="M29">IF(is_cat,
IF(header_row_id=income_header_row,MATCH(income_min_row,$C:$C, 0),
IF(header_row_id=expensas_header_row,MATCH(expensas_min_row,$C:$C, 0),
IF(header_row_id=ahorros_header,MATCH(ahorros_min_row,$C:$C, 0),""))),"")</f>
        <v>23</v>
      </c>
      <c r="N29" s="68" cm="1">
        <f t="array" ref="N29">IF(is_cat,
IF(header_row_id=income_header_row,MATCH(income_row_max,$C:$C, 0),
IF(header_row_id=expensas_header_row,MATCH(expensas_max_row,$C:$C, 0),
IF(header_row_id=ahorros_header,MATCH(ahorros_max_row,$C:$C, 0),""))),"")</f>
        <v>30</v>
      </c>
      <c r="O29" s="67" t="str">
        <f t="shared" si="3"/>
        <v>$K$23:$K$30</v>
      </c>
      <c r="P29" s="2">
        <f t="shared" ca="1" si="4"/>
        <v>1</v>
      </c>
      <c r="Q29" s="2" t="str">
        <f t="shared" si="5"/>
        <v>$L$23:$L$30</v>
      </c>
      <c r="R29" s="68">
        <f t="shared" ca="1" si="6"/>
        <v>1</v>
      </c>
      <c r="S29" s="67">
        <f t="shared" ca="1" si="7"/>
        <v>11</v>
      </c>
      <c r="T29" s="2" t="str">
        <f t="shared" si="8"/>
        <v>$S$23:$S$30</v>
      </c>
      <c r="U29" s="2">
        <f t="shared" ca="1" si="9"/>
        <v>1</v>
      </c>
      <c r="V29" s="2" t="str">
        <f t="shared" si="10"/>
        <v>$U$23:$U$29</v>
      </c>
      <c r="W29" s="2">
        <f t="shared" ca="1" si="11"/>
        <v>1</v>
      </c>
      <c r="X29" s="78">
        <f t="shared" ca="1" si="12"/>
        <v>28</v>
      </c>
      <c r="Y29" s="82" t="str">
        <f t="shared" ca="1" si="13"/>
        <v>Expensas</v>
      </c>
      <c r="Z29" s="80">
        <f t="shared" ca="1" si="14"/>
        <v>0</v>
      </c>
      <c r="AA29" s="80">
        <f t="shared" ca="1" si="15"/>
        <v>30000</v>
      </c>
      <c r="AB29" s="81">
        <f t="shared" ca="1" si="16"/>
        <v>0</v>
      </c>
      <c r="AC29" s="80">
        <f t="shared" ca="1" si="17"/>
        <v>30000</v>
      </c>
      <c r="AD29" s="80">
        <f t="shared" ca="1" si="18"/>
        <v>0</v>
      </c>
      <c r="AF29" s="86"/>
      <c r="AG29" s="2"/>
      <c r="AH29" s="2"/>
      <c r="AI29" s="2"/>
      <c r="AJ29" s="2"/>
      <c r="AK29" s="68"/>
      <c r="AM29" s="86"/>
      <c r="AN29" s="2"/>
      <c r="AO29" s="2"/>
      <c r="AP29" s="2"/>
      <c r="AQ29" s="2"/>
      <c r="AR29" s="68"/>
    </row>
    <row r="30" spans="3:44" x14ac:dyDescent="0.25">
      <c r="C30" s="67" cm="1">
        <f t="array" ref="C30">IF(C29=-1, -1,IF(C29&lt;income_row_max, C29+1,IF(C29=income_row_max, income_total_row, IF(C29=income_total_row, "/1",IF(C29="/1", expensas_header_row, IF(C29&lt;expensas_max_row,C29+1,IF(C29=expensas_max_row, total_expensas, IF(C29=total_expensas, "/2", IF(C29="/2", ahorros_header,IF(C29&lt;ahorros_max_row,C29+1,IF(C29=ahorros_max_row, ahorros_total, -1)))))))))))</f>
        <v>35</v>
      </c>
      <c r="D30" s="68">
        <f t="shared" si="0"/>
        <v>27</v>
      </c>
      <c r="E30" s="67" cm="1">
        <f t="array" ref="E30">1*OR(row_id=income_header_row, row_id=expensas_header_row,row_id=ahorros_header)</f>
        <v>0</v>
      </c>
      <c r="F30" s="2">
        <f t="shared" si="1"/>
        <v>1</v>
      </c>
      <c r="G30" s="2" cm="1">
        <f t="array" ref="G30">1*OR(row_id=income_total_row, row_id=total_expensas,row_id=ahorros_total)</f>
        <v>0</v>
      </c>
      <c r="H30" s="68">
        <f t="shared" si="2"/>
        <v>0</v>
      </c>
      <c r="I30" s="67" t="str" cm="1">
        <f t="array" ref="I30">IFERROR(INDEX(Presupuesto!$C:$C, header_row_id),"")</f>
        <v>Expensas</v>
      </c>
      <c r="J30" s="2" t="str" cm="1">
        <f t="array" ref="J30">IFERROR(INDEX(Presupuesto!$C:$C, row_id),"")</f>
        <v>Comida</v>
      </c>
      <c r="K30" s="73" cm="1">
        <f t="array" aca="1" ref="K30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0</v>
      </c>
      <c r="L30" s="76" cm="1">
        <f t="array" aca="1" ref="L30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100000</v>
      </c>
      <c r="M30" s="67" cm="1">
        <f t="array" ref="M30">IF(is_cat,
IF(header_row_id=income_header_row,MATCH(income_min_row,$C:$C, 0),
IF(header_row_id=expensas_header_row,MATCH(expensas_min_row,$C:$C, 0),
IF(header_row_id=ahorros_header,MATCH(ahorros_min_row,$C:$C, 0),""))),"")</f>
        <v>23</v>
      </c>
      <c r="N30" s="68" cm="1">
        <f t="array" ref="N30">IF(is_cat,
IF(header_row_id=income_header_row,MATCH(income_row_max,$C:$C, 0),
IF(header_row_id=expensas_header_row,MATCH(expensas_max_row,$C:$C, 0),
IF(header_row_id=ahorros_header,MATCH(ahorros_max_row,$C:$C, 0),""))),"")</f>
        <v>30</v>
      </c>
      <c r="O30" s="67" t="str">
        <f t="shared" si="3"/>
        <v>$K$23:$K$30</v>
      </c>
      <c r="P30" s="2">
        <f t="shared" ca="1" si="4"/>
        <v>6</v>
      </c>
      <c r="Q30" s="2" t="str">
        <f t="shared" si="5"/>
        <v>$L$23:$L$30</v>
      </c>
      <c r="R30" s="68">
        <f t="shared" ca="1" si="6"/>
        <v>2</v>
      </c>
      <c r="S30" s="67">
        <f t="shared" ca="1" si="7"/>
        <v>62</v>
      </c>
      <c r="T30" s="2" t="str">
        <f t="shared" si="8"/>
        <v>$S$23:$S$30</v>
      </c>
      <c r="U30" s="2">
        <f t="shared" ca="1" si="9"/>
        <v>6</v>
      </c>
      <c r="V30" s="2" t="str">
        <f t="shared" si="10"/>
        <v>$U$23:$U$30</v>
      </c>
      <c r="W30" s="2">
        <f t="shared" ca="1" si="11"/>
        <v>6</v>
      </c>
      <c r="X30" s="78">
        <f t="shared" ca="1" si="12"/>
        <v>33</v>
      </c>
      <c r="Y30" s="82" t="str">
        <f t="shared" ca="1" si="13"/>
        <v>Viaje</v>
      </c>
      <c r="Z30" s="80">
        <f t="shared" ca="1" si="14"/>
        <v>0</v>
      </c>
      <c r="AA30" s="80">
        <f t="shared" ca="1" si="15"/>
        <v>0</v>
      </c>
      <c r="AB30" s="81" t="str">
        <f t="shared" ca="1" si="16"/>
        <v>-</v>
      </c>
      <c r="AC30" s="80">
        <f t="shared" ca="1" si="17"/>
        <v>0</v>
      </c>
      <c r="AD30" s="80">
        <f t="shared" ca="1" si="18"/>
        <v>0</v>
      </c>
      <c r="AF30" s="67"/>
      <c r="AG30" s="2"/>
      <c r="AH30" s="2"/>
      <c r="AI30" s="93" t="str">
        <f ca="1">Calculos!H39</f>
        <v>Vacaciones</v>
      </c>
      <c r="AJ30" s="94">
        <f ca="1">Calculos!I39</f>
        <v>120000</v>
      </c>
      <c r="AK30" s="68"/>
      <c r="AM30" s="67"/>
      <c r="AN30" s="2"/>
      <c r="AO30" s="2"/>
      <c r="AP30" s="93" t="str">
        <f ca="1">Calculos!L39</f>
        <v>Emergencia</v>
      </c>
      <c r="AQ30" s="94">
        <f ca="1">Calculos!M39</f>
        <v>432000</v>
      </c>
      <c r="AR30" s="68"/>
    </row>
    <row r="31" spans="3:44" x14ac:dyDescent="0.25">
      <c r="C31" s="67" cm="1">
        <f t="array" ref="C31">IF(C30=-1, -1,IF(C30&lt;income_row_max, C30+1,IF(C30=income_row_max, income_total_row, IF(C30=income_total_row, "/1",IF(C30="/1", expensas_header_row, IF(C30&lt;expensas_max_row,C30+1,IF(C30=expensas_max_row, total_expensas, IF(C30=total_expensas, "/2", IF(C30="/2", ahorros_header,IF(C30&lt;ahorros_max_row,C30+1,IF(C30=ahorros_max_row, ahorros_total, -1)))))))))))</f>
        <v>43</v>
      </c>
      <c r="D31" s="68">
        <f t="shared" si="0"/>
        <v>27</v>
      </c>
      <c r="E31" s="67" cm="1">
        <f t="array" ref="E31">1*OR(row_id=income_header_row, row_id=expensas_header_row,row_id=ahorros_header)</f>
        <v>0</v>
      </c>
      <c r="F31" s="2">
        <f t="shared" si="1"/>
        <v>0</v>
      </c>
      <c r="G31" s="2" cm="1">
        <f t="array" ref="G31">1*OR(row_id=income_total_row, row_id=total_expensas,row_id=ahorros_total)</f>
        <v>1</v>
      </c>
      <c r="H31" s="68">
        <f t="shared" si="2"/>
        <v>0</v>
      </c>
      <c r="I31" s="67" t="str" cm="1">
        <f t="array" ref="I31">IFERROR(INDEX(Presupuesto!$C:$C, header_row_id),"")</f>
        <v>Expensas</v>
      </c>
      <c r="J31" s="2" t="str" cm="1">
        <f t="array" ref="J31">IFERROR(INDEX(Presupuesto!$C:$C, row_id),"")</f>
        <v>Total</v>
      </c>
      <c r="K31" s="73" cm="1">
        <f t="array" aca="1" ref="K31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216000</v>
      </c>
      <c r="L31" s="76" cm="1">
        <f t="array" aca="1" ref="L31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419000</v>
      </c>
      <c r="M31" s="67" t="str" cm="1">
        <f t="array" ref="M31">IF(is_cat,
IF(header_row_id=income_header_row,MATCH(income_min_row,$C:$C, 0),
IF(header_row_id=expensas_header_row,MATCH(expensas_min_row,$C:$C, 0),
IF(header_row_id=ahorros_header,MATCH(ahorros_min_row,$C:$C, 0),""))),"")</f>
        <v/>
      </c>
      <c r="N31" s="68" t="str" cm="1">
        <f t="array" ref="N31">IF(is_cat,
IF(header_row_id=income_header_row,MATCH(income_row_max,$C:$C, 0),
IF(header_row_id=expensas_header_row,MATCH(expensas_max_row,$C:$C, 0),
IF(header_row_id=ahorros_header,MATCH(ahorros_max_row,$C:$C, 0),""))),"")</f>
        <v/>
      </c>
      <c r="O31" s="67" t="str">
        <f t="shared" si="3"/>
        <v/>
      </c>
      <c r="P31" s="2" t="str">
        <f t="shared" ca="1" si="4"/>
        <v/>
      </c>
      <c r="Q31" s="2" t="str">
        <f t="shared" si="5"/>
        <v/>
      </c>
      <c r="R31" s="68" t="str">
        <f t="shared" ca="1" si="6"/>
        <v/>
      </c>
      <c r="S31" s="67" t="str">
        <f t="shared" si="7"/>
        <v/>
      </c>
      <c r="T31" s="2" t="str">
        <f t="shared" si="8"/>
        <v/>
      </c>
      <c r="U31" s="2" t="str">
        <f t="shared" ca="1" si="9"/>
        <v/>
      </c>
      <c r="V31" s="2" t="str">
        <f t="shared" si="10"/>
        <v/>
      </c>
      <c r="W31" s="2" t="str">
        <f t="shared" ca="1" si="11"/>
        <v/>
      </c>
      <c r="X31" s="78">
        <f t="shared" si="12"/>
        <v>43</v>
      </c>
      <c r="Y31" s="82" t="str">
        <f t="shared" ca="1" si="13"/>
        <v>Total</v>
      </c>
      <c r="Z31" s="80">
        <f t="shared" ca="1" si="14"/>
        <v>216000</v>
      </c>
      <c r="AA31" s="80">
        <f t="shared" ca="1" si="15"/>
        <v>419000</v>
      </c>
      <c r="AB31" s="81">
        <f t="shared" ca="1" si="16"/>
        <v>0.51551312649164682</v>
      </c>
      <c r="AC31" s="80">
        <f t="shared" ca="1" si="17"/>
        <v>203000</v>
      </c>
      <c r="AD31" s="80">
        <f t="shared" ca="1" si="18"/>
        <v>0</v>
      </c>
      <c r="AF31" s="67"/>
      <c r="AG31" s="2"/>
      <c r="AH31" s="2"/>
      <c r="AI31" s="93" t="str">
        <f ca="1">Calculos!H40</f>
        <v>Alquiler</v>
      </c>
      <c r="AJ31" s="94">
        <f ca="1">Calculos!I40</f>
        <v>57000</v>
      </c>
      <c r="AK31" s="68"/>
      <c r="AM31" s="67"/>
      <c r="AN31" s="2"/>
      <c r="AO31" s="2"/>
      <c r="AP31" s="93" t="str">
        <f ca="1">Calculos!L40</f>
        <v>Ahorro vacaciones &amp; gustos</v>
      </c>
      <c r="AQ31" s="94">
        <f ca="1">Calculos!M40</f>
        <v>200000</v>
      </c>
      <c r="AR31" s="68"/>
    </row>
    <row r="32" spans="3:44" x14ac:dyDescent="0.25">
      <c r="C32" s="67" t="str" cm="1">
        <f t="array" ref="C32">IF(C31=-1, -1,IF(C31&lt;income_row_max, C31+1,IF(C31=income_row_max, income_total_row, IF(C31=income_total_row, "/1",IF(C31="/1", expensas_header_row, IF(C31&lt;expensas_max_row,C31+1,IF(C31=expensas_max_row, total_expensas, IF(C31=total_expensas, "/2", IF(C31="/2", ahorros_header,IF(C31&lt;ahorros_max_row,C31+1,IF(C31=ahorros_max_row, ahorros_total, -1)))))))))))</f>
        <v>/2</v>
      </c>
      <c r="D32" s="68">
        <f t="shared" si="0"/>
        <v>-1</v>
      </c>
      <c r="E32" s="67" cm="1">
        <f t="array" ref="E32">1*OR(row_id=income_header_row, row_id=expensas_header_row,row_id=ahorros_header)</f>
        <v>0</v>
      </c>
      <c r="F32" s="2">
        <f t="shared" si="1"/>
        <v>0</v>
      </c>
      <c r="G32" s="2" cm="1">
        <f t="array" ref="G32">1*OR(row_id=income_total_row, row_id=total_expensas,row_id=ahorros_total)</f>
        <v>0</v>
      </c>
      <c r="H32" s="68">
        <f t="shared" si="2"/>
        <v>1</v>
      </c>
      <c r="I32" s="67" t="str" cm="1">
        <f t="array" ref="I32">IFERROR(INDEX(Presupuesto!$C:$C, header_row_id),"")</f>
        <v/>
      </c>
      <c r="J32" s="2" t="str" cm="1">
        <f t="array" ref="J32">IFERROR(INDEX(Presupuesto!$C:$C, row_id),"")</f>
        <v/>
      </c>
      <c r="K32" s="73" t="str" cm="1">
        <f t="array" ref="K32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32" s="76" t="str" cm="1">
        <f t="array" ref="L32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32" s="67" t="str" cm="1">
        <f t="array" ref="M32">IF(is_cat,
IF(header_row_id=income_header_row,MATCH(income_min_row,$C:$C, 0),
IF(header_row_id=expensas_header_row,MATCH(expensas_min_row,$C:$C, 0),
IF(header_row_id=ahorros_header,MATCH(ahorros_min_row,$C:$C, 0),""))),"")</f>
        <v/>
      </c>
      <c r="N32" s="68" t="str" cm="1">
        <f t="array" ref="N32">IF(is_cat,
IF(header_row_id=income_header_row,MATCH(income_row_max,$C:$C, 0),
IF(header_row_id=expensas_header_row,MATCH(expensas_max_row,$C:$C, 0),
IF(header_row_id=ahorros_header,MATCH(ahorros_max_row,$C:$C, 0),""))),"")</f>
        <v/>
      </c>
      <c r="O32" s="67" t="str">
        <f t="shared" si="3"/>
        <v/>
      </c>
      <c r="P32" s="2" t="str">
        <f t="shared" ca="1" si="4"/>
        <v/>
      </c>
      <c r="Q32" s="2" t="str">
        <f t="shared" si="5"/>
        <v/>
      </c>
      <c r="R32" s="68" t="str">
        <f t="shared" ca="1" si="6"/>
        <v/>
      </c>
      <c r="S32" s="67" t="str">
        <f t="shared" si="7"/>
        <v/>
      </c>
      <c r="T32" s="2" t="str">
        <f t="shared" si="8"/>
        <v/>
      </c>
      <c r="U32" s="2" t="str">
        <f t="shared" ca="1" si="9"/>
        <v/>
      </c>
      <c r="V32" s="2" t="str">
        <f t="shared" si="10"/>
        <v/>
      </c>
      <c r="W32" s="2" t="str">
        <f t="shared" ca="1" si="11"/>
        <v/>
      </c>
      <c r="X32" s="78" t="str">
        <f t="shared" si="12"/>
        <v>/2</v>
      </c>
      <c r="Y32" s="82" t="str">
        <f t="shared" si="13"/>
        <v/>
      </c>
      <c r="Z32" s="80" t="str">
        <f t="shared" si="14"/>
        <v/>
      </c>
      <c r="AA32" s="80" t="str">
        <f t="shared" si="15"/>
        <v/>
      </c>
      <c r="AB32" s="81" t="str">
        <f t="shared" si="16"/>
        <v/>
      </c>
      <c r="AC32" s="80" t="str">
        <f t="shared" si="17"/>
        <v/>
      </c>
      <c r="AD32" s="80" t="str">
        <f t="shared" si="18"/>
        <v/>
      </c>
      <c r="AF32" s="67"/>
      <c r="AG32" s="2"/>
      <c r="AH32" s="2"/>
      <c r="AI32" s="93" t="str">
        <f ca="1">Calculos!H41</f>
        <v>Luz</v>
      </c>
      <c r="AJ32" s="94">
        <f ca="1">Calculos!I41</f>
        <v>20000</v>
      </c>
      <c r="AK32" s="68"/>
      <c r="AM32" s="67"/>
      <c r="AN32" s="2"/>
      <c r="AO32" s="2"/>
      <c r="AP32" s="93" t="str">
        <f ca="1">Calculos!L41</f>
        <v>Ahorros en Digital</v>
      </c>
      <c r="AQ32" s="94">
        <f ca="1">Calculos!M41</f>
        <v>20000</v>
      </c>
      <c r="AR32" s="68"/>
    </row>
    <row r="33" spans="3:44" x14ac:dyDescent="0.25">
      <c r="C33" s="67" cm="1">
        <f t="array" ref="C33">IF(C32=-1, -1,IF(C32&lt;income_row_max, C32+1,IF(C32=income_row_max, income_total_row, IF(C32=income_total_row, "/1",IF(C32="/1", expensas_header_row, IF(C32&lt;expensas_max_row,C32+1,IF(C32=expensas_max_row, total_expensas, IF(C32=total_expensas, "/2", IF(C32="/2", ahorros_header,IF(C32&lt;ahorros_max_row,C32+1,IF(C32=ahorros_max_row, ahorros_total, -1)))))))))))</f>
        <v>45</v>
      </c>
      <c r="D33" s="68">
        <f t="shared" si="0"/>
        <v>45</v>
      </c>
      <c r="E33" s="67" cm="1">
        <f t="array" ref="E33">1*OR(row_id=income_header_row, row_id=expensas_header_row,row_id=ahorros_header)</f>
        <v>1</v>
      </c>
      <c r="F33" s="2">
        <f t="shared" si="1"/>
        <v>0</v>
      </c>
      <c r="G33" s="2" cm="1">
        <f t="array" ref="G33">1*OR(row_id=income_total_row, row_id=total_expensas,row_id=ahorros_total)</f>
        <v>0</v>
      </c>
      <c r="H33" s="68">
        <f t="shared" si="2"/>
        <v>0</v>
      </c>
      <c r="I33" s="67" t="str" cm="1">
        <f t="array" ref="I33">IFERROR(INDEX(Presupuesto!$C:$C, header_row_id),"")</f>
        <v>Ahorros</v>
      </c>
      <c r="J33" s="2" t="str" cm="1">
        <f t="array" ref="J33">IFERROR(INDEX(Presupuesto!$C:$C, row_id),"")</f>
        <v>Ahorros</v>
      </c>
      <c r="K33" s="73" t="str" cm="1">
        <f t="array" ref="K33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33" s="76" t="str" cm="1">
        <f t="array" ref="L33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33" s="67" t="str" cm="1">
        <f t="array" ref="M33">IF(is_cat,
IF(header_row_id=income_header_row,MATCH(income_min_row,$C:$C, 0),
IF(header_row_id=expensas_header_row,MATCH(expensas_min_row,$C:$C, 0),
IF(header_row_id=ahorros_header,MATCH(ahorros_min_row,$C:$C, 0),""))),"")</f>
        <v/>
      </c>
      <c r="N33" s="68" t="str" cm="1">
        <f t="array" ref="N33">IF(is_cat,
IF(header_row_id=income_header_row,MATCH(income_row_max,$C:$C, 0),
IF(header_row_id=expensas_header_row,MATCH(expensas_max_row,$C:$C, 0),
IF(header_row_id=ahorros_header,MATCH(ahorros_max_row,$C:$C, 0),""))),"")</f>
        <v/>
      </c>
      <c r="O33" s="67" t="str">
        <f t="shared" si="3"/>
        <v/>
      </c>
      <c r="P33" s="2" t="str">
        <f t="shared" ca="1" si="4"/>
        <v/>
      </c>
      <c r="Q33" s="2" t="str">
        <f t="shared" si="5"/>
        <v/>
      </c>
      <c r="R33" s="68" t="str">
        <f t="shared" ca="1" si="6"/>
        <v/>
      </c>
      <c r="S33" s="67" t="str">
        <f t="shared" si="7"/>
        <v/>
      </c>
      <c r="T33" s="2" t="str">
        <f t="shared" si="8"/>
        <v/>
      </c>
      <c r="U33" s="2" t="str">
        <f t="shared" ca="1" si="9"/>
        <v/>
      </c>
      <c r="V33" s="2" t="str">
        <f t="shared" si="10"/>
        <v/>
      </c>
      <c r="W33" s="2" t="str">
        <f t="shared" ca="1" si="11"/>
        <v/>
      </c>
      <c r="X33" s="78">
        <f t="shared" si="12"/>
        <v>45</v>
      </c>
      <c r="Y33" s="82" t="str">
        <f t="shared" ca="1" si="13"/>
        <v>Ahorros</v>
      </c>
      <c r="Z33" s="80" t="str">
        <f t="shared" si="14"/>
        <v>Seguimiento</v>
      </c>
      <c r="AA33" s="80" t="str">
        <f t="shared" si="15"/>
        <v>Presupuesto</v>
      </c>
      <c r="AB33" s="81" t="str">
        <f t="shared" si="16"/>
        <v>% Completado</v>
      </c>
      <c r="AC33" s="80" t="str">
        <f t="shared" si="17"/>
        <v>Restante</v>
      </c>
      <c r="AD33" s="80" t="str">
        <f t="shared" si="18"/>
        <v>Excedente</v>
      </c>
      <c r="AF33" s="67"/>
      <c r="AG33" s="2"/>
      <c r="AH33" s="2"/>
      <c r="AI33" s="93" t="str">
        <f ca="1">Calculos!H42</f>
        <v>Internet</v>
      </c>
      <c r="AJ33" s="94">
        <f ca="1">Calculos!I42</f>
        <v>16000</v>
      </c>
      <c r="AK33" s="68"/>
      <c r="AM33" s="67"/>
      <c r="AN33" s="2"/>
      <c r="AO33" s="2"/>
      <c r="AP33" s="93" t="str">
        <f>Calculos!L42</f>
        <v/>
      </c>
      <c r="AQ33" s="94" t="str">
        <f>Calculos!M42</f>
        <v/>
      </c>
      <c r="AR33" s="68"/>
    </row>
    <row r="34" spans="3:44" x14ac:dyDescent="0.25">
      <c r="C34" s="67" cm="1">
        <f t="array" ref="C34">IF(C33=-1, -1,IF(C33&lt;income_row_max, C33+1,IF(C33=income_row_max, income_total_row, IF(C33=income_total_row, "/1",IF(C33="/1", expensas_header_row, IF(C33&lt;expensas_max_row,C33+1,IF(C33=expensas_max_row, total_expensas, IF(C33=total_expensas, "/2", IF(C33="/2", ahorros_header,IF(C33&lt;ahorros_max_row,C33+1,IF(C33=ahorros_max_row, ahorros_total, -1)))))))))))</f>
        <v>46</v>
      </c>
      <c r="D34" s="68">
        <f t="shared" si="0"/>
        <v>45</v>
      </c>
      <c r="E34" s="67" cm="1">
        <f t="array" ref="E34">1*OR(row_id=income_header_row, row_id=expensas_header_row,row_id=ahorros_header)</f>
        <v>0</v>
      </c>
      <c r="F34" s="2">
        <f t="shared" si="1"/>
        <v>1</v>
      </c>
      <c r="G34" s="2" cm="1">
        <f t="array" ref="G34">1*OR(row_id=income_total_row, row_id=total_expensas,row_id=ahorros_total)</f>
        <v>0</v>
      </c>
      <c r="H34" s="68">
        <f t="shared" si="2"/>
        <v>0</v>
      </c>
      <c r="I34" s="67" t="str" cm="1">
        <f t="array" ref="I34">IFERROR(INDEX(Presupuesto!$C:$C, header_row_id),"")</f>
        <v>Ahorros</v>
      </c>
      <c r="J34" s="2" t="str" cm="1">
        <f t="array" ref="J34">IFERROR(INDEX(Presupuesto!$C:$C, row_id),"")</f>
        <v>Emergencia</v>
      </c>
      <c r="K34" s="73" cm="1">
        <f t="array" aca="1" ref="K34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432000</v>
      </c>
      <c r="L34" s="76" cm="1">
        <f t="array" aca="1" ref="L34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34" s="67" cm="1">
        <f t="array" ref="M34">IF(is_cat,
IF(header_row_id=income_header_row,MATCH(income_min_row,$C:$C, 0),
IF(header_row_id=expensas_header_row,MATCH(expensas_min_row,$C:$C, 0),
IF(header_row_id=ahorros_header,MATCH(ahorros_min_row,$C:$C, 0),""))),"")</f>
        <v>34</v>
      </c>
      <c r="N34" s="68" cm="1">
        <f t="array" ref="N34">IF(is_cat,
IF(header_row_id=income_header_row,MATCH(income_row_max,$C:$C, 0),
IF(header_row_id=expensas_header_row,MATCH(expensas_max_row,$C:$C, 0),
IF(header_row_id=ahorros_header,MATCH(ahorros_max_row,$C:$C, 0),""))),"")</f>
        <v>36</v>
      </c>
      <c r="O34" s="67" t="str">
        <f t="shared" si="3"/>
        <v>$K$34:$K$36</v>
      </c>
      <c r="P34" s="2">
        <f t="shared" ca="1" si="4"/>
        <v>1</v>
      </c>
      <c r="Q34" s="2" t="str">
        <f t="shared" si="5"/>
        <v>$L$34:$L$36</v>
      </c>
      <c r="R34" s="68">
        <f t="shared" ca="1" si="6"/>
        <v>1</v>
      </c>
      <c r="S34" s="67">
        <f t="shared" ca="1" si="7"/>
        <v>11</v>
      </c>
      <c r="T34" s="2" t="str">
        <f t="shared" si="8"/>
        <v>$S$34:$S$36</v>
      </c>
      <c r="U34" s="2">
        <f t="shared" ca="1" si="9"/>
        <v>1</v>
      </c>
      <c r="V34" s="2" t="str">
        <f t="shared" si="10"/>
        <v>$U$34:$U$34</v>
      </c>
      <c r="W34" s="2">
        <f t="shared" ca="1" si="11"/>
        <v>1</v>
      </c>
      <c r="X34" s="78">
        <f t="shared" ca="1" si="12"/>
        <v>46</v>
      </c>
      <c r="Y34" s="82" t="str">
        <f t="shared" ca="1" si="13"/>
        <v>Emergencia</v>
      </c>
      <c r="Z34" s="80">
        <f t="shared" ca="1" si="14"/>
        <v>432000</v>
      </c>
      <c r="AA34" s="80">
        <f t="shared" ca="1" si="15"/>
        <v>0</v>
      </c>
      <c r="AB34" s="81" t="str">
        <f t="shared" ca="1" si="16"/>
        <v>-</v>
      </c>
      <c r="AC34" s="80">
        <f t="shared" ca="1" si="17"/>
        <v>0</v>
      </c>
      <c r="AD34" s="80">
        <f t="shared" ca="1" si="18"/>
        <v>432000</v>
      </c>
      <c r="AF34" s="67"/>
      <c r="AG34" s="2"/>
      <c r="AH34" s="2"/>
      <c r="AI34" s="93" t="str">
        <f ca="1">Calculos!H43</f>
        <v>Gas</v>
      </c>
      <c r="AJ34" s="94">
        <f ca="1">Calculos!I43</f>
        <v>3000</v>
      </c>
      <c r="AK34" s="68"/>
      <c r="AM34" s="67"/>
      <c r="AN34" s="2"/>
      <c r="AO34" s="2"/>
      <c r="AP34" s="93" t="str">
        <f>Calculos!L43</f>
        <v/>
      </c>
      <c r="AQ34" s="94" t="str">
        <f>Calculos!M43</f>
        <v/>
      </c>
      <c r="AR34" s="68"/>
    </row>
    <row r="35" spans="3:44" x14ac:dyDescent="0.25">
      <c r="C35" s="67" cm="1">
        <f t="array" ref="C35">IF(C34=-1, -1,IF(C34&lt;income_row_max, C34+1,IF(C34=income_row_max, income_total_row, IF(C34=income_total_row, "/1",IF(C34="/1", expensas_header_row, IF(C34&lt;expensas_max_row,C34+1,IF(C34=expensas_max_row, total_expensas, IF(C34=total_expensas, "/2", IF(C34="/2", ahorros_header,IF(C34&lt;ahorros_max_row,C34+1,IF(C34=ahorros_max_row, ahorros_total, -1)))))))))))</f>
        <v>47</v>
      </c>
      <c r="D35" s="68">
        <f t="shared" si="0"/>
        <v>45</v>
      </c>
      <c r="E35" s="67" cm="1">
        <f t="array" ref="E35">1*OR(row_id=income_header_row, row_id=expensas_header_row,row_id=ahorros_header)</f>
        <v>0</v>
      </c>
      <c r="F35" s="2">
        <f t="shared" si="1"/>
        <v>1</v>
      </c>
      <c r="G35" s="2" cm="1">
        <f t="array" ref="G35">1*OR(row_id=income_total_row, row_id=total_expensas,row_id=ahorros_total)</f>
        <v>0</v>
      </c>
      <c r="H35" s="68">
        <f t="shared" si="2"/>
        <v>0</v>
      </c>
      <c r="I35" s="67" t="str" cm="1">
        <f t="array" ref="I35">IFERROR(INDEX(Presupuesto!$C:$C, header_row_id),"")</f>
        <v>Ahorros</v>
      </c>
      <c r="J35" s="2" t="str" cm="1">
        <f t="array" ref="J35">IFERROR(INDEX(Presupuesto!$C:$C, row_id),"")</f>
        <v>Ahorros en Digital</v>
      </c>
      <c r="K35" s="73" cm="1">
        <f t="array" aca="1" ref="K35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20000</v>
      </c>
      <c r="L35" s="76" cm="1">
        <f t="array" aca="1" ref="L35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35" s="67" cm="1">
        <f t="array" ref="M35">IF(is_cat,
IF(header_row_id=income_header_row,MATCH(income_min_row,$C:$C, 0),
IF(header_row_id=expensas_header_row,MATCH(expensas_min_row,$C:$C, 0),
IF(header_row_id=ahorros_header,MATCH(ahorros_min_row,$C:$C, 0),""))),"")</f>
        <v>34</v>
      </c>
      <c r="N35" s="68" cm="1">
        <f t="array" ref="N35">IF(is_cat,
IF(header_row_id=income_header_row,MATCH(income_row_max,$C:$C, 0),
IF(header_row_id=expensas_header_row,MATCH(expensas_max_row,$C:$C, 0),
IF(header_row_id=ahorros_header,MATCH(ahorros_max_row,$C:$C, 0),""))),"")</f>
        <v>36</v>
      </c>
      <c r="O35" s="67" t="str">
        <f t="shared" si="3"/>
        <v>$K$34:$K$36</v>
      </c>
      <c r="P35" s="2">
        <f t="shared" ca="1" si="4"/>
        <v>3</v>
      </c>
      <c r="Q35" s="2" t="str">
        <f t="shared" si="5"/>
        <v>$L$34:$L$36</v>
      </c>
      <c r="R35" s="68">
        <f t="shared" ca="1" si="6"/>
        <v>1</v>
      </c>
      <c r="S35" s="67">
        <f t="shared" ca="1" si="7"/>
        <v>31</v>
      </c>
      <c r="T35" s="2" t="str">
        <f t="shared" si="8"/>
        <v>$S$34:$S$36</v>
      </c>
      <c r="U35" s="2">
        <f t="shared" ca="1" si="9"/>
        <v>3</v>
      </c>
      <c r="V35" s="2" t="str">
        <f t="shared" si="10"/>
        <v>$U$34:$U$35</v>
      </c>
      <c r="W35" s="2">
        <f t="shared" ca="1" si="11"/>
        <v>3</v>
      </c>
      <c r="X35" s="78">
        <f t="shared" ca="1" si="12"/>
        <v>48</v>
      </c>
      <c r="Y35" s="82" t="str">
        <f t="shared" ca="1" si="13"/>
        <v>Ahorro vacaciones &amp; gustos</v>
      </c>
      <c r="Z35" s="80">
        <f t="shared" ca="1" si="14"/>
        <v>200000</v>
      </c>
      <c r="AA35" s="80">
        <f t="shared" ca="1" si="15"/>
        <v>0</v>
      </c>
      <c r="AB35" s="81" t="str">
        <f t="shared" ca="1" si="16"/>
        <v>-</v>
      </c>
      <c r="AC35" s="80">
        <f t="shared" ca="1" si="17"/>
        <v>0</v>
      </c>
      <c r="AD35" s="80">
        <f t="shared" ca="1" si="18"/>
        <v>200000</v>
      </c>
      <c r="AF35" s="67"/>
      <c r="AG35" s="2"/>
      <c r="AH35" s="2"/>
      <c r="AI35" s="93" t="str">
        <f ca="1">Calculos!H44</f>
        <v/>
      </c>
      <c r="AJ35" s="94" t="str">
        <f ca="1">Calculos!I44</f>
        <v/>
      </c>
      <c r="AK35" s="68"/>
      <c r="AM35" s="67"/>
      <c r="AN35" s="2"/>
      <c r="AO35" s="2"/>
      <c r="AP35" s="93" t="str">
        <f ca="1">Calculos!L44</f>
        <v/>
      </c>
      <c r="AQ35" s="94" t="str">
        <f ca="1">Calculos!M44</f>
        <v/>
      </c>
      <c r="AR35" s="68"/>
    </row>
    <row r="36" spans="3:44" x14ac:dyDescent="0.25">
      <c r="C36" s="67" cm="1">
        <f t="array" ref="C36">IF(C35=-1, -1,IF(C35&lt;income_row_max, C35+1,IF(C35=income_row_max, income_total_row, IF(C35=income_total_row, "/1",IF(C35="/1", expensas_header_row, IF(C35&lt;expensas_max_row,C35+1,IF(C35=expensas_max_row, total_expensas, IF(C35=total_expensas, "/2", IF(C35="/2", ahorros_header,IF(C35&lt;ahorros_max_row,C35+1,IF(C35=ahorros_max_row, ahorros_total, -1)))))))))))</f>
        <v>48</v>
      </c>
      <c r="D36" s="68">
        <f t="shared" si="0"/>
        <v>45</v>
      </c>
      <c r="E36" s="67" cm="1">
        <f t="array" ref="E36">1*OR(row_id=income_header_row, row_id=expensas_header_row,row_id=ahorros_header)</f>
        <v>0</v>
      </c>
      <c r="F36" s="2">
        <f t="shared" si="1"/>
        <v>1</v>
      </c>
      <c r="G36" s="2" cm="1">
        <f t="array" ref="G36">1*OR(row_id=income_total_row, row_id=total_expensas,row_id=ahorros_total)</f>
        <v>0</v>
      </c>
      <c r="H36" s="68">
        <f t="shared" si="2"/>
        <v>0</v>
      </c>
      <c r="I36" s="67" t="str" cm="1">
        <f t="array" ref="I36">IFERROR(INDEX(Presupuesto!$C:$C, header_row_id),"")</f>
        <v>Ahorros</v>
      </c>
      <c r="J36" s="2" t="str" cm="1">
        <f t="array" ref="J36">IFERROR(INDEX(Presupuesto!$C:$C, row_id),"")</f>
        <v>Ahorro vacaciones &amp; gustos</v>
      </c>
      <c r="K36" s="73" cm="1">
        <f t="array" aca="1" ref="K36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200000</v>
      </c>
      <c r="L36" s="76" cm="1">
        <f t="array" aca="1" ref="L36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36" s="67" cm="1">
        <f t="array" ref="M36">IF(is_cat,
IF(header_row_id=income_header_row,MATCH(income_min_row,$C:$C, 0),
IF(header_row_id=expensas_header_row,MATCH(expensas_min_row,$C:$C, 0),
IF(header_row_id=ahorros_header,MATCH(ahorros_min_row,$C:$C, 0),""))),"")</f>
        <v>34</v>
      </c>
      <c r="N36" s="68" cm="1">
        <f t="array" ref="N36">IF(is_cat,
IF(header_row_id=income_header_row,MATCH(income_row_max,$C:$C, 0),
IF(header_row_id=expensas_header_row,MATCH(expensas_max_row,$C:$C, 0),
IF(header_row_id=ahorros_header,MATCH(ahorros_max_row,$C:$C, 0),""))),"")</f>
        <v>36</v>
      </c>
      <c r="O36" s="67" t="str">
        <f t="shared" si="3"/>
        <v>$K$34:$K$36</v>
      </c>
      <c r="P36" s="2">
        <f t="shared" ca="1" si="4"/>
        <v>2</v>
      </c>
      <c r="Q36" s="2" t="str">
        <f t="shared" si="5"/>
        <v>$L$34:$L$36</v>
      </c>
      <c r="R36" s="68">
        <f t="shared" ca="1" si="6"/>
        <v>1</v>
      </c>
      <c r="S36" s="67">
        <f t="shared" ca="1" si="7"/>
        <v>21</v>
      </c>
      <c r="T36" s="2" t="str">
        <f t="shared" si="8"/>
        <v>$S$34:$S$36</v>
      </c>
      <c r="U36" s="2">
        <f t="shared" ca="1" si="9"/>
        <v>2</v>
      </c>
      <c r="V36" s="2" t="str">
        <f t="shared" si="10"/>
        <v>$U$34:$U$36</v>
      </c>
      <c r="W36" s="2">
        <f t="shared" ca="1" si="11"/>
        <v>2</v>
      </c>
      <c r="X36" s="78">
        <f t="shared" ca="1" si="12"/>
        <v>47</v>
      </c>
      <c r="Y36" s="82" t="str">
        <f t="shared" ca="1" si="13"/>
        <v>Ahorros en Digital</v>
      </c>
      <c r="Z36" s="80">
        <f t="shared" ca="1" si="14"/>
        <v>20000</v>
      </c>
      <c r="AA36" s="80">
        <f t="shared" ca="1" si="15"/>
        <v>0</v>
      </c>
      <c r="AB36" s="81" t="str">
        <f t="shared" ca="1" si="16"/>
        <v>-</v>
      </c>
      <c r="AC36" s="80">
        <f t="shared" ca="1" si="17"/>
        <v>0</v>
      </c>
      <c r="AD36" s="80">
        <f t="shared" ca="1" si="18"/>
        <v>20000</v>
      </c>
      <c r="AF36" s="67"/>
      <c r="AG36" s="2"/>
      <c r="AH36" s="2"/>
      <c r="AI36" s="95" t="str">
        <f>Calculos!H45</f>
        <v>Total</v>
      </c>
      <c r="AJ36" s="96">
        <f ca="1">Calculos!I45</f>
        <v>216000</v>
      </c>
      <c r="AK36" s="68"/>
      <c r="AM36" s="67"/>
      <c r="AN36" s="2"/>
      <c r="AO36" s="2"/>
      <c r="AP36" s="95" t="str">
        <f>Calculos!L45</f>
        <v>Total</v>
      </c>
      <c r="AQ36" s="96">
        <f ca="1">Calculos!M45</f>
        <v>652000</v>
      </c>
      <c r="AR36" s="68"/>
    </row>
    <row r="37" spans="3:44" x14ac:dyDescent="0.25">
      <c r="C37" s="67" cm="1">
        <f t="array" ref="C37">IF(C36=-1, -1,IF(C36&lt;income_row_max, C36+1,IF(C36=income_row_max, income_total_row, IF(C36=income_total_row, "/1",IF(C36="/1", expensas_header_row, IF(C36&lt;expensas_max_row,C36+1,IF(C36=expensas_max_row, total_expensas, IF(C36=total_expensas, "/2", IF(C36="/2", ahorros_header,IF(C36&lt;ahorros_max_row,C36+1,IF(C36=ahorros_max_row, ahorros_total, -1)))))))))))</f>
        <v>64</v>
      </c>
      <c r="D37" s="68">
        <f t="shared" si="0"/>
        <v>45</v>
      </c>
      <c r="E37" s="67" cm="1">
        <f t="array" ref="E37">1*OR(row_id=income_header_row, row_id=expensas_header_row,row_id=ahorros_header)</f>
        <v>0</v>
      </c>
      <c r="F37" s="2">
        <f t="shared" si="1"/>
        <v>0</v>
      </c>
      <c r="G37" s="2" cm="1">
        <f t="array" ref="G37">1*OR(row_id=income_total_row, row_id=total_expensas,row_id=ahorros_total)</f>
        <v>1</v>
      </c>
      <c r="H37" s="68">
        <f t="shared" si="2"/>
        <v>0</v>
      </c>
      <c r="I37" s="67" t="str" cm="1">
        <f t="array" ref="I37">IFERROR(INDEX(Presupuesto!$C:$C, header_row_id),"")</f>
        <v>Ahorros</v>
      </c>
      <c r="J37" s="2" t="str" cm="1">
        <f t="array" ref="J37">IFERROR(INDEX(Presupuesto!$C:$C, row_id),"")</f>
        <v>Total</v>
      </c>
      <c r="K37" s="73" cm="1">
        <f t="array" aca="1" ref="K37" ca="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>652000</v>
      </c>
      <c r="L37" s="76" cm="1">
        <f t="array" aca="1" ref="L37" ca="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>0</v>
      </c>
      <c r="M37" s="67" t="str" cm="1">
        <f t="array" ref="M37">IF(is_cat,
IF(header_row_id=income_header_row,MATCH(income_min_row,$C:$C, 0),
IF(header_row_id=expensas_header_row,MATCH(expensas_min_row,$C:$C, 0),
IF(header_row_id=ahorros_header,MATCH(ahorros_min_row,$C:$C, 0),""))),"")</f>
        <v/>
      </c>
      <c r="N37" s="68" t="str" cm="1">
        <f t="array" ref="N37">IF(is_cat,
IF(header_row_id=income_header_row,MATCH(income_row_max,$C:$C, 0),
IF(header_row_id=expensas_header_row,MATCH(expensas_max_row,$C:$C, 0),
IF(header_row_id=ahorros_header,MATCH(ahorros_max_row,$C:$C, 0),""))),"")</f>
        <v/>
      </c>
      <c r="O37" s="67" t="str">
        <f t="shared" si="3"/>
        <v/>
      </c>
      <c r="P37" s="2" t="str">
        <f t="shared" ca="1" si="4"/>
        <v/>
      </c>
      <c r="Q37" s="2" t="str">
        <f t="shared" si="5"/>
        <v/>
      </c>
      <c r="R37" s="68" t="str">
        <f t="shared" ca="1" si="6"/>
        <v/>
      </c>
      <c r="S37" s="67" t="str">
        <f t="shared" si="7"/>
        <v/>
      </c>
      <c r="T37" s="2" t="str">
        <f t="shared" si="8"/>
        <v/>
      </c>
      <c r="U37" s="2" t="str">
        <f t="shared" ca="1" si="9"/>
        <v/>
      </c>
      <c r="V37" s="2" t="str">
        <f t="shared" si="10"/>
        <v/>
      </c>
      <c r="W37" s="2" t="str">
        <f t="shared" ca="1" si="11"/>
        <v/>
      </c>
      <c r="X37" s="78">
        <f t="shared" si="12"/>
        <v>64</v>
      </c>
      <c r="Y37" s="82" t="str">
        <f t="shared" ca="1" si="13"/>
        <v>Total</v>
      </c>
      <c r="Z37" s="80">
        <f t="shared" ca="1" si="14"/>
        <v>652000</v>
      </c>
      <c r="AA37" s="80">
        <f t="shared" ca="1" si="15"/>
        <v>0</v>
      </c>
      <c r="AB37" s="81" t="str">
        <f t="shared" ca="1" si="16"/>
        <v>-</v>
      </c>
      <c r="AC37" s="80">
        <f t="shared" ca="1" si="17"/>
        <v>0</v>
      </c>
      <c r="AD37" s="80">
        <f t="shared" ca="1" si="18"/>
        <v>652000</v>
      </c>
      <c r="AF37" s="67"/>
      <c r="AG37" s="2"/>
      <c r="AH37" s="2"/>
      <c r="AI37" s="2"/>
      <c r="AJ37" s="2"/>
      <c r="AK37" s="68"/>
      <c r="AM37" s="67"/>
      <c r="AN37" s="2"/>
      <c r="AO37" s="2"/>
      <c r="AP37" s="2"/>
      <c r="AQ37" s="2"/>
      <c r="AR37" s="68"/>
    </row>
    <row r="38" spans="3:44" x14ac:dyDescent="0.25">
      <c r="C38" s="67" cm="1">
        <f t="array" ref="C38">IF(C37=-1, -1,IF(C37&lt;income_row_max, C37+1,IF(C37=income_row_max, income_total_row, IF(C37=income_total_row, "/1",IF(C37="/1", expensas_header_row, IF(C37&lt;expensas_max_row,C37+1,IF(C37=expensas_max_row, total_expensas, IF(C37=total_expensas, "/2", IF(C37="/2", ahorros_header,IF(C37&lt;ahorros_max_row,C37+1,IF(C37=ahorros_max_row, ahorros_total, -1)))))))))))</f>
        <v>-1</v>
      </c>
      <c r="D38" s="68">
        <f t="shared" si="0"/>
        <v>-1</v>
      </c>
      <c r="E38" s="67" cm="1">
        <f t="array" ref="E38">1*OR(row_id=income_header_row, row_id=expensas_header_row,row_id=ahorros_header)</f>
        <v>0</v>
      </c>
      <c r="F38" s="2">
        <f t="shared" si="1"/>
        <v>0</v>
      </c>
      <c r="G38" s="2" cm="1">
        <f t="array" ref="G38">1*OR(row_id=income_total_row, row_id=total_expensas,row_id=ahorros_total)</f>
        <v>0</v>
      </c>
      <c r="H38" s="68">
        <f t="shared" si="2"/>
        <v>1</v>
      </c>
      <c r="I38" s="67" t="str" cm="1">
        <f t="array" ref="I38">IFERROR(INDEX(Presupuesto!$C:$C, header_row_id),"")</f>
        <v/>
      </c>
      <c r="J38" s="2" t="str" cm="1">
        <f t="array" ref="J38">IFERROR(INDEX(Presupuesto!$C:$C, row_id),"")</f>
        <v/>
      </c>
      <c r="K38" s="73" t="str" cm="1">
        <f t="array" ref="K38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38" s="76" t="str" cm="1">
        <f t="array" ref="L38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38" s="67" t="str" cm="1">
        <f t="array" ref="M38">IF(is_cat,
IF(header_row_id=income_header_row,MATCH(income_min_row,$C:$C, 0),
IF(header_row_id=expensas_header_row,MATCH(expensas_min_row,$C:$C, 0),
IF(header_row_id=ahorros_header,MATCH(ahorros_min_row,$C:$C, 0),""))),"")</f>
        <v/>
      </c>
      <c r="N38" s="68" t="str" cm="1">
        <f t="array" ref="N38">IF(is_cat,
IF(header_row_id=income_header_row,MATCH(income_row_max,$C:$C, 0),
IF(header_row_id=expensas_header_row,MATCH(expensas_max_row,$C:$C, 0),
IF(header_row_id=ahorros_header,MATCH(ahorros_max_row,$C:$C, 0),""))),"")</f>
        <v/>
      </c>
      <c r="O38" s="67" t="str">
        <f t="shared" si="3"/>
        <v/>
      </c>
      <c r="P38" s="2" t="str">
        <f t="shared" ca="1" si="4"/>
        <v/>
      </c>
      <c r="Q38" s="2" t="str">
        <f t="shared" si="5"/>
        <v/>
      </c>
      <c r="R38" s="68" t="str">
        <f t="shared" ca="1" si="6"/>
        <v/>
      </c>
      <c r="S38" s="67" t="str">
        <f t="shared" si="7"/>
        <v/>
      </c>
      <c r="T38" s="2" t="str">
        <f t="shared" si="8"/>
        <v/>
      </c>
      <c r="U38" s="2" t="str">
        <f t="shared" ca="1" si="9"/>
        <v/>
      </c>
      <c r="V38" s="2" t="str">
        <f t="shared" si="10"/>
        <v/>
      </c>
      <c r="W38" s="2" t="str">
        <f t="shared" ca="1" si="11"/>
        <v/>
      </c>
      <c r="X38" s="78">
        <f t="shared" si="12"/>
        <v>-1</v>
      </c>
      <c r="Y38" s="82" t="str">
        <f t="shared" si="13"/>
        <v/>
      </c>
      <c r="Z38" s="80" t="str">
        <f t="shared" si="14"/>
        <v/>
      </c>
      <c r="AA38" s="80" t="str">
        <f t="shared" si="15"/>
        <v/>
      </c>
      <c r="AB38" s="81" t="str">
        <f t="shared" si="16"/>
        <v/>
      </c>
      <c r="AC38" s="80" t="str">
        <f t="shared" si="17"/>
        <v/>
      </c>
      <c r="AD38" s="80" t="str">
        <f t="shared" si="18"/>
        <v/>
      </c>
      <c r="AF38" s="69"/>
      <c r="AG38" s="36"/>
      <c r="AH38" s="36"/>
      <c r="AI38" s="36"/>
      <c r="AJ38" s="36"/>
      <c r="AK38" s="37"/>
      <c r="AM38" s="69"/>
      <c r="AN38" s="36"/>
      <c r="AO38" s="36"/>
      <c r="AP38" s="36"/>
      <c r="AQ38" s="36"/>
      <c r="AR38" s="37"/>
    </row>
    <row r="39" spans="3:44" x14ac:dyDescent="0.25">
      <c r="C39" s="67" cm="1">
        <f t="array" ref="C39">IF(C38=-1, -1,IF(C38&lt;income_row_max, C38+1,IF(C38=income_row_max, income_total_row, IF(C38=income_total_row, "/1",IF(C38="/1", expensas_header_row, IF(C38&lt;expensas_max_row,C38+1,IF(C38=expensas_max_row, total_expensas, IF(C38=total_expensas, "/2", IF(C38="/2", ahorros_header,IF(C38&lt;ahorros_max_row,C38+1,IF(C38=ahorros_max_row, ahorros_total, -1)))))))))))</f>
        <v>-1</v>
      </c>
      <c r="D39" s="68">
        <f t="shared" si="0"/>
        <v>-1</v>
      </c>
      <c r="E39" s="67" cm="1">
        <f t="array" ref="E39">1*OR(row_id=income_header_row, row_id=expensas_header_row,row_id=ahorros_header)</f>
        <v>0</v>
      </c>
      <c r="F39" s="2">
        <f t="shared" si="1"/>
        <v>0</v>
      </c>
      <c r="G39" s="2" cm="1">
        <f t="array" ref="G39">1*OR(row_id=income_total_row, row_id=total_expensas,row_id=ahorros_total)</f>
        <v>0</v>
      </c>
      <c r="H39" s="68">
        <f t="shared" si="2"/>
        <v>1</v>
      </c>
      <c r="I39" s="67" t="str" cm="1">
        <f t="array" ref="I39">IFERROR(INDEX(Presupuesto!$C:$C, header_row_id),"")</f>
        <v/>
      </c>
      <c r="J39" s="2" t="str" cm="1">
        <f t="array" ref="J39">IFERROR(INDEX(Presupuesto!$C:$C, row_id),"")</f>
        <v/>
      </c>
      <c r="K39" s="73" t="str" cm="1">
        <f t="array" ref="K39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39" s="76" t="str" cm="1">
        <f t="array" ref="L39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39" s="67" t="str" cm="1">
        <f t="array" ref="M39">IF(is_cat,
IF(header_row_id=income_header_row,MATCH(income_min_row,$C:$C, 0),
IF(header_row_id=expensas_header_row,MATCH(expensas_min_row,$C:$C, 0),
IF(header_row_id=ahorros_header,MATCH(ahorros_min_row,$C:$C, 0),""))),"")</f>
        <v/>
      </c>
      <c r="N39" s="68" t="str" cm="1">
        <f t="array" ref="N39">IF(is_cat,
IF(header_row_id=income_header_row,MATCH(income_row_max,$C:$C, 0),
IF(header_row_id=expensas_header_row,MATCH(expensas_max_row,$C:$C, 0),
IF(header_row_id=ahorros_header,MATCH(ahorros_max_row,$C:$C, 0),""))),"")</f>
        <v/>
      </c>
      <c r="O39" s="67" t="str">
        <f t="shared" si="3"/>
        <v/>
      </c>
      <c r="P39" s="2" t="str">
        <f t="shared" ca="1" si="4"/>
        <v/>
      </c>
      <c r="Q39" s="2" t="str">
        <f t="shared" si="5"/>
        <v/>
      </c>
      <c r="R39" s="68" t="str">
        <f t="shared" ca="1" si="6"/>
        <v/>
      </c>
      <c r="S39" s="67" t="str">
        <f t="shared" si="7"/>
        <v/>
      </c>
      <c r="T39" s="2" t="str">
        <f t="shared" si="8"/>
        <v/>
      </c>
      <c r="U39" s="2" t="str">
        <f t="shared" ca="1" si="9"/>
        <v/>
      </c>
      <c r="V39" s="2" t="str">
        <f t="shared" si="10"/>
        <v/>
      </c>
      <c r="W39" s="2" t="str">
        <f t="shared" ca="1" si="11"/>
        <v/>
      </c>
      <c r="X39" s="78">
        <f t="shared" si="12"/>
        <v>-1</v>
      </c>
      <c r="Y39" s="82" t="str">
        <f t="shared" si="13"/>
        <v/>
      </c>
      <c r="Z39" s="80" t="str">
        <f t="shared" si="14"/>
        <v/>
      </c>
      <c r="AA39" s="80" t="str">
        <f t="shared" si="15"/>
        <v/>
      </c>
      <c r="AB39" s="81" t="str">
        <f t="shared" si="16"/>
        <v/>
      </c>
      <c r="AC39" s="80" t="str">
        <f t="shared" si="17"/>
        <v/>
      </c>
      <c r="AD39" s="80" t="str">
        <f t="shared" si="18"/>
        <v/>
      </c>
    </row>
    <row r="40" spans="3:44" x14ac:dyDescent="0.25">
      <c r="C40" s="67" cm="1">
        <f t="array" ref="C40">IF(C39=-1, -1,IF(C39&lt;income_row_max, C39+1,IF(C39=income_row_max, income_total_row, IF(C39=income_total_row, "/1",IF(C39="/1", expensas_header_row, IF(C39&lt;expensas_max_row,C39+1,IF(C39=expensas_max_row, total_expensas, IF(C39=total_expensas, "/2", IF(C39="/2", ahorros_header,IF(C39&lt;ahorros_max_row,C39+1,IF(C39=ahorros_max_row, ahorros_total, -1)))))))))))</f>
        <v>-1</v>
      </c>
      <c r="D40" s="68">
        <f t="shared" si="0"/>
        <v>-1</v>
      </c>
      <c r="E40" s="67" cm="1">
        <f t="array" ref="E40">1*OR(row_id=income_header_row, row_id=expensas_header_row,row_id=ahorros_header)</f>
        <v>0</v>
      </c>
      <c r="F40" s="2">
        <f t="shared" si="1"/>
        <v>0</v>
      </c>
      <c r="G40" s="2" cm="1">
        <f t="array" ref="G40">1*OR(row_id=income_total_row, row_id=total_expensas,row_id=ahorros_total)</f>
        <v>0</v>
      </c>
      <c r="H40" s="68">
        <f t="shared" si="2"/>
        <v>1</v>
      </c>
      <c r="I40" s="67" t="str" cm="1">
        <f t="array" ref="I40">IFERROR(INDEX(Presupuesto!$C:$C, header_row_id),"")</f>
        <v/>
      </c>
      <c r="J40" s="2" t="str" cm="1">
        <f t="array" ref="J40">IFERROR(INDEX(Presupuesto!$C:$C, row_id),"")</f>
        <v/>
      </c>
      <c r="K40" s="73" t="str" cm="1">
        <f t="array" ref="K40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0" s="76" t="str" cm="1">
        <f t="array" ref="L40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0" s="67" t="str" cm="1">
        <f t="array" ref="M40">IF(is_cat,
IF(header_row_id=income_header_row,MATCH(income_min_row,$C:$C, 0),
IF(header_row_id=expensas_header_row,MATCH(expensas_min_row,$C:$C, 0),
IF(header_row_id=ahorros_header,MATCH(ahorros_min_row,$C:$C, 0),""))),"")</f>
        <v/>
      </c>
      <c r="N40" s="68" t="str" cm="1">
        <f t="array" ref="N40">IF(is_cat,
IF(header_row_id=income_header_row,MATCH(income_row_max,$C:$C, 0),
IF(header_row_id=expensas_header_row,MATCH(expensas_max_row,$C:$C, 0),
IF(header_row_id=ahorros_header,MATCH(ahorros_max_row,$C:$C, 0),""))),"")</f>
        <v/>
      </c>
      <c r="O40" s="67" t="str">
        <f t="shared" si="3"/>
        <v/>
      </c>
      <c r="P40" s="2" t="str">
        <f t="shared" ca="1" si="4"/>
        <v/>
      </c>
      <c r="Q40" s="2" t="str">
        <f t="shared" si="5"/>
        <v/>
      </c>
      <c r="R40" s="68" t="str">
        <f t="shared" ca="1" si="6"/>
        <v/>
      </c>
      <c r="S40" s="67" t="str">
        <f t="shared" si="7"/>
        <v/>
      </c>
      <c r="T40" s="2" t="str">
        <f t="shared" si="8"/>
        <v/>
      </c>
      <c r="U40" s="2" t="str">
        <f t="shared" ca="1" si="9"/>
        <v/>
      </c>
      <c r="V40" s="2" t="str">
        <f t="shared" si="10"/>
        <v/>
      </c>
      <c r="W40" s="2" t="str">
        <f t="shared" ca="1" si="11"/>
        <v/>
      </c>
      <c r="X40" s="78">
        <f t="shared" si="12"/>
        <v>-1</v>
      </c>
      <c r="Y40" s="82" t="str">
        <f t="shared" si="13"/>
        <v/>
      </c>
      <c r="Z40" s="80" t="str">
        <f t="shared" si="14"/>
        <v/>
      </c>
      <c r="AA40" s="80" t="str">
        <f t="shared" si="15"/>
        <v/>
      </c>
      <c r="AB40" s="81" t="str">
        <f t="shared" si="16"/>
        <v/>
      </c>
      <c r="AC40" s="80" t="str">
        <f t="shared" si="17"/>
        <v/>
      </c>
      <c r="AD40" s="80" t="str">
        <f t="shared" si="18"/>
        <v/>
      </c>
    </row>
    <row r="41" spans="3:44" x14ac:dyDescent="0.25">
      <c r="C41" s="67" cm="1">
        <f t="array" ref="C41">IF(C40=-1, -1,IF(C40&lt;income_row_max, C40+1,IF(C40=income_row_max, income_total_row, IF(C40=income_total_row, "/1",IF(C40="/1", expensas_header_row, IF(C40&lt;expensas_max_row,C40+1,IF(C40=expensas_max_row, total_expensas, IF(C40=total_expensas, "/2", IF(C40="/2", ahorros_header,IF(C40&lt;ahorros_max_row,C40+1,IF(C40=ahorros_max_row, ahorros_total, -1)))))))))))</f>
        <v>-1</v>
      </c>
      <c r="D41" s="68">
        <f t="shared" si="0"/>
        <v>-1</v>
      </c>
      <c r="E41" s="67" cm="1">
        <f t="array" ref="E41">1*OR(row_id=income_header_row, row_id=expensas_header_row,row_id=ahorros_header)</f>
        <v>0</v>
      </c>
      <c r="F41" s="2">
        <f t="shared" si="1"/>
        <v>0</v>
      </c>
      <c r="G41" s="2" cm="1">
        <f t="array" ref="G41">1*OR(row_id=income_total_row, row_id=total_expensas,row_id=ahorros_total)</f>
        <v>0</v>
      </c>
      <c r="H41" s="68">
        <f t="shared" si="2"/>
        <v>1</v>
      </c>
      <c r="I41" s="67" t="str" cm="1">
        <f t="array" ref="I41">IFERROR(INDEX(Presupuesto!$C:$C, header_row_id),"")</f>
        <v/>
      </c>
      <c r="J41" s="2" t="str" cm="1">
        <f t="array" ref="J41">IFERROR(INDEX(Presupuesto!$C:$C, row_id),"")</f>
        <v/>
      </c>
      <c r="K41" s="73" t="str" cm="1">
        <f t="array" ref="K4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1" s="76" t="str" cm="1">
        <f t="array" ref="L4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1" s="67" t="str" cm="1">
        <f t="array" ref="M41">IF(is_cat,
IF(header_row_id=income_header_row,MATCH(income_min_row,$C:$C, 0),
IF(header_row_id=expensas_header_row,MATCH(expensas_min_row,$C:$C, 0),
IF(header_row_id=ahorros_header,MATCH(ahorros_min_row,$C:$C, 0),""))),"")</f>
        <v/>
      </c>
      <c r="N41" s="68" t="str" cm="1">
        <f t="array" ref="N41">IF(is_cat,
IF(header_row_id=income_header_row,MATCH(income_row_max,$C:$C, 0),
IF(header_row_id=expensas_header_row,MATCH(expensas_max_row,$C:$C, 0),
IF(header_row_id=ahorros_header,MATCH(ahorros_max_row,$C:$C, 0),""))),"")</f>
        <v/>
      </c>
      <c r="O41" s="67" t="str">
        <f t="shared" si="3"/>
        <v/>
      </c>
      <c r="P41" s="2" t="str">
        <f t="shared" ca="1" si="4"/>
        <v/>
      </c>
      <c r="Q41" s="2" t="str">
        <f t="shared" si="5"/>
        <v/>
      </c>
      <c r="R41" s="68" t="str">
        <f t="shared" ca="1" si="6"/>
        <v/>
      </c>
      <c r="S41" s="67" t="str">
        <f t="shared" si="7"/>
        <v/>
      </c>
      <c r="T41" s="2" t="str">
        <f t="shared" si="8"/>
        <v/>
      </c>
      <c r="U41" s="2" t="str">
        <f t="shared" ca="1" si="9"/>
        <v/>
      </c>
      <c r="V41" s="2" t="str">
        <f t="shared" si="10"/>
        <v/>
      </c>
      <c r="W41" s="2" t="str">
        <f t="shared" ca="1" si="11"/>
        <v/>
      </c>
      <c r="X41" s="78">
        <f t="shared" si="12"/>
        <v>-1</v>
      </c>
      <c r="Y41" s="82" t="str">
        <f t="shared" si="13"/>
        <v/>
      </c>
      <c r="Z41" s="80" t="str">
        <f t="shared" si="14"/>
        <v/>
      </c>
      <c r="AA41" s="80" t="str">
        <f t="shared" si="15"/>
        <v/>
      </c>
      <c r="AB41" s="81" t="str">
        <f t="shared" si="16"/>
        <v/>
      </c>
      <c r="AC41" s="80" t="str">
        <f t="shared" si="17"/>
        <v/>
      </c>
      <c r="AD41" s="80" t="str">
        <f t="shared" si="18"/>
        <v/>
      </c>
    </row>
    <row r="42" spans="3:44" x14ac:dyDescent="0.25">
      <c r="C42" s="67" cm="1">
        <f t="array" ref="C42">IF(C41=-1, -1,IF(C41&lt;income_row_max, C41+1,IF(C41=income_row_max, income_total_row, IF(C41=income_total_row, "/1",IF(C41="/1", expensas_header_row, IF(C41&lt;expensas_max_row,C41+1,IF(C41=expensas_max_row, total_expensas, IF(C41=total_expensas, "/2", IF(C41="/2", ahorros_header,IF(C41&lt;ahorros_max_row,C41+1,IF(C41=ahorros_max_row, ahorros_total, -1)))))))))))</f>
        <v>-1</v>
      </c>
      <c r="D42" s="68">
        <f t="shared" si="0"/>
        <v>-1</v>
      </c>
      <c r="E42" s="67" cm="1">
        <f t="array" ref="E42">1*OR(row_id=income_header_row, row_id=expensas_header_row,row_id=ahorros_header)</f>
        <v>0</v>
      </c>
      <c r="F42" s="2">
        <f t="shared" si="1"/>
        <v>0</v>
      </c>
      <c r="G42" s="2" cm="1">
        <f t="array" ref="G42">1*OR(row_id=income_total_row, row_id=total_expensas,row_id=ahorros_total)</f>
        <v>0</v>
      </c>
      <c r="H42" s="68">
        <f t="shared" si="2"/>
        <v>1</v>
      </c>
      <c r="I42" s="67" t="str" cm="1">
        <f t="array" ref="I42">IFERROR(INDEX(Presupuesto!$C:$C, header_row_id),"")</f>
        <v/>
      </c>
      <c r="J42" s="2" t="str" cm="1">
        <f t="array" ref="J42">IFERROR(INDEX(Presupuesto!$C:$C, row_id),"")</f>
        <v/>
      </c>
      <c r="K42" s="73" t="str" cm="1">
        <f t="array" ref="K42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2" s="76" t="str" cm="1">
        <f t="array" ref="L42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2" s="67" t="str" cm="1">
        <f t="array" ref="M42">IF(is_cat,
IF(header_row_id=income_header_row,MATCH(income_min_row,$C:$C, 0),
IF(header_row_id=expensas_header_row,MATCH(expensas_min_row,$C:$C, 0),
IF(header_row_id=ahorros_header,MATCH(ahorros_min_row,$C:$C, 0),""))),"")</f>
        <v/>
      </c>
      <c r="N42" s="68" t="str" cm="1">
        <f t="array" ref="N42">IF(is_cat,
IF(header_row_id=income_header_row,MATCH(income_row_max,$C:$C, 0),
IF(header_row_id=expensas_header_row,MATCH(expensas_max_row,$C:$C, 0),
IF(header_row_id=ahorros_header,MATCH(ahorros_max_row,$C:$C, 0),""))),"")</f>
        <v/>
      </c>
      <c r="O42" s="67" t="str">
        <f t="shared" si="3"/>
        <v/>
      </c>
      <c r="P42" s="2" t="str">
        <f t="shared" ca="1" si="4"/>
        <v/>
      </c>
      <c r="Q42" s="2" t="str">
        <f t="shared" si="5"/>
        <v/>
      </c>
      <c r="R42" s="68" t="str">
        <f t="shared" ca="1" si="6"/>
        <v/>
      </c>
      <c r="S42" s="67" t="str">
        <f t="shared" si="7"/>
        <v/>
      </c>
      <c r="T42" s="2" t="str">
        <f t="shared" si="8"/>
        <v/>
      </c>
      <c r="U42" s="2" t="str">
        <f t="shared" ca="1" si="9"/>
        <v/>
      </c>
      <c r="V42" s="2" t="str">
        <f t="shared" si="10"/>
        <v/>
      </c>
      <c r="W42" s="2" t="str">
        <f t="shared" ca="1" si="11"/>
        <v/>
      </c>
      <c r="X42" s="78">
        <f t="shared" si="12"/>
        <v>-1</v>
      </c>
      <c r="Y42" s="82" t="str">
        <f t="shared" si="13"/>
        <v/>
      </c>
      <c r="Z42" s="80" t="str">
        <f t="shared" si="14"/>
        <v/>
      </c>
      <c r="AA42" s="80" t="str">
        <f t="shared" si="15"/>
        <v/>
      </c>
      <c r="AB42" s="81" t="str">
        <f t="shared" si="16"/>
        <v/>
      </c>
      <c r="AC42" s="80" t="str">
        <f t="shared" si="17"/>
        <v/>
      </c>
      <c r="AD42" s="80" t="str">
        <f t="shared" si="18"/>
        <v/>
      </c>
    </row>
    <row r="43" spans="3:44" x14ac:dyDescent="0.25">
      <c r="C43" s="67" cm="1">
        <f t="array" ref="C43">IF(C42=-1, -1,IF(C42&lt;income_row_max, C42+1,IF(C42=income_row_max, income_total_row, IF(C42=income_total_row, "/1",IF(C42="/1", expensas_header_row, IF(C42&lt;expensas_max_row,C42+1,IF(C42=expensas_max_row, total_expensas, IF(C42=total_expensas, "/2", IF(C42="/2", ahorros_header,IF(C42&lt;ahorros_max_row,C42+1,IF(C42=ahorros_max_row, ahorros_total, -1)))))))))))</f>
        <v>-1</v>
      </c>
      <c r="D43" s="68">
        <f t="shared" si="0"/>
        <v>-1</v>
      </c>
      <c r="E43" s="67" cm="1">
        <f t="array" ref="E43">1*OR(row_id=income_header_row, row_id=expensas_header_row,row_id=ahorros_header)</f>
        <v>0</v>
      </c>
      <c r="F43" s="2">
        <f t="shared" si="1"/>
        <v>0</v>
      </c>
      <c r="G43" s="2" cm="1">
        <f t="array" ref="G43">1*OR(row_id=income_total_row, row_id=total_expensas,row_id=ahorros_total)</f>
        <v>0</v>
      </c>
      <c r="H43" s="68">
        <f t="shared" si="2"/>
        <v>1</v>
      </c>
      <c r="I43" s="67" t="str" cm="1">
        <f t="array" ref="I43">IFERROR(INDEX(Presupuesto!$C:$C, header_row_id),"")</f>
        <v/>
      </c>
      <c r="J43" s="2" t="str" cm="1">
        <f t="array" ref="J43">IFERROR(INDEX(Presupuesto!$C:$C, row_id),"")</f>
        <v/>
      </c>
      <c r="K43" s="73" t="str" cm="1">
        <f t="array" ref="K43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3" s="76" t="str" cm="1">
        <f t="array" ref="L43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3" s="67" t="str" cm="1">
        <f t="array" ref="M43">IF(is_cat,
IF(header_row_id=income_header_row,MATCH(income_min_row,$C:$C, 0),
IF(header_row_id=expensas_header_row,MATCH(expensas_min_row,$C:$C, 0),
IF(header_row_id=ahorros_header,MATCH(ahorros_min_row,$C:$C, 0),""))),"")</f>
        <v/>
      </c>
      <c r="N43" s="68" t="str" cm="1">
        <f t="array" ref="N43">IF(is_cat,
IF(header_row_id=income_header_row,MATCH(income_row_max,$C:$C, 0),
IF(header_row_id=expensas_header_row,MATCH(expensas_max_row,$C:$C, 0),
IF(header_row_id=ahorros_header,MATCH(ahorros_max_row,$C:$C, 0),""))),"")</f>
        <v/>
      </c>
      <c r="O43" s="67" t="str">
        <f t="shared" si="3"/>
        <v/>
      </c>
      <c r="P43" s="2" t="str">
        <f t="shared" ca="1" si="4"/>
        <v/>
      </c>
      <c r="Q43" s="2" t="str">
        <f t="shared" si="5"/>
        <v/>
      </c>
      <c r="R43" s="68" t="str">
        <f t="shared" ca="1" si="6"/>
        <v/>
      </c>
      <c r="S43" s="67" t="str">
        <f t="shared" si="7"/>
        <v/>
      </c>
      <c r="T43" s="2" t="str">
        <f t="shared" si="8"/>
        <v/>
      </c>
      <c r="U43" s="2" t="str">
        <f t="shared" ca="1" si="9"/>
        <v/>
      </c>
      <c r="V43" s="2" t="str">
        <f t="shared" si="10"/>
        <v/>
      </c>
      <c r="W43" s="2" t="str">
        <f t="shared" ca="1" si="11"/>
        <v/>
      </c>
      <c r="X43" s="78">
        <f t="shared" si="12"/>
        <v>-1</v>
      </c>
      <c r="Y43" s="82" t="str">
        <f t="shared" si="13"/>
        <v/>
      </c>
      <c r="Z43" s="80" t="str">
        <f t="shared" si="14"/>
        <v/>
      </c>
      <c r="AA43" s="80" t="str">
        <f t="shared" si="15"/>
        <v/>
      </c>
      <c r="AB43" s="81" t="str">
        <f t="shared" si="16"/>
        <v/>
      </c>
      <c r="AC43" s="80" t="str">
        <f t="shared" si="17"/>
        <v/>
      </c>
      <c r="AD43" s="80" t="str">
        <f t="shared" si="18"/>
        <v/>
      </c>
    </row>
    <row r="44" spans="3:44" x14ac:dyDescent="0.25">
      <c r="C44" s="67" cm="1">
        <f t="array" ref="C44">IF(C43=-1, -1,IF(C43&lt;income_row_max, C43+1,IF(C43=income_row_max, income_total_row, IF(C43=income_total_row, "/1",IF(C43="/1", expensas_header_row, IF(C43&lt;expensas_max_row,C43+1,IF(C43=expensas_max_row, total_expensas, IF(C43=total_expensas, "/2", IF(C43="/2", ahorros_header,IF(C43&lt;ahorros_max_row,C43+1,IF(C43=ahorros_max_row, ahorros_total, -1)))))))))))</f>
        <v>-1</v>
      </c>
      <c r="D44" s="68">
        <f t="shared" si="0"/>
        <v>-1</v>
      </c>
      <c r="E44" s="67" cm="1">
        <f t="array" ref="E44">1*OR(row_id=income_header_row, row_id=expensas_header_row,row_id=ahorros_header)</f>
        <v>0</v>
      </c>
      <c r="F44" s="2">
        <f t="shared" si="1"/>
        <v>0</v>
      </c>
      <c r="G44" s="2" cm="1">
        <f t="array" ref="G44">1*OR(row_id=income_total_row, row_id=total_expensas,row_id=ahorros_total)</f>
        <v>0</v>
      </c>
      <c r="H44" s="68">
        <f t="shared" si="2"/>
        <v>1</v>
      </c>
      <c r="I44" s="67" t="str" cm="1">
        <f t="array" ref="I44">IFERROR(INDEX(Presupuesto!$C:$C, header_row_id),"")</f>
        <v/>
      </c>
      <c r="J44" s="2" t="str" cm="1">
        <f t="array" ref="J44">IFERROR(INDEX(Presupuesto!$C:$C, row_id),"")</f>
        <v/>
      </c>
      <c r="K44" s="73" t="str" cm="1">
        <f t="array" ref="K44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4" s="76" t="str" cm="1">
        <f t="array" ref="L44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4" s="67" t="str" cm="1">
        <f t="array" ref="M44">IF(is_cat,
IF(header_row_id=income_header_row,MATCH(income_min_row,$C:$C, 0),
IF(header_row_id=expensas_header_row,MATCH(expensas_min_row,$C:$C, 0),
IF(header_row_id=ahorros_header,MATCH(ahorros_min_row,$C:$C, 0),""))),"")</f>
        <v/>
      </c>
      <c r="N44" s="68" t="str" cm="1">
        <f t="array" ref="N44">IF(is_cat,
IF(header_row_id=income_header_row,MATCH(income_row_max,$C:$C, 0),
IF(header_row_id=expensas_header_row,MATCH(expensas_max_row,$C:$C, 0),
IF(header_row_id=ahorros_header,MATCH(ahorros_max_row,$C:$C, 0),""))),"")</f>
        <v/>
      </c>
      <c r="O44" s="67" t="str">
        <f t="shared" si="3"/>
        <v/>
      </c>
      <c r="P44" s="2" t="str">
        <f t="shared" ca="1" si="4"/>
        <v/>
      </c>
      <c r="Q44" s="2" t="str">
        <f t="shared" si="5"/>
        <v/>
      </c>
      <c r="R44" s="68" t="str">
        <f t="shared" ca="1" si="6"/>
        <v/>
      </c>
      <c r="S44" s="67" t="str">
        <f t="shared" si="7"/>
        <v/>
      </c>
      <c r="T44" s="2" t="str">
        <f t="shared" si="8"/>
        <v/>
      </c>
      <c r="U44" s="2" t="str">
        <f t="shared" ca="1" si="9"/>
        <v/>
      </c>
      <c r="V44" s="2" t="str">
        <f t="shared" si="10"/>
        <v/>
      </c>
      <c r="W44" s="2" t="str">
        <f t="shared" ca="1" si="11"/>
        <v/>
      </c>
      <c r="X44" s="78">
        <f t="shared" si="12"/>
        <v>-1</v>
      </c>
      <c r="Y44" s="82" t="str">
        <f t="shared" si="13"/>
        <v/>
      </c>
      <c r="Z44" s="80" t="str">
        <f t="shared" si="14"/>
        <v/>
      </c>
      <c r="AA44" s="80" t="str">
        <f t="shared" si="15"/>
        <v/>
      </c>
      <c r="AB44" s="81" t="str">
        <f t="shared" si="16"/>
        <v/>
      </c>
      <c r="AC44" s="80" t="str">
        <f t="shared" si="17"/>
        <v/>
      </c>
      <c r="AD44" s="80" t="str">
        <f t="shared" si="18"/>
        <v/>
      </c>
    </row>
    <row r="45" spans="3:44" x14ac:dyDescent="0.25">
      <c r="C45" s="67" cm="1">
        <f t="array" ref="C45">IF(C44=-1, -1,IF(C44&lt;income_row_max, C44+1,IF(C44=income_row_max, income_total_row, IF(C44=income_total_row, "/1",IF(C44="/1", expensas_header_row, IF(C44&lt;expensas_max_row,C44+1,IF(C44=expensas_max_row, total_expensas, IF(C44=total_expensas, "/2", IF(C44="/2", ahorros_header,IF(C44&lt;ahorros_max_row,C44+1,IF(C44=ahorros_max_row, ahorros_total, -1)))))))))))</f>
        <v>-1</v>
      </c>
      <c r="D45" s="68">
        <f t="shared" si="0"/>
        <v>-1</v>
      </c>
      <c r="E45" s="67" cm="1">
        <f t="array" ref="E45">1*OR(row_id=income_header_row, row_id=expensas_header_row,row_id=ahorros_header)</f>
        <v>0</v>
      </c>
      <c r="F45" s="2">
        <f t="shared" ref="F45:F76" si="19">1*NOT(OR(is_header,is_total,is_empy))</f>
        <v>0</v>
      </c>
      <c r="G45" s="2" cm="1">
        <f t="array" ref="G45">1*OR(row_id=income_total_row, row_id=total_expensas,row_id=ahorros_total)</f>
        <v>0</v>
      </c>
      <c r="H45" s="68">
        <f t="shared" ref="H45:H76" si="20">1*OR(row_id="/1", row_id="/2",row_id=-1)</f>
        <v>1</v>
      </c>
      <c r="I45" s="67" t="str" cm="1">
        <f t="array" ref="I45">IFERROR(INDEX(Presupuesto!$C:$C, header_row_id),"")</f>
        <v/>
      </c>
      <c r="J45" s="2" t="str" cm="1">
        <f t="array" ref="J45">IFERROR(INDEX(Presupuesto!$C:$C, row_id),"")</f>
        <v/>
      </c>
      <c r="K45" s="73" t="str" cm="1">
        <f t="array" ref="K45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5" s="76" t="str" cm="1">
        <f t="array" ref="L45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5" s="67" t="str" cm="1">
        <f t="array" ref="M45">IF(is_cat,
IF(header_row_id=income_header_row,MATCH(income_min_row,$C:$C, 0),
IF(header_row_id=expensas_header_row,MATCH(expensas_min_row,$C:$C, 0),
IF(header_row_id=ahorros_header,MATCH(ahorros_min_row,$C:$C, 0),""))),"")</f>
        <v/>
      </c>
      <c r="N45" s="68" t="str" cm="1">
        <f t="array" ref="N45">IF(is_cat,
IF(header_row_id=income_header_row,MATCH(income_row_max,$C:$C, 0),
IF(header_row_id=expensas_header_row,MATCH(expensas_max_row,$C:$C, 0),
IF(header_row_id=ahorros_header,MATCH(ahorros_max_row,$C:$C, 0),""))),"")</f>
        <v/>
      </c>
      <c r="O45" s="67" t="str">
        <f t="shared" ref="O45:O76" si="21">IF(is_cat, ADDRESS(sort_min_row, COLUMN(tracked)) &amp; ":" &amp; ADDRESS(sort_max_row, COLUMN(tracked)),"")</f>
        <v/>
      </c>
      <c r="P45" s="2" t="str">
        <f t="shared" ref="P45:P76" ca="1" si="22">IF(is_cat, RANK(tracked, INDIRECT(tracked_range),0),"")</f>
        <v/>
      </c>
      <c r="Q45" s="2" t="str">
        <f t="shared" ref="Q45:Q76" si="23">IF(is_cat, ADDRESS(sort_min_row, COLUMN(budget)) &amp; ":" &amp; ADDRESS(sort_max_row, COLUMN(budget)),"")</f>
        <v/>
      </c>
      <c r="R45" s="68" t="str">
        <f t="shared" ref="R45:R76" ca="1" si="24">IF(is_cat, RANK(budget, INDIRECT(budged_range),0),"")</f>
        <v/>
      </c>
      <c r="S45" s="67" t="str">
        <f t="shared" ref="S45:S76" si="25">IF(is_cat, _xlfn.NUMBERVALUE(tracked_rank &amp; budged_rank),"")</f>
        <v/>
      </c>
      <c r="T45" s="2" t="str">
        <f t="shared" ref="T45:T76" si="26">IF(is_cat, ADDRESS(sort_min_row, COLUMN(comb_rank)) &amp; ":" &amp; ADDRESS(sort_max_row, COLUMN(comb_rank)),"")</f>
        <v/>
      </c>
      <c r="U45" s="2" t="str">
        <f t="shared" ref="U45:U76" ca="1" si="27">IF(is_cat, _xlfn.RANK.EQ(comb_rank,INDIRECT(comb_rank_range),1),"")</f>
        <v/>
      </c>
      <c r="V45" s="2" t="str">
        <f t="shared" ref="V45:V76" si="28">IF(is_cat, ADDRESS(sort_min_row, COLUMN(comb_rank_norm)) &amp; ":" &amp; ADDRESS(ROW(), COLUMN(comb_rank_norm)),"")</f>
        <v/>
      </c>
      <c r="W45" s="2" t="str">
        <f t="shared" ref="W45:W76" ca="1" si="29">IF(is_cat, comb_rank_norm + COUNTIF(INDIRECT(comb_rank_norm_run_range),comb_rank_norm)-1,"")</f>
        <v/>
      </c>
      <c r="X45" s="78">
        <f t="shared" ref="X45:X76" si="30">IF(is_cat,header_row_id+comb_rank_unique, row_id)</f>
        <v>-1</v>
      </c>
      <c r="Y45" s="82" t="str">
        <f t="shared" ref="Y45:Y76" si="31">IF(is_empy,"",INDEX($J:$J,MATCH(row_id,$X:$X,0)))</f>
        <v/>
      </c>
      <c r="Z45" s="80" t="str">
        <f t="shared" ref="Z45:Z76" si="32">IF(is_empy,"",IF(is_header,"Seguimiento",INDEX($K:$K,MATCH(row_id,$X:$X,0))))</f>
        <v/>
      </c>
      <c r="AA45" s="80" t="str">
        <f t="shared" ref="AA45:AA76" si="33">IF(is_empy,"",IF(is_header,"Presupuesto",INDEX($L:$L,MATCH(row_id,$X:$X,0))))</f>
        <v/>
      </c>
      <c r="AB45" s="81" t="str">
        <f t="shared" ref="AB45:AB76" si="34">IF(is_empy,"",IF(is_header,"% Completado",IFERROR(out_tracked/out_budged,"-")))</f>
        <v/>
      </c>
      <c r="AC45" s="80" t="str">
        <f t="shared" ref="AC45:AC76" si="35">IF(is_empy,"",IF(is_header,"Restante",IF(out_budged - out_tracked &gt; 0, out_budged-out_tracked, 0)))</f>
        <v/>
      </c>
      <c r="AD45" s="80" t="str">
        <f t="shared" ref="AD45:AD76" si="36">IF(is_empy,"",IF(is_header,"Excedente",IF(out_budged - out_tracked &lt; 0, out_tracked - out_budged, 0)))</f>
        <v/>
      </c>
    </row>
    <row r="46" spans="3:44" x14ac:dyDescent="0.25">
      <c r="C46" s="67" cm="1">
        <f t="array" ref="C46">IF(C45=-1, -1,IF(C45&lt;income_row_max, C45+1,IF(C45=income_row_max, income_total_row, IF(C45=income_total_row, "/1",IF(C45="/1", expensas_header_row, IF(C45&lt;expensas_max_row,C45+1,IF(C45=expensas_max_row, total_expensas, IF(C45=total_expensas, "/2", IF(C45="/2", ahorros_header,IF(C45&lt;ahorros_max_row,C45+1,IF(C45=ahorros_max_row, ahorros_total, -1)))))))))))</f>
        <v>-1</v>
      </c>
      <c r="D46" s="68">
        <f t="shared" si="0"/>
        <v>-1</v>
      </c>
      <c r="E46" s="67" cm="1">
        <f t="array" ref="E46">1*OR(row_id=income_header_row, row_id=expensas_header_row,row_id=ahorros_header)</f>
        <v>0</v>
      </c>
      <c r="F46" s="2">
        <f t="shared" si="19"/>
        <v>0</v>
      </c>
      <c r="G46" s="2" cm="1">
        <f t="array" ref="G46">1*OR(row_id=income_total_row, row_id=total_expensas,row_id=ahorros_total)</f>
        <v>0</v>
      </c>
      <c r="H46" s="68">
        <f t="shared" si="20"/>
        <v>1</v>
      </c>
      <c r="I46" s="67" t="str" cm="1">
        <f t="array" ref="I46">IFERROR(INDEX(Presupuesto!$C:$C, header_row_id),"")</f>
        <v/>
      </c>
      <c r="J46" s="2" t="str" cm="1">
        <f t="array" ref="J46">IFERROR(INDEX(Presupuesto!$C:$C, row_id),"")</f>
        <v/>
      </c>
      <c r="K46" s="73" t="str" cm="1">
        <f t="array" ref="K46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6" s="76" t="str" cm="1">
        <f t="array" ref="L46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6" s="67" t="str" cm="1">
        <f t="array" ref="M46">IF(is_cat,
IF(header_row_id=income_header_row,MATCH(income_min_row,$C:$C, 0),
IF(header_row_id=expensas_header_row,MATCH(expensas_min_row,$C:$C, 0),
IF(header_row_id=ahorros_header,MATCH(ahorros_min_row,$C:$C, 0),""))),"")</f>
        <v/>
      </c>
      <c r="N46" s="68" t="str" cm="1">
        <f t="array" ref="N46">IF(is_cat,
IF(header_row_id=income_header_row,MATCH(income_row_max,$C:$C, 0),
IF(header_row_id=expensas_header_row,MATCH(expensas_max_row,$C:$C, 0),
IF(header_row_id=ahorros_header,MATCH(ahorros_max_row,$C:$C, 0),""))),"")</f>
        <v/>
      </c>
      <c r="O46" s="67" t="str">
        <f t="shared" si="21"/>
        <v/>
      </c>
      <c r="P46" s="2" t="str">
        <f t="shared" ca="1" si="22"/>
        <v/>
      </c>
      <c r="Q46" s="2" t="str">
        <f t="shared" si="23"/>
        <v/>
      </c>
      <c r="R46" s="68" t="str">
        <f t="shared" ca="1" si="24"/>
        <v/>
      </c>
      <c r="S46" s="67" t="str">
        <f t="shared" si="25"/>
        <v/>
      </c>
      <c r="T46" s="2" t="str">
        <f t="shared" si="26"/>
        <v/>
      </c>
      <c r="U46" s="2" t="str">
        <f t="shared" ca="1" si="27"/>
        <v/>
      </c>
      <c r="V46" s="2" t="str">
        <f t="shared" si="28"/>
        <v/>
      </c>
      <c r="W46" s="2" t="str">
        <f t="shared" ca="1" si="29"/>
        <v/>
      </c>
      <c r="X46" s="78">
        <f t="shared" si="30"/>
        <v>-1</v>
      </c>
      <c r="Y46" s="82" t="str">
        <f t="shared" si="31"/>
        <v/>
      </c>
      <c r="Z46" s="80" t="str">
        <f t="shared" si="32"/>
        <v/>
      </c>
      <c r="AA46" s="80" t="str">
        <f t="shared" si="33"/>
        <v/>
      </c>
      <c r="AB46" s="81" t="str">
        <f t="shared" si="34"/>
        <v/>
      </c>
      <c r="AC46" s="80" t="str">
        <f t="shared" si="35"/>
        <v/>
      </c>
      <c r="AD46" s="80" t="str">
        <f t="shared" si="36"/>
        <v/>
      </c>
    </row>
    <row r="47" spans="3:44" x14ac:dyDescent="0.25">
      <c r="C47" s="67" cm="1">
        <f t="array" ref="C47">IF(C46=-1, -1,IF(C46&lt;income_row_max, C46+1,IF(C46=income_row_max, income_total_row, IF(C46=income_total_row, "/1",IF(C46="/1", expensas_header_row, IF(C46&lt;expensas_max_row,C46+1,IF(C46=expensas_max_row, total_expensas, IF(C46=total_expensas, "/2", IF(C46="/2", ahorros_header,IF(C46&lt;ahorros_max_row,C46+1,IF(C46=ahorros_max_row, ahorros_total, -1)))))))))))</f>
        <v>-1</v>
      </c>
      <c r="D47" s="68">
        <f t="shared" si="0"/>
        <v>-1</v>
      </c>
      <c r="E47" s="67" cm="1">
        <f t="array" ref="E47">1*OR(row_id=income_header_row, row_id=expensas_header_row,row_id=ahorros_header)</f>
        <v>0</v>
      </c>
      <c r="F47" s="2">
        <f t="shared" si="19"/>
        <v>0</v>
      </c>
      <c r="G47" s="2" cm="1">
        <f t="array" ref="G47">1*OR(row_id=income_total_row, row_id=total_expensas,row_id=ahorros_total)</f>
        <v>0</v>
      </c>
      <c r="H47" s="68">
        <f t="shared" si="20"/>
        <v>1</v>
      </c>
      <c r="I47" s="67" t="str" cm="1">
        <f t="array" ref="I47">IFERROR(INDEX(Presupuesto!$C:$C, header_row_id),"")</f>
        <v/>
      </c>
      <c r="J47" s="2" t="str" cm="1">
        <f t="array" ref="J47">IFERROR(INDEX(Presupuesto!$C:$C, row_id),"")</f>
        <v/>
      </c>
      <c r="K47" s="73" t="str" cm="1">
        <f t="array" ref="K47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7" s="76" t="str" cm="1">
        <f t="array" ref="L47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7" s="67" t="str" cm="1">
        <f t="array" ref="M47">IF(is_cat,
IF(header_row_id=income_header_row,MATCH(income_min_row,$C:$C, 0),
IF(header_row_id=expensas_header_row,MATCH(expensas_min_row,$C:$C, 0),
IF(header_row_id=ahorros_header,MATCH(ahorros_min_row,$C:$C, 0),""))),"")</f>
        <v/>
      </c>
      <c r="N47" s="68" t="str" cm="1">
        <f t="array" ref="N47">IF(is_cat,
IF(header_row_id=income_header_row,MATCH(income_row_max,$C:$C, 0),
IF(header_row_id=expensas_header_row,MATCH(expensas_max_row,$C:$C, 0),
IF(header_row_id=ahorros_header,MATCH(ahorros_max_row,$C:$C, 0),""))),"")</f>
        <v/>
      </c>
      <c r="O47" s="67" t="str">
        <f t="shared" si="21"/>
        <v/>
      </c>
      <c r="P47" s="2" t="str">
        <f t="shared" ca="1" si="22"/>
        <v/>
      </c>
      <c r="Q47" s="2" t="str">
        <f t="shared" si="23"/>
        <v/>
      </c>
      <c r="R47" s="68" t="str">
        <f t="shared" ca="1" si="24"/>
        <v/>
      </c>
      <c r="S47" s="67" t="str">
        <f t="shared" si="25"/>
        <v/>
      </c>
      <c r="T47" s="2" t="str">
        <f t="shared" si="26"/>
        <v/>
      </c>
      <c r="U47" s="2" t="str">
        <f t="shared" ca="1" si="27"/>
        <v/>
      </c>
      <c r="V47" s="2" t="str">
        <f t="shared" si="28"/>
        <v/>
      </c>
      <c r="W47" s="2" t="str">
        <f t="shared" ca="1" si="29"/>
        <v/>
      </c>
      <c r="X47" s="78">
        <f t="shared" si="30"/>
        <v>-1</v>
      </c>
      <c r="Y47" s="82" t="str">
        <f t="shared" si="31"/>
        <v/>
      </c>
      <c r="Z47" s="80" t="str">
        <f t="shared" si="32"/>
        <v/>
      </c>
      <c r="AA47" s="80" t="str">
        <f t="shared" si="33"/>
        <v/>
      </c>
      <c r="AB47" s="81" t="str">
        <f t="shared" si="34"/>
        <v/>
      </c>
      <c r="AC47" s="80" t="str">
        <f t="shared" si="35"/>
        <v/>
      </c>
      <c r="AD47" s="80" t="str">
        <f t="shared" si="36"/>
        <v/>
      </c>
    </row>
    <row r="48" spans="3:44" x14ac:dyDescent="0.25">
      <c r="C48" s="67" cm="1">
        <f t="array" ref="C48">IF(C47=-1, -1,IF(C47&lt;income_row_max, C47+1,IF(C47=income_row_max, income_total_row, IF(C47=income_total_row, "/1",IF(C47="/1", expensas_header_row, IF(C47&lt;expensas_max_row,C47+1,IF(C47=expensas_max_row, total_expensas, IF(C47=total_expensas, "/2", IF(C47="/2", ahorros_header,IF(C47&lt;ahorros_max_row,C47+1,IF(C47=ahorros_max_row, ahorros_total, -1)))))))))))</f>
        <v>-1</v>
      </c>
      <c r="D48" s="68">
        <f t="shared" si="0"/>
        <v>-1</v>
      </c>
      <c r="E48" s="67" cm="1">
        <f t="array" ref="E48">1*OR(row_id=income_header_row, row_id=expensas_header_row,row_id=ahorros_header)</f>
        <v>0</v>
      </c>
      <c r="F48" s="2">
        <f t="shared" si="19"/>
        <v>0</v>
      </c>
      <c r="G48" s="2" cm="1">
        <f t="array" ref="G48">1*OR(row_id=income_total_row, row_id=total_expensas,row_id=ahorros_total)</f>
        <v>0</v>
      </c>
      <c r="H48" s="68">
        <f t="shared" si="20"/>
        <v>1</v>
      </c>
      <c r="I48" s="67" t="str" cm="1">
        <f t="array" ref="I48">IFERROR(INDEX(Presupuesto!$C:$C, header_row_id),"")</f>
        <v/>
      </c>
      <c r="J48" s="2" t="str" cm="1">
        <f t="array" ref="J48">IFERROR(INDEX(Presupuesto!$C:$C, row_id),"")</f>
        <v/>
      </c>
      <c r="K48" s="73" t="str" cm="1">
        <f t="array" ref="K48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8" s="76" t="str" cm="1">
        <f t="array" ref="L48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8" s="67" t="str" cm="1">
        <f t="array" ref="M48">IF(is_cat,
IF(header_row_id=income_header_row,MATCH(income_min_row,$C:$C, 0),
IF(header_row_id=expensas_header_row,MATCH(expensas_min_row,$C:$C, 0),
IF(header_row_id=ahorros_header,MATCH(ahorros_min_row,$C:$C, 0),""))),"")</f>
        <v/>
      </c>
      <c r="N48" s="68" t="str" cm="1">
        <f t="array" ref="N48">IF(is_cat,
IF(header_row_id=income_header_row,MATCH(income_row_max,$C:$C, 0),
IF(header_row_id=expensas_header_row,MATCH(expensas_max_row,$C:$C, 0),
IF(header_row_id=ahorros_header,MATCH(ahorros_max_row,$C:$C, 0),""))),"")</f>
        <v/>
      </c>
      <c r="O48" s="67" t="str">
        <f t="shared" si="21"/>
        <v/>
      </c>
      <c r="P48" s="2" t="str">
        <f t="shared" ca="1" si="22"/>
        <v/>
      </c>
      <c r="Q48" s="2" t="str">
        <f t="shared" si="23"/>
        <v/>
      </c>
      <c r="R48" s="68" t="str">
        <f t="shared" ca="1" si="24"/>
        <v/>
      </c>
      <c r="S48" s="67" t="str">
        <f t="shared" si="25"/>
        <v/>
      </c>
      <c r="T48" s="2" t="str">
        <f t="shared" si="26"/>
        <v/>
      </c>
      <c r="U48" s="2" t="str">
        <f t="shared" ca="1" si="27"/>
        <v/>
      </c>
      <c r="V48" s="2" t="str">
        <f t="shared" si="28"/>
        <v/>
      </c>
      <c r="W48" s="2" t="str">
        <f t="shared" ca="1" si="29"/>
        <v/>
      </c>
      <c r="X48" s="78">
        <f t="shared" si="30"/>
        <v>-1</v>
      </c>
      <c r="Y48" s="82" t="str">
        <f t="shared" si="31"/>
        <v/>
      </c>
      <c r="Z48" s="80" t="str">
        <f t="shared" si="32"/>
        <v/>
      </c>
      <c r="AA48" s="80" t="str">
        <f t="shared" si="33"/>
        <v/>
      </c>
      <c r="AB48" s="81" t="str">
        <f t="shared" si="34"/>
        <v/>
      </c>
      <c r="AC48" s="80" t="str">
        <f t="shared" si="35"/>
        <v/>
      </c>
      <c r="AD48" s="80" t="str">
        <f t="shared" si="36"/>
        <v/>
      </c>
    </row>
    <row r="49" spans="3:30" x14ac:dyDescent="0.25">
      <c r="C49" s="67" cm="1">
        <f t="array" ref="C49">IF(C48=-1, -1,IF(C48&lt;income_row_max, C48+1,IF(C48=income_row_max, income_total_row, IF(C48=income_total_row, "/1",IF(C48="/1", expensas_header_row, IF(C48&lt;expensas_max_row,C48+1,IF(C48=expensas_max_row, total_expensas, IF(C48=total_expensas, "/2", IF(C48="/2", ahorros_header,IF(C48&lt;ahorros_max_row,C48+1,IF(C48=ahorros_max_row, ahorros_total, -1)))))))))))</f>
        <v>-1</v>
      </c>
      <c r="D49" s="68">
        <f t="shared" si="0"/>
        <v>-1</v>
      </c>
      <c r="E49" s="67" cm="1">
        <f t="array" ref="E49">1*OR(row_id=income_header_row, row_id=expensas_header_row,row_id=ahorros_header)</f>
        <v>0</v>
      </c>
      <c r="F49" s="2">
        <f t="shared" si="19"/>
        <v>0</v>
      </c>
      <c r="G49" s="2" cm="1">
        <f t="array" ref="G49">1*OR(row_id=income_total_row, row_id=total_expensas,row_id=ahorros_total)</f>
        <v>0</v>
      </c>
      <c r="H49" s="68">
        <f t="shared" si="20"/>
        <v>1</v>
      </c>
      <c r="I49" s="67" t="str" cm="1">
        <f t="array" ref="I49">IFERROR(INDEX(Presupuesto!$C:$C, header_row_id),"")</f>
        <v/>
      </c>
      <c r="J49" s="2" t="str" cm="1">
        <f t="array" ref="J49">IFERROR(INDEX(Presupuesto!$C:$C, row_id),"")</f>
        <v/>
      </c>
      <c r="K49" s="73" t="str" cm="1">
        <f t="array" ref="K49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49" s="76" t="str" cm="1">
        <f t="array" ref="L49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49" s="67" t="str" cm="1">
        <f t="array" ref="M49">IF(is_cat,
IF(header_row_id=income_header_row,MATCH(income_min_row,$C:$C, 0),
IF(header_row_id=expensas_header_row,MATCH(expensas_min_row,$C:$C, 0),
IF(header_row_id=ahorros_header,MATCH(ahorros_min_row,$C:$C, 0),""))),"")</f>
        <v/>
      </c>
      <c r="N49" s="68" t="str" cm="1">
        <f t="array" ref="N49">IF(is_cat,
IF(header_row_id=income_header_row,MATCH(income_row_max,$C:$C, 0),
IF(header_row_id=expensas_header_row,MATCH(expensas_max_row,$C:$C, 0),
IF(header_row_id=ahorros_header,MATCH(ahorros_max_row,$C:$C, 0),""))),"")</f>
        <v/>
      </c>
      <c r="O49" s="67" t="str">
        <f t="shared" si="21"/>
        <v/>
      </c>
      <c r="P49" s="2" t="str">
        <f t="shared" ca="1" si="22"/>
        <v/>
      </c>
      <c r="Q49" s="2" t="str">
        <f t="shared" si="23"/>
        <v/>
      </c>
      <c r="R49" s="68" t="str">
        <f t="shared" ca="1" si="24"/>
        <v/>
      </c>
      <c r="S49" s="67" t="str">
        <f t="shared" si="25"/>
        <v/>
      </c>
      <c r="T49" s="2" t="str">
        <f t="shared" si="26"/>
        <v/>
      </c>
      <c r="U49" s="2" t="str">
        <f t="shared" ca="1" si="27"/>
        <v/>
      </c>
      <c r="V49" s="2" t="str">
        <f t="shared" si="28"/>
        <v/>
      </c>
      <c r="W49" s="2" t="str">
        <f t="shared" ca="1" si="29"/>
        <v/>
      </c>
      <c r="X49" s="78">
        <f t="shared" si="30"/>
        <v>-1</v>
      </c>
      <c r="Y49" s="82" t="str">
        <f t="shared" si="31"/>
        <v/>
      </c>
      <c r="Z49" s="80" t="str">
        <f t="shared" si="32"/>
        <v/>
      </c>
      <c r="AA49" s="80" t="str">
        <f t="shared" si="33"/>
        <v/>
      </c>
      <c r="AB49" s="81" t="str">
        <f t="shared" si="34"/>
        <v/>
      </c>
      <c r="AC49" s="80" t="str">
        <f t="shared" si="35"/>
        <v/>
      </c>
      <c r="AD49" s="80" t="str">
        <f t="shared" si="36"/>
        <v/>
      </c>
    </row>
    <row r="50" spans="3:30" x14ac:dyDescent="0.25">
      <c r="C50" s="67" cm="1">
        <f t="array" ref="C50">IF(C49=-1, -1,IF(C49&lt;income_row_max, C49+1,IF(C49=income_row_max, income_total_row, IF(C49=income_total_row, "/1",IF(C49="/1", expensas_header_row, IF(C49&lt;expensas_max_row,C49+1,IF(C49=expensas_max_row, total_expensas, IF(C49=total_expensas, "/2", IF(C49="/2", ahorros_header,IF(C49&lt;ahorros_max_row,C49+1,IF(C49=ahorros_max_row, ahorros_total, -1)))))))))))</f>
        <v>-1</v>
      </c>
      <c r="D50" s="68">
        <f t="shared" si="0"/>
        <v>-1</v>
      </c>
      <c r="E50" s="67" cm="1">
        <f t="array" ref="E50">1*OR(row_id=income_header_row, row_id=expensas_header_row,row_id=ahorros_header)</f>
        <v>0</v>
      </c>
      <c r="F50" s="2">
        <f t="shared" si="19"/>
        <v>0</v>
      </c>
      <c r="G50" s="2" cm="1">
        <f t="array" ref="G50">1*OR(row_id=income_total_row, row_id=total_expensas,row_id=ahorros_total)</f>
        <v>0</v>
      </c>
      <c r="H50" s="68">
        <f t="shared" si="20"/>
        <v>1</v>
      </c>
      <c r="I50" s="67" t="str" cm="1">
        <f t="array" ref="I50">IFERROR(INDEX(Presupuesto!$C:$C, header_row_id),"")</f>
        <v/>
      </c>
      <c r="J50" s="2" t="str" cm="1">
        <f t="array" ref="J50">IFERROR(INDEX(Presupuesto!$C:$C, row_id),"")</f>
        <v/>
      </c>
      <c r="K50" s="73" t="str" cm="1">
        <f t="array" ref="K50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0" s="76" t="str" cm="1">
        <f t="array" ref="L50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0" s="67" t="str" cm="1">
        <f t="array" ref="M50">IF(is_cat,
IF(header_row_id=income_header_row,MATCH(income_min_row,$C:$C, 0),
IF(header_row_id=expensas_header_row,MATCH(expensas_min_row,$C:$C, 0),
IF(header_row_id=ahorros_header,MATCH(ahorros_min_row,$C:$C, 0),""))),"")</f>
        <v/>
      </c>
      <c r="N50" s="68" t="str" cm="1">
        <f t="array" ref="N50">IF(is_cat,
IF(header_row_id=income_header_row,MATCH(income_row_max,$C:$C, 0),
IF(header_row_id=expensas_header_row,MATCH(expensas_max_row,$C:$C, 0),
IF(header_row_id=ahorros_header,MATCH(ahorros_max_row,$C:$C, 0),""))),"")</f>
        <v/>
      </c>
      <c r="O50" s="67" t="str">
        <f t="shared" si="21"/>
        <v/>
      </c>
      <c r="P50" s="2" t="str">
        <f t="shared" ca="1" si="22"/>
        <v/>
      </c>
      <c r="Q50" s="2" t="str">
        <f t="shared" si="23"/>
        <v/>
      </c>
      <c r="R50" s="68" t="str">
        <f t="shared" ca="1" si="24"/>
        <v/>
      </c>
      <c r="S50" s="67" t="str">
        <f t="shared" si="25"/>
        <v/>
      </c>
      <c r="T50" s="2" t="str">
        <f t="shared" si="26"/>
        <v/>
      </c>
      <c r="U50" s="2" t="str">
        <f t="shared" ca="1" si="27"/>
        <v/>
      </c>
      <c r="V50" s="2" t="str">
        <f t="shared" si="28"/>
        <v/>
      </c>
      <c r="W50" s="2" t="str">
        <f t="shared" ca="1" si="29"/>
        <v/>
      </c>
      <c r="X50" s="78">
        <f t="shared" si="30"/>
        <v>-1</v>
      </c>
      <c r="Y50" s="82" t="str">
        <f t="shared" si="31"/>
        <v/>
      </c>
      <c r="Z50" s="80" t="str">
        <f t="shared" si="32"/>
        <v/>
      </c>
      <c r="AA50" s="80" t="str">
        <f t="shared" si="33"/>
        <v/>
      </c>
      <c r="AB50" s="81" t="str">
        <f t="shared" si="34"/>
        <v/>
      </c>
      <c r="AC50" s="80" t="str">
        <f t="shared" si="35"/>
        <v/>
      </c>
      <c r="AD50" s="80" t="str">
        <f t="shared" si="36"/>
        <v/>
      </c>
    </row>
    <row r="51" spans="3:30" x14ac:dyDescent="0.25">
      <c r="C51" s="67" cm="1">
        <f t="array" ref="C51">IF(C50=-1, -1,IF(C50&lt;income_row_max, C50+1,IF(C50=income_row_max, income_total_row, IF(C50=income_total_row, "/1",IF(C50="/1", expensas_header_row, IF(C50&lt;expensas_max_row,C50+1,IF(C50=expensas_max_row, total_expensas, IF(C50=total_expensas, "/2", IF(C50="/2", ahorros_header,IF(C50&lt;ahorros_max_row,C50+1,IF(C50=ahorros_max_row, ahorros_total, -1)))))))))))</f>
        <v>-1</v>
      </c>
      <c r="D51" s="68">
        <f t="shared" si="0"/>
        <v>-1</v>
      </c>
      <c r="E51" s="67" cm="1">
        <f t="array" ref="E51">1*OR(row_id=income_header_row, row_id=expensas_header_row,row_id=ahorros_header)</f>
        <v>0</v>
      </c>
      <c r="F51" s="2">
        <f t="shared" si="19"/>
        <v>0</v>
      </c>
      <c r="G51" s="2" cm="1">
        <f t="array" ref="G51">1*OR(row_id=income_total_row, row_id=total_expensas,row_id=ahorros_total)</f>
        <v>0</v>
      </c>
      <c r="H51" s="68">
        <f t="shared" si="20"/>
        <v>1</v>
      </c>
      <c r="I51" s="67" t="str" cm="1">
        <f t="array" ref="I51">IFERROR(INDEX(Presupuesto!$C:$C, header_row_id),"")</f>
        <v/>
      </c>
      <c r="J51" s="2" t="str" cm="1">
        <f t="array" ref="J51">IFERROR(INDEX(Presupuesto!$C:$C, row_id),"")</f>
        <v/>
      </c>
      <c r="K51" s="73" t="str" cm="1">
        <f t="array" ref="K5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1" s="76" t="str" cm="1">
        <f t="array" ref="L5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1" s="67" t="str" cm="1">
        <f t="array" ref="M51">IF(is_cat,
IF(header_row_id=income_header_row,MATCH(income_min_row,$C:$C, 0),
IF(header_row_id=expensas_header_row,MATCH(expensas_min_row,$C:$C, 0),
IF(header_row_id=ahorros_header,MATCH(ahorros_min_row,$C:$C, 0),""))),"")</f>
        <v/>
      </c>
      <c r="N51" s="68" t="str" cm="1">
        <f t="array" ref="N51">IF(is_cat,
IF(header_row_id=income_header_row,MATCH(income_row_max,$C:$C, 0),
IF(header_row_id=expensas_header_row,MATCH(expensas_max_row,$C:$C, 0),
IF(header_row_id=ahorros_header,MATCH(ahorros_max_row,$C:$C, 0),""))),"")</f>
        <v/>
      </c>
      <c r="O51" s="67" t="str">
        <f t="shared" si="21"/>
        <v/>
      </c>
      <c r="P51" s="2" t="str">
        <f t="shared" ca="1" si="22"/>
        <v/>
      </c>
      <c r="Q51" s="2" t="str">
        <f t="shared" si="23"/>
        <v/>
      </c>
      <c r="R51" s="68" t="str">
        <f t="shared" ca="1" si="24"/>
        <v/>
      </c>
      <c r="S51" s="67" t="str">
        <f t="shared" si="25"/>
        <v/>
      </c>
      <c r="T51" s="2" t="str">
        <f t="shared" si="26"/>
        <v/>
      </c>
      <c r="U51" s="2" t="str">
        <f t="shared" ca="1" si="27"/>
        <v/>
      </c>
      <c r="V51" s="2" t="str">
        <f t="shared" si="28"/>
        <v/>
      </c>
      <c r="W51" s="2" t="str">
        <f t="shared" ca="1" si="29"/>
        <v/>
      </c>
      <c r="X51" s="78">
        <f t="shared" si="30"/>
        <v>-1</v>
      </c>
      <c r="Y51" s="82" t="str">
        <f t="shared" si="31"/>
        <v/>
      </c>
      <c r="Z51" s="80" t="str">
        <f t="shared" si="32"/>
        <v/>
      </c>
      <c r="AA51" s="80" t="str">
        <f t="shared" si="33"/>
        <v/>
      </c>
      <c r="AB51" s="81" t="str">
        <f t="shared" si="34"/>
        <v/>
      </c>
      <c r="AC51" s="80" t="str">
        <f t="shared" si="35"/>
        <v/>
      </c>
      <c r="AD51" s="80" t="str">
        <f t="shared" si="36"/>
        <v/>
      </c>
    </row>
    <row r="52" spans="3:30" x14ac:dyDescent="0.25">
      <c r="C52" s="67" cm="1">
        <f t="array" ref="C52">IF(C51=-1, -1,IF(C51&lt;income_row_max, C51+1,IF(C51=income_row_max, income_total_row, IF(C51=income_total_row, "/1",IF(C51="/1", expensas_header_row, IF(C51&lt;expensas_max_row,C51+1,IF(C51=expensas_max_row, total_expensas, IF(C51=total_expensas, "/2", IF(C51="/2", ahorros_header,IF(C51&lt;ahorros_max_row,C51+1,IF(C51=ahorros_max_row, ahorros_total, -1)))))))))))</f>
        <v>-1</v>
      </c>
      <c r="D52" s="68" t="b">
        <v>1</v>
      </c>
      <c r="E52" s="67" cm="1">
        <f t="array" ref="E52">1*OR(row_id=income_header_row, row_id=expensas_header_row,row_id=ahorros_header)</f>
        <v>0</v>
      </c>
      <c r="F52" s="2">
        <f t="shared" si="19"/>
        <v>0</v>
      </c>
      <c r="G52" s="2" cm="1">
        <f t="array" ref="G52">1*OR(row_id=income_total_row, row_id=total_expensas,row_id=ahorros_total)</f>
        <v>0</v>
      </c>
      <c r="H52" s="68">
        <f t="shared" si="20"/>
        <v>1</v>
      </c>
      <c r="I52" s="67" cm="1">
        <f t="array" ref="I52">IFERROR(INDEX(Presupuesto!$C:$C, header_row_id),"")</f>
        <v>0</v>
      </c>
      <c r="J52" s="2" t="str" cm="1">
        <f t="array" ref="J52">IFERROR(INDEX(Presupuesto!$C:$C, row_id),"")</f>
        <v/>
      </c>
      <c r="K52" s="73" t="str" cm="1">
        <f t="array" ref="K52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2" s="76" t="str" cm="1">
        <f t="array" ref="L52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2" s="67" t="str" cm="1">
        <f t="array" ref="M52">IF(is_cat,
IF(header_row_id=income_header_row,MATCH(income_min_row,$C:$C, 0),
IF(header_row_id=expensas_header_row,MATCH(expensas_min_row,$C:$C, 0),
IF(header_row_id=ahorros_header,MATCH(ahorros_min_row,$C:$C, 0),""))),"")</f>
        <v/>
      </c>
      <c r="N52" s="68" t="str" cm="1">
        <f t="array" ref="N52">IF(is_cat,
IF(header_row_id=income_header_row,MATCH(income_row_max,$C:$C, 0),
IF(header_row_id=expensas_header_row,MATCH(expensas_max_row,$C:$C, 0),
IF(header_row_id=ahorros_header,MATCH(ahorros_max_row,$C:$C, 0),""))),"")</f>
        <v/>
      </c>
      <c r="O52" s="67" t="str">
        <f t="shared" si="21"/>
        <v/>
      </c>
      <c r="P52" s="2" t="str">
        <f t="shared" ca="1" si="22"/>
        <v/>
      </c>
      <c r="Q52" s="2" t="str">
        <f t="shared" si="23"/>
        <v/>
      </c>
      <c r="R52" s="68" t="str">
        <f t="shared" ca="1" si="24"/>
        <v/>
      </c>
      <c r="S52" s="67" t="str">
        <f t="shared" si="25"/>
        <v/>
      </c>
      <c r="T52" s="2" t="str">
        <f t="shared" si="26"/>
        <v/>
      </c>
      <c r="U52" s="2" t="str">
        <f t="shared" ca="1" si="27"/>
        <v/>
      </c>
      <c r="V52" s="2" t="str">
        <f t="shared" si="28"/>
        <v/>
      </c>
      <c r="W52" s="2" t="str">
        <f t="shared" ca="1" si="29"/>
        <v/>
      </c>
      <c r="X52" s="78">
        <f t="shared" si="30"/>
        <v>-1</v>
      </c>
      <c r="Y52" s="82" t="str">
        <f t="shared" si="31"/>
        <v/>
      </c>
      <c r="Z52" s="80" t="str">
        <f t="shared" si="32"/>
        <v/>
      </c>
      <c r="AA52" s="80" t="str">
        <f t="shared" si="33"/>
        <v/>
      </c>
      <c r="AB52" s="81" t="str">
        <f t="shared" si="34"/>
        <v/>
      </c>
      <c r="AC52" s="80" t="str">
        <f t="shared" si="35"/>
        <v/>
      </c>
      <c r="AD52" s="80" t="str">
        <f t="shared" si="36"/>
        <v/>
      </c>
    </row>
    <row r="53" spans="3:30" x14ac:dyDescent="0.25">
      <c r="C53" s="67" cm="1">
        <f t="array" ref="C53">IF(C52=-1, -1,IF(C52&lt;income_row_max, C52+1,IF(C52=income_row_max, income_total_row, IF(C52=income_total_row, "/1",IF(C52="/1", expensas_header_row, IF(C52&lt;expensas_max_row,C52+1,IF(C52=expensas_max_row, total_expensas, IF(C52=total_expensas, "/2", IF(C52="/2", ahorros_header,IF(C52&lt;ahorros_max_row,C52+1,IF(C52=ahorros_max_row, ahorros_total, -1)))))))))))</f>
        <v>-1</v>
      </c>
      <c r="D53" s="68" t="b">
        <v>1</v>
      </c>
      <c r="E53" s="67" cm="1">
        <f t="array" ref="E53">1*OR(row_id=income_header_row, row_id=expensas_header_row,row_id=ahorros_header)</f>
        <v>0</v>
      </c>
      <c r="F53" s="2">
        <f t="shared" si="19"/>
        <v>0</v>
      </c>
      <c r="G53" s="2" cm="1">
        <f t="array" ref="G53">1*OR(row_id=income_total_row, row_id=total_expensas,row_id=ahorros_total)</f>
        <v>0</v>
      </c>
      <c r="H53" s="68">
        <f t="shared" si="20"/>
        <v>1</v>
      </c>
      <c r="I53" s="67" cm="1">
        <f t="array" ref="I53">IFERROR(INDEX(Presupuesto!$C:$C, header_row_id),"")</f>
        <v>0</v>
      </c>
      <c r="J53" s="2" t="str" cm="1">
        <f t="array" ref="J53">IFERROR(INDEX(Presupuesto!$C:$C, row_id),"")</f>
        <v/>
      </c>
      <c r="K53" s="73" t="str" cm="1">
        <f t="array" ref="K53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3" s="76" t="str" cm="1">
        <f t="array" ref="L53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3" s="67" t="str" cm="1">
        <f t="array" ref="M53">IF(is_cat,
IF(header_row_id=income_header_row,MATCH(income_min_row,$C:$C, 0),
IF(header_row_id=expensas_header_row,MATCH(expensas_min_row,$C:$C, 0),
IF(header_row_id=ahorros_header,MATCH(ahorros_min_row,$C:$C, 0),""))),"")</f>
        <v/>
      </c>
      <c r="N53" s="68" t="str" cm="1">
        <f t="array" ref="N53">IF(is_cat,
IF(header_row_id=income_header_row,MATCH(income_row_max,$C:$C, 0),
IF(header_row_id=expensas_header_row,MATCH(expensas_max_row,$C:$C, 0),
IF(header_row_id=ahorros_header,MATCH(ahorros_max_row,$C:$C, 0),""))),"")</f>
        <v/>
      </c>
      <c r="O53" s="67" t="str">
        <f t="shared" si="21"/>
        <v/>
      </c>
      <c r="P53" s="2" t="str">
        <f t="shared" ca="1" si="22"/>
        <v/>
      </c>
      <c r="Q53" s="2" t="str">
        <f t="shared" si="23"/>
        <v/>
      </c>
      <c r="R53" s="68" t="str">
        <f t="shared" ca="1" si="24"/>
        <v/>
      </c>
      <c r="S53" s="67" t="str">
        <f t="shared" si="25"/>
        <v/>
      </c>
      <c r="T53" s="2" t="str">
        <f t="shared" si="26"/>
        <v/>
      </c>
      <c r="U53" s="2" t="str">
        <f t="shared" ca="1" si="27"/>
        <v/>
      </c>
      <c r="V53" s="2" t="str">
        <f t="shared" si="28"/>
        <v/>
      </c>
      <c r="W53" s="2" t="str">
        <f t="shared" ca="1" si="29"/>
        <v/>
      </c>
      <c r="X53" s="78">
        <f t="shared" si="30"/>
        <v>-1</v>
      </c>
      <c r="Y53" s="82" t="str">
        <f t="shared" si="31"/>
        <v/>
      </c>
      <c r="Z53" s="80" t="str">
        <f t="shared" si="32"/>
        <v/>
      </c>
      <c r="AA53" s="80" t="str">
        <f t="shared" si="33"/>
        <v/>
      </c>
      <c r="AB53" s="81" t="str">
        <f t="shared" si="34"/>
        <v/>
      </c>
      <c r="AC53" s="80" t="str">
        <f t="shared" si="35"/>
        <v/>
      </c>
      <c r="AD53" s="80" t="str">
        <f t="shared" si="36"/>
        <v/>
      </c>
    </row>
    <row r="54" spans="3:30" x14ac:dyDescent="0.25">
      <c r="C54" s="67" cm="1">
        <f t="array" ref="C54">IF(C53=-1, -1,IF(C53&lt;income_row_max, C53+1,IF(C53=income_row_max, income_total_row, IF(C53=income_total_row, "/1",IF(C53="/1", expensas_header_row, IF(C53&lt;expensas_max_row,C53+1,IF(C53=expensas_max_row, total_expensas, IF(C53=total_expensas, "/2", IF(C53="/2", ahorros_header,IF(C53&lt;ahorros_max_row,C53+1,IF(C53=ahorros_max_row, ahorros_total, -1)))))))))))</f>
        <v>-1</v>
      </c>
      <c r="D54" s="68">
        <f t="shared" ref="D54:D85" si="37">IF(is_header, row_id, IF(NOT(is_empy),D53,-1))</f>
        <v>-1</v>
      </c>
      <c r="E54" s="67" cm="1">
        <f t="array" ref="E54">1*OR(row_id=income_header_row, row_id=expensas_header_row,row_id=ahorros_header)</f>
        <v>0</v>
      </c>
      <c r="F54" s="2">
        <f t="shared" si="19"/>
        <v>0</v>
      </c>
      <c r="G54" s="2" cm="1">
        <f t="array" ref="G54">1*OR(row_id=income_total_row, row_id=total_expensas,row_id=ahorros_total)</f>
        <v>0</v>
      </c>
      <c r="H54" s="68">
        <f t="shared" si="20"/>
        <v>1</v>
      </c>
      <c r="I54" s="67" t="str" cm="1">
        <f t="array" ref="I54">IFERROR(INDEX(Presupuesto!$C:$C, header_row_id),"")</f>
        <v/>
      </c>
      <c r="J54" s="2" t="str" cm="1">
        <f t="array" ref="J54">IFERROR(INDEX(Presupuesto!$C:$C, row_id),"")</f>
        <v/>
      </c>
      <c r="K54" s="73" t="str" cm="1">
        <f t="array" ref="K54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4" s="76" t="str" cm="1">
        <f t="array" ref="L54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4" s="67" t="str" cm="1">
        <f t="array" ref="M54">IF(is_cat,
IF(header_row_id=income_header_row,MATCH(income_min_row,$C:$C, 0),
IF(header_row_id=expensas_header_row,MATCH(expensas_min_row,$C:$C, 0),
IF(header_row_id=ahorros_header,MATCH(ahorros_min_row,$C:$C, 0),""))),"")</f>
        <v/>
      </c>
      <c r="N54" s="68" t="str" cm="1">
        <f t="array" ref="N54">IF(is_cat,
IF(header_row_id=income_header_row,MATCH(income_row_max,$C:$C, 0),
IF(header_row_id=expensas_header_row,MATCH(expensas_max_row,$C:$C, 0),
IF(header_row_id=ahorros_header,MATCH(ahorros_max_row,$C:$C, 0),""))),"")</f>
        <v/>
      </c>
      <c r="O54" s="67" t="str">
        <f t="shared" si="21"/>
        <v/>
      </c>
      <c r="P54" s="2" t="str">
        <f t="shared" ca="1" si="22"/>
        <v/>
      </c>
      <c r="Q54" s="2" t="str">
        <f t="shared" si="23"/>
        <v/>
      </c>
      <c r="R54" s="68" t="str">
        <f t="shared" ca="1" si="24"/>
        <v/>
      </c>
      <c r="S54" s="67" t="str">
        <f t="shared" si="25"/>
        <v/>
      </c>
      <c r="T54" s="2" t="str">
        <f t="shared" si="26"/>
        <v/>
      </c>
      <c r="U54" s="2" t="str">
        <f t="shared" ca="1" si="27"/>
        <v/>
      </c>
      <c r="V54" s="2" t="str">
        <f t="shared" si="28"/>
        <v/>
      </c>
      <c r="W54" s="2" t="str">
        <f t="shared" ca="1" si="29"/>
        <v/>
      </c>
      <c r="X54" s="78">
        <f t="shared" si="30"/>
        <v>-1</v>
      </c>
      <c r="Y54" s="82" t="str">
        <f t="shared" si="31"/>
        <v/>
      </c>
      <c r="Z54" s="80" t="str">
        <f t="shared" si="32"/>
        <v/>
      </c>
      <c r="AA54" s="80" t="str">
        <f t="shared" si="33"/>
        <v/>
      </c>
      <c r="AB54" s="81" t="str">
        <f t="shared" si="34"/>
        <v/>
      </c>
      <c r="AC54" s="80" t="str">
        <f t="shared" si="35"/>
        <v/>
      </c>
      <c r="AD54" s="80" t="str">
        <f t="shared" si="36"/>
        <v/>
      </c>
    </row>
    <row r="55" spans="3:30" x14ac:dyDescent="0.25">
      <c r="C55" s="67" cm="1">
        <f t="array" ref="C55">IF(C54=-1, -1,IF(C54&lt;income_row_max, C54+1,IF(C54=income_row_max, income_total_row, IF(C54=income_total_row, "/1",IF(C54="/1", expensas_header_row, IF(C54&lt;expensas_max_row,C54+1,IF(C54=expensas_max_row, total_expensas, IF(C54=total_expensas, "/2", IF(C54="/2", ahorros_header,IF(C54&lt;ahorros_max_row,C54+1,IF(C54=ahorros_max_row, ahorros_total, -1)))))))))))</f>
        <v>-1</v>
      </c>
      <c r="D55" s="68">
        <f t="shared" si="37"/>
        <v>-1</v>
      </c>
      <c r="E55" s="67" cm="1">
        <f t="array" ref="E55">1*OR(row_id=income_header_row, row_id=expensas_header_row,row_id=ahorros_header)</f>
        <v>0</v>
      </c>
      <c r="F55" s="2">
        <f t="shared" si="19"/>
        <v>0</v>
      </c>
      <c r="G55" s="2" cm="1">
        <f t="array" ref="G55">1*OR(row_id=income_total_row, row_id=total_expensas,row_id=ahorros_total)</f>
        <v>0</v>
      </c>
      <c r="H55" s="68">
        <f t="shared" si="20"/>
        <v>1</v>
      </c>
      <c r="I55" s="67" t="str" cm="1">
        <f t="array" ref="I55">IFERROR(INDEX(Presupuesto!$C:$C, header_row_id),"")</f>
        <v/>
      </c>
      <c r="J55" s="2" t="str" cm="1">
        <f t="array" ref="J55">IFERROR(INDEX(Presupuesto!$C:$C, row_id),"")</f>
        <v/>
      </c>
      <c r="K55" s="73" t="str" cm="1">
        <f t="array" ref="K55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5" s="76" t="str" cm="1">
        <f t="array" ref="L55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5" s="67" t="str" cm="1">
        <f t="array" ref="M55">IF(is_cat,
IF(header_row_id=income_header_row,MATCH(income_min_row,$C:$C, 0),
IF(header_row_id=expensas_header_row,MATCH(expensas_min_row,$C:$C, 0),
IF(header_row_id=ahorros_header,MATCH(ahorros_min_row,$C:$C, 0),""))),"")</f>
        <v/>
      </c>
      <c r="N55" s="68" t="str" cm="1">
        <f t="array" ref="N55">IF(is_cat,
IF(header_row_id=income_header_row,MATCH(income_row_max,$C:$C, 0),
IF(header_row_id=expensas_header_row,MATCH(expensas_max_row,$C:$C, 0),
IF(header_row_id=ahorros_header,MATCH(ahorros_max_row,$C:$C, 0),""))),"")</f>
        <v/>
      </c>
      <c r="O55" s="67" t="str">
        <f t="shared" si="21"/>
        <v/>
      </c>
      <c r="P55" s="2" t="str">
        <f t="shared" ca="1" si="22"/>
        <v/>
      </c>
      <c r="Q55" s="2" t="str">
        <f t="shared" si="23"/>
        <v/>
      </c>
      <c r="R55" s="68" t="str">
        <f t="shared" ca="1" si="24"/>
        <v/>
      </c>
      <c r="S55" s="67" t="str">
        <f t="shared" si="25"/>
        <v/>
      </c>
      <c r="T55" s="2" t="str">
        <f t="shared" si="26"/>
        <v/>
      </c>
      <c r="U55" s="2" t="str">
        <f t="shared" ca="1" si="27"/>
        <v/>
      </c>
      <c r="V55" s="2" t="str">
        <f t="shared" si="28"/>
        <v/>
      </c>
      <c r="W55" s="2" t="str">
        <f t="shared" ca="1" si="29"/>
        <v/>
      </c>
      <c r="X55" s="78">
        <f t="shared" si="30"/>
        <v>-1</v>
      </c>
      <c r="Y55" s="82" t="str">
        <f t="shared" si="31"/>
        <v/>
      </c>
      <c r="Z55" s="80" t="str">
        <f t="shared" si="32"/>
        <v/>
      </c>
      <c r="AA55" s="80" t="str">
        <f t="shared" si="33"/>
        <v/>
      </c>
      <c r="AB55" s="81" t="str">
        <f t="shared" si="34"/>
        <v/>
      </c>
      <c r="AC55" s="80" t="str">
        <f t="shared" si="35"/>
        <v/>
      </c>
      <c r="AD55" s="80" t="str">
        <f t="shared" si="36"/>
        <v/>
      </c>
    </row>
    <row r="56" spans="3:30" x14ac:dyDescent="0.25">
      <c r="C56" s="67" cm="1">
        <f t="array" ref="C56">IF(C55=-1, -1,IF(C55&lt;income_row_max, C55+1,IF(C55=income_row_max, income_total_row, IF(C55=income_total_row, "/1",IF(C55="/1", expensas_header_row, IF(C55&lt;expensas_max_row,C55+1,IF(C55=expensas_max_row, total_expensas, IF(C55=total_expensas, "/2", IF(C55="/2", ahorros_header,IF(C55&lt;ahorros_max_row,C55+1,IF(C55=ahorros_max_row, ahorros_total, -1)))))))))))</f>
        <v>-1</v>
      </c>
      <c r="D56" s="68">
        <f t="shared" si="37"/>
        <v>-1</v>
      </c>
      <c r="E56" s="67" cm="1">
        <f t="array" ref="E56">1*OR(row_id=income_header_row, row_id=expensas_header_row,row_id=ahorros_header)</f>
        <v>0</v>
      </c>
      <c r="F56" s="2">
        <f t="shared" si="19"/>
        <v>0</v>
      </c>
      <c r="G56" s="2" cm="1">
        <f t="array" ref="G56">1*OR(row_id=income_total_row, row_id=total_expensas,row_id=ahorros_total)</f>
        <v>0</v>
      </c>
      <c r="H56" s="68">
        <f t="shared" si="20"/>
        <v>1</v>
      </c>
      <c r="I56" s="67" t="str" cm="1">
        <f t="array" ref="I56">IFERROR(INDEX(Presupuesto!$C:$C, header_row_id),"")</f>
        <v/>
      </c>
      <c r="J56" s="2" t="str" cm="1">
        <f t="array" ref="J56">IFERROR(INDEX(Presupuesto!$C:$C, row_id),"")</f>
        <v/>
      </c>
      <c r="K56" s="73" t="str" cm="1">
        <f t="array" ref="K56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6" s="76" t="str" cm="1">
        <f t="array" ref="L56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6" s="67" t="str" cm="1">
        <f t="array" ref="M56">IF(is_cat,
IF(header_row_id=income_header_row,MATCH(income_min_row,$C:$C, 0),
IF(header_row_id=expensas_header_row,MATCH(expensas_min_row,$C:$C, 0),
IF(header_row_id=ahorros_header,MATCH(ahorros_min_row,$C:$C, 0),""))),"")</f>
        <v/>
      </c>
      <c r="N56" s="68" t="str" cm="1">
        <f t="array" ref="N56">IF(is_cat,
IF(header_row_id=income_header_row,MATCH(income_row_max,$C:$C, 0),
IF(header_row_id=expensas_header_row,MATCH(expensas_max_row,$C:$C, 0),
IF(header_row_id=ahorros_header,MATCH(ahorros_max_row,$C:$C, 0),""))),"")</f>
        <v/>
      </c>
      <c r="O56" s="67" t="str">
        <f t="shared" si="21"/>
        <v/>
      </c>
      <c r="P56" s="2" t="str">
        <f t="shared" ca="1" si="22"/>
        <v/>
      </c>
      <c r="Q56" s="2" t="str">
        <f t="shared" si="23"/>
        <v/>
      </c>
      <c r="R56" s="68" t="str">
        <f t="shared" ca="1" si="24"/>
        <v/>
      </c>
      <c r="S56" s="67" t="str">
        <f t="shared" si="25"/>
        <v/>
      </c>
      <c r="T56" s="2" t="str">
        <f t="shared" si="26"/>
        <v/>
      </c>
      <c r="U56" s="2" t="str">
        <f t="shared" ca="1" si="27"/>
        <v/>
      </c>
      <c r="V56" s="2" t="str">
        <f t="shared" si="28"/>
        <v/>
      </c>
      <c r="W56" s="2" t="str">
        <f t="shared" ca="1" si="29"/>
        <v/>
      </c>
      <c r="X56" s="78">
        <f t="shared" si="30"/>
        <v>-1</v>
      </c>
      <c r="Y56" s="82" t="str">
        <f t="shared" si="31"/>
        <v/>
      </c>
      <c r="Z56" s="80" t="str">
        <f t="shared" si="32"/>
        <v/>
      </c>
      <c r="AA56" s="80" t="str">
        <f t="shared" si="33"/>
        <v/>
      </c>
      <c r="AB56" s="81" t="str">
        <f t="shared" si="34"/>
        <v/>
      </c>
      <c r="AC56" s="80" t="str">
        <f t="shared" si="35"/>
        <v/>
      </c>
      <c r="AD56" s="80" t="str">
        <f t="shared" si="36"/>
        <v/>
      </c>
    </row>
    <row r="57" spans="3:30" x14ac:dyDescent="0.25">
      <c r="C57" s="67" cm="1">
        <f t="array" ref="C57">IF(C56=-1, -1,IF(C56&lt;income_row_max, C56+1,IF(C56=income_row_max, income_total_row, IF(C56=income_total_row, "/1",IF(C56="/1", expensas_header_row, IF(C56&lt;expensas_max_row,C56+1,IF(C56=expensas_max_row, total_expensas, IF(C56=total_expensas, "/2", IF(C56="/2", ahorros_header,IF(C56&lt;ahorros_max_row,C56+1,IF(C56=ahorros_max_row, ahorros_total, -1)))))))))))</f>
        <v>-1</v>
      </c>
      <c r="D57" s="68">
        <f t="shared" si="37"/>
        <v>-1</v>
      </c>
      <c r="E57" s="67" cm="1">
        <f t="array" ref="E57">1*OR(row_id=income_header_row, row_id=expensas_header_row,row_id=ahorros_header)</f>
        <v>0</v>
      </c>
      <c r="F57" s="2">
        <f t="shared" si="19"/>
        <v>0</v>
      </c>
      <c r="G57" s="2" cm="1">
        <f t="array" ref="G57">1*OR(row_id=income_total_row, row_id=total_expensas,row_id=ahorros_total)</f>
        <v>0</v>
      </c>
      <c r="H57" s="68">
        <f t="shared" si="20"/>
        <v>1</v>
      </c>
      <c r="I57" s="67" t="str" cm="1">
        <f t="array" ref="I57">IFERROR(INDEX(Presupuesto!$C:$C, header_row_id),"")</f>
        <v/>
      </c>
      <c r="J57" s="2" t="str" cm="1">
        <f t="array" ref="J57">IFERROR(INDEX(Presupuesto!$C:$C, row_id),"")</f>
        <v/>
      </c>
      <c r="K57" s="73" t="str" cm="1">
        <f t="array" ref="K57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7" s="76" t="str" cm="1">
        <f t="array" ref="L57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7" s="67" t="str" cm="1">
        <f t="array" ref="M57">IF(is_cat,
IF(header_row_id=income_header_row,MATCH(income_min_row,$C:$C, 0),
IF(header_row_id=expensas_header_row,MATCH(expensas_min_row,$C:$C, 0),
IF(header_row_id=ahorros_header,MATCH(ahorros_min_row,$C:$C, 0),""))),"")</f>
        <v/>
      </c>
      <c r="N57" s="68" t="str" cm="1">
        <f t="array" ref="N57">IF(is_cat,
IF(header_row_id=income_header_row,MATCH(income_row_max,$C:$C, 0),
IF(header_row_id=expensas_header_row,MATCH(expensas_max_row,$C:$C, 0),
IF(header_row_id=ahorros_header,MATCH(ahorros_max_row,$C:$C, 0),""))),"")</f>
        <v/>
      </c>
      <c r="O57" s="67" t="str">
        <f t="shared" si="21"/>
        <v/>
      </c>
      <c r="P57" s="2" t="str">
        <f t="shared" ca="1" si="22"/>
        <v/>
      </c>
      <c r="Q57" s="2" t="str">
        <f t="shared" si="23"/>
        <v/>
      </c>
      <c r="R57" s="68" t="str">
        <f t="shared" ca="1" si="24"/>
        <v/>
      </c>
      <c r="S57" s="67" t="str">
        <f t="shared" si="25"/>
        <v/>
      </c>
      <c r="T57" s="2" t="str">
        <f t="shared" si="26"/>
        <v/>
      </c>
      <c r="U57" s="2" t="str">
        <f t="shared" ca="1" si="27"/>
        <v/>
      </c>
      <c r="V57" s="2" t="str">
        <f t="shared" si="28"/>
        <v/>
      </c>
      <c r="W57" s="2" t="str">
        <f t="shared" ca="1" si="29"/>
        <v/>
      </c>
      <c r="X57" s="78">
        <f t="shared" si="30"/>
        <v>-1</v>
      </c>
      <c r="Y57" s="82" t="str">
        <f t="shared" si="31"/>
        <v/>
      </c>
      <c r="Z57" s="80" t="str">
        <f t="shared" si="32"/>
        <v/>
      </c>
      <c r="AA57" s="80" t="str">
        <f t="shared" si="33"/>
        <v/>
      </c>
      <c r="AB57" s="81" t="str">
        <f t="shared" si="34"/>
        <v/>
      </c>
      <c r="AC57" s="80" t="str">
        <f t="shared" si="35"/>
        <v/>
      </c>
      <c r="AD57" s="80" t="str">
        <f t="shared" si="36"/>
        <v/>
      </c>
    </row>
    <row r="58" spans="3:30" x14ac:dyDescent="0.25">
      <c r="C58" s="67" cm="1">
        <f t="array" ref="C58">IF(C57=-1, -1,IF(C57&lt;income_row_max, C57+1,IF(C57=income_row_max, income_total_row, IF(C57=income_total_row, "/1",IF(C57="/1", expensas_header_row, IF(C57&lt;expensas_max_row,C57+1,IF(C57=expensas_max_row, total_expensas, IF(C57=total_expensas, "/2", IF(C57="/2", ahorros_header,IF(C57&lt;ahorros_max_row,C57+1,IF(C57=ahorros_max_row, ahorros_total, -1)))))))))))</f>
        <v>-1</v>
      </c>
      <c r="D58" s="68">
        <f t="shared" si="37"/>
        <v>-1</v>
      </c>
      <c r="E58" s="67" cm="1">
        <f t="array" ref="E58">1*OR(row_id=income_header_row, row_id=expensas_header_row,row_id=ahorros_header)</f>
        <v>0</v>
      </c>
      <c r="F58" s="2">
        <f t="shared" si="19"/>
        <v>0</v>
      </c>
      <c r="G58" s="2" cm="1">
        <f t="array" ref="G58">1*OR(row_id=income_total_row, row_id=total_expensas,row_id=ahorros_total)</f>
        <v>0</v>
      </c>
      <c r="H58" s="68">
        <f t="shared" si="20"/>
        <v>1</v>
      </c>
      <c r="I58" s="67" t="str" cm="1">
        <f t="array" ref="I58">IFERROR(INDEX(Presupuesto!$C:$C, header_row_id),"")</f>
        <v/>
      </c>
      <c r="J58" s="2" t="str" cm="1">
        <f t="array" ref="J58">IFERROR(INDEX(Presupuesto!$C:$C, row_id),"")</f>
        <v/>
      </c>
      <c r="K58" s="73" t="str" cm="1">
        <f t="array" ref="K58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8" s="76" t="str" cm="1">
        <f t="array" ref="L58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8" s="67" t="str" cm="1">
        <f t="array" ref="M58">IF(is_cat,
IF(header_row_id=income_header_row,MATCH(income_min_row,$C:$C, 0),
IF(header_row_id=expensas_header_row,MATCH(expensas_min_row,$C:$C, 0),
IF(header_row_id=ahorros_header,MATCH(ahorros_min_row,$C:$C, 0),""))),"")</f>
        <v/>
      </c>
      <c r="N58" s="68" t="str" cm="1">
        <f t="array" ref="N58">IF(is_cat,
IF(header_row_id=income_header_row,MATCH(income_row_max,$C:$C, 0),
IF(header_row_id=expensas_header_row,MATCH(expensas_max_row,$C:$C, 0),
IF(header_row_id=ahorros_header,MATCH(ahorros_max_row,$C:$C, 0),""))),"")</f>
        <v/>
      </c>
      <c r="O58" s="67" t="str">
        <f t="shared" si="21"/>
        <v/>
      </c>
      <c r="P58" s="2" t="str">
        <f t="shared" ca="1" si="22"/>
        <v/>
      </c>
      <c r="Q58" s="2" t="str">
        <f t="shared" si="23"/>
        <v/>
      </c>
      <c r="R58" s="68" t="str">
        <f t="shared" ca="1" si="24"/>
        <v/>
      </c>
      <c r="S58" s="67" t="str">
        <f t="shared" si="25"/>
        <v/>
      </c>
      <c r="T58" s="2" t="str">
        <f t="shared" si="26"/>
        <v/>
      </c>
      <c r="U58" s="2" t="str">
        <f t="shared" ca="1" si="27"/>
        <v/>
      </c>
      <c r="V58" s="2" t="str">
        <f t="shared" si="28"/>
        <v/>
      </c>
      <c r="W58" s="2" t="str">
        <f t="shared" ca="1" si="29"/>
        <v/>
      </c>
      <c r="X58" s="78">
        <f t="shared" si="30"/>
        <v>-1</v>
      </c>
      <c r="Y58" s="82" t="str">
        <f t="shared" si="31"/>
        <v/>
      </c>
      <c r="Z58" s="80" t="str">
        <f t="shared" si="32"/>
        <v/>
      </c>
      <c r="AA58" s="80" t="str">
        <f t="shared" si="33"/>
        <v/>
      </c>
      <c r="AB58" s="81" t="str">
        <f t="shared" si="34"/>
        <v/>
      </c>
      <c r="AC58" s="80" t="str">
        <f t="shared" si="35"/>
        <v/>
      </c>
      <c r="AD58" s="80" t="str">
        <f t="shared" si="36"/>
        <v/>
      </c>
    </row>
    <row r="59" spans="3:30" x14ac:dyDescent="0.25">
      <c r="C59" s="67" cm="1">
        <f t="array" ref="C59">IF(C58=-1, -1,IF(C58&lt;income_row_max, C58+1,IF(C58=income_row_max, income_total_row, IF(C58=income_total_row, "/1",IF(C58="/1", expensas_header_row, IF(C58&lt;expensas_max_row,C58+1,IF(C58=expensas_max_row, total_expensas, IF(C58=total_expensas, "/2", IF(C58="/2", ahorros_header,IF(C58&lt;ahorros_max_row,C58+1,IF(C58=ahorros_max_row, ahorros_total, -1)))))))))))</f>
        <v>-1</v>
      </c>
      <c r="D59" s="68">
        <f t="shared" si="37"/>
        <v>-1</v>
      </c>
      <c r="E59" s="67" cm="1">
        <f t="array" ref="E59">1*OR(row_id=income_header_row, row_id=expensas_header_row,row_id=ahorros_header)</f>
        <v>0</v>
      </c>
      <c r="F59" s="2">
        <f t="shared" si="19"/>
        <v>0</v>
      </c>
      <c r="G59" s="2" cm="1">
        <f t="array" ref="G59">1*OR(row_id=income_total_row, row_id=total_expensas,row_id=ahorros_total)</f>
        <v>0</v>
      </c>
      <c r="H59" s="68">
        <f t="shared" si="20"/>
        <v>1</v>
      </c>
      <c r="I59" s="67" t="str" cm="1">
        <f t="array" ref="I59">IFERROR(INDEX(Presupuesto!$C:$C, header_row_id),"")</f>
        <v/>
      </c>
      <c r="J59" s="2" t="str" cm="1">
        <f t="array" ref="J59">IFERROR(INDEX(Presupuesto!$C:$C, row_id),"")</f>
        <v/>
      </c>
      <c r="K59" s="73" t="str" cm="1">
        <f t="array" ref="K59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59" s="76" t="str" cm="1">
        <f t="array" ref="L59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59" s="67" t="str" cm="1">
        <f t="array" ref="M59">IF(is_cat,
IF(header_row_id=income_header_row,MATCH(income_min_row,$C:$C, 0),
IF(header_row_id=expensas_header_row,MATCH(expensas_min_row,$C:$C, 0),
IF(header_row_id=ahorros_header,MATCH(ahorros_min_row,$C:$C, 0),""))),"")</f>
        <v/>
      </c>
      <c r="N59" s="68" t="str" cm="1">
        <f t="array" ref="N59">IF(is_cat,
IF(header_row_id=income_header_row,MATCH(income_row_max,$C:$C, 0),
IF(header_row_id=expensas_header_row,MATCH(expensas_max_row,$C:$C, 0),
IF(header_row_id=ahorros_header,MATCH(ahorros_max_row,$C:$C, 0),""))),"")</f>
        <v/>
      </c>
      <c r="O59" s="67" t="str">
        <f t="shared" si="21"/>
        <v/>
      </c>
      <c r="P59" s="2" t="str">
        <f t="shared" ca="1" si="22"/>
        <v/>
      </c>
      <c r="Q59" s="2" t="str">
        <f t="shared" si="23"/>
        <v/>
      </c>
      <c r="R59" s="68" t="str">
        <f t="shared" ca="1" si="24"/>
        <v/>
      </c>
      <c r="S59" s="67" t="str">
        <f t="shared" si="25"/>
        <v/>
      </c>
      <c r="T59" s="2" t="str">
        <f t="shared" si="26"/>
        <v/>
      </c>
      <c r="U59" s="2" t="str">
        <f t="shared" ca="1" si="27"/>
        <v/>
      </c>
      <c r="V59" s="2" t="str">
        <f t="shared" si="28"/>
        <v/>
      </c>
      <c r="W59" s="2" t="str">
        <f t="shared" ca="1" si="29"/>
        <v/>
      </c>
      <c r="X59" s="78">
        <f t="shared" si="30"/>
        <v>-1</v>
      </c>
      <c r="Y59" s="82" t="str">
        <f t="shared" si="31"/>
        <v/>
      </c>
      <c r="Z59" s="80" t="str">
        <f t="shared" si="32"/>
        <v/>
      </c>
      <c r="AA59" s="80" t="str">
        <f t="shared" si="33"/>
        <v/>
      </c>
      <c r="AB59" s="81" t="str">
        <f t="shared" si="34"/>
        <v/>
      </c>
      <c r="AC59" s="80" t="str">
        <f t="shared" si="35"/>
        <v/>
      </c>
      <c r="AD59" s="80" t="str">
        <f t="shared" si="36"/>
        <v/>
      </c>
    </row>
    <row r="60" spans="3:30" x14ac:dyDescent="0.25">
      <c r="C60" s="67" cm="1">
        <f t="array" ref="C60">IF(C59=-1, -1,IF(C59&lt;income_row_max, C59+1,IF(C59=income_row_max, income_total_row, IF(C59=income_total_row, "/1",IF(C59="/1", expensas_header_row, IF(C59&lt;expensas_max_row,C59+1,IF(C59=expensas_max_row, total_expensas, IF(C59=total_expensas, "/2", IF(C59="/2", ahorros_header,IF(C59&lt;ahorros_max_row,C59+1,IF(C59=ahorros_max_row, ahorros_total, -1)))))))))))</f>
        <v>-1</v>
      </c>
      <c r="D60" s="68">
        <f t="shared" si="37"/>
        <v>-1</v>
      </c>
      <c r="E60" s="67" cm="1">
        <f t="array" ref="E60">1*OR(row_id=income_header_row, row_id=expensas_header_row,row_id=ahorros_header)</f>
        <v>0</v>
      </c>
      <c r="F60" s="2">
        <f t="shared" si="19"/>
        <v>0</v>
      </c>
      <c r="G60" s="2" cm="1">
        <f t="array" ref="G60">1*OR(row_id=income_total_row, row_id=total_expensas,row_id=ahorros_total)</f>
        <v>0</v>
      </c>
      <c r="H60" s="68">
        <f t="shared" si="20"/>
        <v>1</v>
      </c>
      <c r="I60" s="67" t="str" cm="1">
        <f t="array" ref="I60">IFERROR(INDEX(Presupuesto!$C:$C, header_row_id),"")</f>
        <v/>
      </c>
      <c r="J60" s="2" t="str" cm="1">
        <f t="array" ref="J60">IFERROR(INDEX(Presupuesto!$C:$C, row_id),"")</f>
        <v/>
      </c>
      <c r="K60" s="73" t="str" cm="1">
        <f t="array" ref="K60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0" s="76" t="str" cm="1">
        <f t="array" ref="L60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0" s="67" t="str" cm="1">
        <f t="array" ref="M60">IF(is_cat,
IF(header_row_id=income_header_row,MATCH(income_min_row,$C:$C, 0),
IF(header_row_id=expensas_header_row,MATCH(expensas_min_row,$C:$C, 0),
IF(header_row_id=ahorros_header,MATCH(ahorros_min_row,$C:$C, 0),""))),"")</f>
        <v/>
      </c>
      <c r="N60" s="68" t="str" cm="1">
        <f t="array" ref="N60">IF(is_cat,
IF(header_row_id=income_header_row,MATCH(income_row_max,$C:$C, 0),
IF(header_row_id=expensas_header_row,MATCH(expensas_max_row,$C:$C, 0),
IF(header_row_id=ahorros_header,MATCH(ahorros_max_row,$C:$C, 0),""))),"")</f>
        <v/>
      </c>
      <c r="O60" s="67" t="str">
        <f t="shared" si="21"/>
        <v/>
      </c>
      <c r="P60" s="2" t="str">
        <f t="shared" ca="1" si="22"/>
        <v/>
      </c>
      <c r="Q60" s="2" t="str">
        <f t="shared" si="23"/>
        <v/>
      </c>
      <c r="R60" s="68" t="str">
        <f t="shared" ca="1" si="24"/>
        <v/>
      </c>
      <c r="S60" s="67" t="str">
        <f t="shared" si="25"/>
        <v/>
      </c>
      <c r="T60" s="2" t="str">
        <f t="shared" si="26"/>
        <v/>
      </c>
      <c r="U60" s="2" t="str">
        <f t="shared" ca="1" si="27"/>
        <v/>
      </c>
      <c r="V60" s="2" t="str">
        <f t="shared" si="28"/>
        <v/>
      </c>
      <c r="W60" s="2" t="str">
        <f t="shared" ca="1" si="29"/>
        <v/>
      </c>
      <c r="X60" s="78">
        <f t="shared" si="30"/>
        <v>-1</v>
      </c>
      <c r="Y60" s="82" t="str">
        <f t="shared" si="31"/>
        <v/>
      </c>
      <c r="Z60" s="80" t="str">
        <f t="shared" si="32"/>
        <v/>
      </c>
      <c r="AA60" s="80" t="str">
        <f t="shared" si="33"/>
        <v/>
      </c>
      <c r="AB60" s="81" t="str">
        <f t="shared" si="34"/>
        <v/>
      </c>
      <c r="AC60" s="80" t="str">
        <f t="shared" si="35"/>
        <v/>
      </c>
      <c r="AD60" s="80" t="str">
        <f t="shared" si="36"/>
        <v/>
      </c>
    </row>
    <row r="61" spans="3:30" x14ac:dyDescent="0.25">
      <c r="C61" s="67" cm="1">
        <f t="array" ref="C61">IF(C60=-1, -1,IF(C60&lt;income_row_max, C60+1,IF(C60=income_row_max, income_total_row, IF(C60=income_total_row, "/1",IF(C60="/1", expensas_header_row, IF(C60&lt;expensas_max_row,C60+1,IF(C60=expensas_max_row, total_expensas, IF(C60=total_expensas, "/2", IF(C60="/2", ahorros_header,IF(C60&lt;ahorros_max_row,C60+1,IF(C60=ahorros_max_row, ahorros_total, -1)))))))))))</f>
        <v>-1</v>
      </c>
      <c r="D61" s="68">
        <f t="shared" si="37"/>
        <v>-1</v>
      </c>
      <c r="E61" s="67" cm="1">
        <f t="array" ref="E61">1*OR(row_id=income_header_row, row_id=expensas_header_row,row_id=ahorros_header)</f>
        <v>0</v>
      </c>
      <c r="F61" s="2">
        <f t="shared" si="19"/>
        <v>0</v>
      </c>
      <c r="G61" s="2" cm="1">
        <f t="array" ref="G61">1*OR(row_id=income_total_row, row_id=total_expensas,row_id=ahorros_total)</f>
        <v>0</v>
      </c>
      <c r="H61" s="68">
        <f t="shared" si="20"/>
        <v>1</v>
      </c>
      <c r="I61" s="67" t="str" cm="1">
        <f t="array" ref="I61">IFERROR(INDEX(Presupuesto!$C:$C, header_row_id),"")</f>
        <v/>
      </c>
      <c r="J61" s="2" t="str" cm="1">
        <f t="array" ref="J61">IFERROR(INDEX(Presupuesto!$C:$C, row_id),"")</f>
        <v/>
      </c>
      <c r="K61" s="73" t="str" cm="1">
        <f t="array" ref="K6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1" s="76" t="str" cm="1">
        <f t="array" ref="L6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1" s="67" t="str" cm="1">
        <f t="array" ref="M61">IF(is_cat,
IF(header_row_id=income_header_row,MATCH(income_min_row,$C:$C, 0),
IF(header_row_id=expensas_header_row,MATCH(expensas_min_row,$C:$C, 0),
IF(header_row_id=ahorros_header,MATCH(ahorros_min_row,$C:$C, 0),""))),"")</f>
        <v/>
      </c>
      <c r="N61" s="68" t="str" cm="1">
        <f t="array" ref="N61">IF(is_cat,
IF(header_row_id=income_header_row,MATCH(income_row_max,$C:$C, 0),
IF(header_row_id=expensas_header_row,MATCH(expensas_max_row,$C:$C, 0),
IF(header_row_id=ahorros_header,MATCH(ahorros_max_row,$C:$C, 0),""))),"")</f>
        <v/>
      </c>
      <c r="O61" s="67" t="str">
        <f t="shared" si="21"/>
        <v/>
      </c>
      <c r="P61" s="2" t="str">
        <f t="shared" ca="1" si="22"/>
        <v/>
      </c>
      <c r="Q61" s="2" t="str">
        <f t="shared" si="23"/>
        <v/>
      </c>
      <c r="R61" s="68" t="str">
        <f t="shared" ca="1" si="24"/>
        <v/>
      </c>
      <c r="S61" s="67" t="str">
        <f t="shared" si="25"/>
        <v/>
      </c>
      <c r="T61" s="2" t="str">
        <f t="shared" si="26"/>
        <v/>
      </c>
      <c r="U61" s="2" t="str">
        <f t="shared" ca="1" si="27"/>
        <v/>
      </c>
      <c r="V61" s="2" t="str">
        <f t="shared" si="28"/>
        <v/>
      </c>
      <c r="W61" s="2" t="str">
        <f t="shared" ca="1" si="29"/>
        <v/>
      </c>
      <c r="X61" s="78">
        <f t="shared" si="30"/>
        <v>-1</v>
      </c>
      <c r="Y61" s="82" t="str">
        <f t="shared" si="31"/>
        <v/>
      </c>
      <c r="Z61" s="80" t="str">
        <f t="shared" si="32"/>
        <v/>
      </c>
      <c r="AA61" s="80" t="str">
        <f t="shared" si="33"/>
        <v/>
      </c>
      <c r="AB61" s="81" t="str">
        <f t="shared" si="34"/>
        <v/>
      </c>
      <c r="AC61" s="80" t="str">
        <f t="shared" si="35"/>
        <v/>
      </c>
      <c r="AD61" s="80" t="str">
        <f t="shared" si="36"/>
        <v/>
      </c>
    </row>
    <row r="62" spans="3:30" x14ac:dyDescent="0.25">
      <c r="C62" s="67" cm="1">
        <f t="array" ref="C62">IF(C61=-1, -1,IF(C61&lt;income_row_max, C61+1,IF(C61=income_row_max, income_total_row, IF(C61=income_total_row, "/1",IF(C61="/1", expensas_header_row, IF(C61&lt;expensas_max_row,C61+1,IF(C61=expensas_max_row, total_expensas, IF(C61=total_expensas, "/2", IF(C61="/2", ahorros_header,IF(C61&lt;ahorros_max_row,C61+1,IF(C61=ahorros_max_row, ahorros_total, -1)))))))))))</f>
        <v>-1</v>
      </c>
      <c r="D62" s="68">
        <f t="shared" si="37"/>
        <v>-1</v>
      </c>
      <c r="E62" s="67" cm="1">
        <f t="array" ref="E62">1*OR(row_id=income_header_row, row_id=expensas_header_row,row_id=ahorros_header)</f>
        <v>0</v>
      </c>
      <c r="F62" s="2">
        <f t="shared" si="19"/>
        <v>0</v>
      </c>
      <c r="G62" s="2" cm="1">
        <f t="array" ref="G62">1*OR(row_id=income_total_row, row_id=total_expensas,row_id=ahorros_total)</f>
        <v>0</v>
      </c>
      <c r="H62" s="68">
        <f t="shared" si="20"/>
        <v>1</v>
      </c>
      <c r="I62" s="67" t="str" cm="1">
        <f t="array" ref="I62">IFERROR(INDEX(Presupuesto!$C:$C, header_row_id),"")</f>
        <v/>
      </c>
      <c r="J62" s="2" t="str" cm="1">
        <f t="array" ref="J62">IFERROR(INDEX(Presupuesto!$C:$C, row_id),"")</f>
        <v/>
      </c>
      <c r="K62" s="73" t="str" cm="1">
        <f t="array" ref="K62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2" s="76" t="str" cm="1">
        <f t="array" ref="L62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2" s="67" t="str" cm="1">
        <f t="array" ref="M62">IF(is_cat,
IF(header_row_id=income_header_row,MATCH(income_min_row,$C:$C, 0),
IF(header_row_id=expensas_header_row,MATCH(expensas_min_row,$C:$C, 0),
IF(header_row_id=ahorros_header,MATCH(ahorros_min_row,$C:$C, 0),""))),"")</f>
        <v/>
      </c>
      <c r="N62" s="68" t="str" cm="1">
        <f t="array" ref="N62">IF(is_cat,
IF(header_row_id=income_header_row,MATCH(income_row_max,$C:$C, 0),
IF(header_row_id=expensas_header_row,MATCH(expensas_max_row,$C:$C, 0),
IF(header_row_id=ahorros_header,MATCH(ahorros_max_row,$C:$C, 0),""))),"")</f>
        <v/>
      </c>
      <c r="O62" s="67" t="str">
        <f t="shared" si="21"/>
        <v/>
      </c>
      <c r="P62" s="2" t="str">
        <f t="shared" ca="1" si="22"/>
        <v/>
      </c>
      <c r="Q62" s="2" t="str">
        <f t="shared" si="23"/>
        <v/>
      </c>
      <c r="R62" s="68" t="str">
        <f t="shared" ca="1" si="24"/>
        <v/>
      </c>
      <c r="S62" s="67" t="str">
        <f t="shared" si="25"/>
        <v/>
      </c>
      <c r="T62" s="2" t="str">
        <f t="shared" si="26"/>
        <v/>
      </c>
      <c r="U62" s="2" t="str">
        <f t="shared" ca="1" si="27"/>
        <v/>
      </c>
      <c r="V62" s="2" t="str">
        <f t="shared" si="28"/>
        <v/>
      </c>
      <c r="W62" s="2" t="str">
        <f t="shared" ca="1" si="29"/>
        <v/>
      </c>
      <c r="X62" s="78">
        <f t="shared" si="30"/>
        <v>-1</v>
      </c>
      <c r="Y62" s="82" t="str">
        <f t="shared" si="31"/>
        <v/>
      </c>
      <c r="Z62" s="80" t="str">
        <f t="shared" si="32"/>
        <v/>
      </c>
      <c r="AA62" s="80" t="str">
        <f t="shared" si="33"/>
        <v/>
      </c>
      <c r="AB62" s="81" t="str">
        <f t="shared" si="34"/>
        <v/>
      </c>
      <c r="AC62" s="80" t="str">
        <f t="shared" si="35"/>
        <v/>
      </c>
      <c r="AD62" s="80" t="str">
        <f t="shared" si="36"/>
        <v/>
      </c>
    </row>
    <row r="63" spans="3:30" x14ac:dyDescent="0.25">
      <c r="C63" s="67" cm="1">
        <f t="array" ref="C63">IF(C62=-1, -1,IF(C62&lt;income_row_max, C62+1,IF(C62=income_row_max, income_total_row, IF(C62=income_total_row, "/1",IF(C62="/1", expensas_header_row, IF(C62&lt;expensas_max_row,C62+1,IF(C62=expensas_max_row, total_expensas, IF(C62=total_expensas, "/2", IF(C62="/2", ahorros_header,IF(C62&lt;ahorros_max_row,C62+1,IF(C62=ahorros_max_row, ahorros_total, -1)))))))))))</f>
        <v>-1</v>
      </c>
      <c r="D63" s="68">
        <f t="shared" si="37"/>
        <v>-1</v>
      </c>
      <c r="E63" s="67" cm="1">
        <f t="array" ref="E63">1*OR(row_id=income_header_row, row_id=expensas_header_row,row_id=ahorros_header)</f>
        <v>0</v>
      </c>
      <c r="F63" s="2">
        <f t="shared" si="19"/>
        <v>0</v>
      </c>
      <c r="G63" s="2" cm="1">
        <f t="array" ref="G63">1*OR(row_id=income_total_row, row_id=total_expensas,row_id=ahorros_total)</f>
        <v>0</v>
      </c>
      <c r="H63" s="68">
        <f t="shared" si="20"/>
        <v>1</v>
      </c>
      <c r="I63" s="67" t="str" cm="1">
        <f t="array" ref="I63">IFERROR(INDEX(Presupuesto!$C:$C, header_row_id),"")</f>
        <v/>
      </c>
      <c r="J63" s="2" t="str" cm="1">
        <f t="array" ref="J63">IFERROR(INDEX(Presupuesto!$C:$C, row_id),"")</f>
        <v/>
      </c>
      <c r="K63" s="73" t="str" cm="1">
        <f t="array" ref="K63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3" s="76" t="str" cm="1">
        <f t="array" ref="L63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3" s="67" t="str" cm="1">
        <f t="array" ref="M63">IF(is_cat,
IF(header_row_id=income_header_row,MATCH(income_min_row,$C:$C, 0),
IF(header_row_id=expensas_header_row,MATCH(expensas_min_row,$C:$C, 0),
IF(header_row_id=ahorros_header,MATCH(ahorros_min_row,$C:$C, 0),""))),"")</f>
        <v/>
      </c>
      <c r="N63" s="68" t="str" cm="1">
        <f t="array" ref="N63">IF(is_cat,
IF(header_row_id=income_header_row,MATCH(income_row_max,$C:$C, 0),
IF(header_row_id=expensas_header_row,MATCH(expensas_max_row,$C:$C, 0),
IF(header_row_id=ahorros_header,MATCH(ahorros_max_row,$C:$C, 0),""))),"")</f>
        <v/>
      </c>
      <c r="O63" s="67" t="str">
        <f t="shared" si="21"/>
        <v/>
      </c>
      <c r="P63" s="2" t="str">
        <f t="shared" ca="1" si="22"/>
        <v/>
      </c>
      <c r="Q63" s="2" t="str">
        <f t="shared" si="23"/>
        <v/>
      </c>
      <c r="R63" s="68" t="str">
        <f t="shared" ca="1" si="24"/>
        <v/>
      </c>
      <c r="S63" s="67" t="str">
        <f t="shared" si="25"/>
        <v/>
      </c>
      <c r="T63" s="2" t="str">
        <f t="shared" si="26"/>
        <v/>
      </c>
      <c r="U63" s="2" t="str">
        <f t="shared" ca="1" si="27"/>
        <v/>
      </c>
      <c r="V63" s="2" t="str">
        <f t="shared" si="28"/>
        <v/>
      </c>
      <c r="W63" s="2" t="str">
        <f t="shared" ca="1" si="29"/>
        <v/>
      </c>
      <c r="X63" s="78">
        <f t="shared" si="30"/>
        <v>-1</v>
      </c>
      <c r="Y63" s="82" t="str">
        <f t="shared" si="31"/>
        <v/>
      </c>
      <c r="Z63" s="80" t="str">
        <f t="shared" si="32"/>
        <v/>
      </c>
      <c r="AA63" s="80" t="str">
        <f t="shared" si="33"/>
        <v/>
      </c>
      <c r="AB63" s="81" t="str">
        <f t="shared" si="34"/>
        <v/>
      </c>
      <c r="AC63" s="80" t="str">
        <f t="shared" si="35"/>
        <v/>
      </c>
      <c r="AD63" s="80" t="str">
        <f t="shared" si="36"/>
        <v/>
      </c>
    </row>
    <row r="64" spans="3:30" x14ac:dyDescent="0.25">
      <c r="C64" s="67" cm="1">
        <f t="array" ref="C64">IF(C63=-1, -1,IF(C63&lt;income_row_max, C63+1,IF(C63=income_row_max, income_total_row, IF(C63=income_total_row, "/1",IF(C63="/1", expensas_header_row, IF(C63&lt;expensas_max_row,C63+1,IF(C63=expensas_max_row, total_expensas, IF(C63=total_expensas, "/2", IF(C63="/2", ahorros_header,IF(C63&lt;ahorros_max_row,C63+1,IF(C63=ahorros_max_row, ahorros_total, -1)))))))))))</f>
        <v>-1</v>
      </c>
      <c r="D64" s="68">
        <f t="shared" si="37"/>
        <v>-1</v>
      </c>
      <c r="E64" s="67" cm="1">
        <f t="array" ref="E64">1*OR(row_id=income_header_row, row_id=expensas_header_row,row_id=ahorros_header)</f>
        <v>0</v>
      </c>
      <c r="F64" s="2">
        <f t="shared" si="19"/>
        <v>0</v>
      </c>
      <c r="G64" s="2" cm="1">
        <f t="array" ref="G64">1*OR(row_id=income_total_row, row_id=total_expensas,row_id=ahorros_total)</f>
        <v>0</v>
      </c>
      <c r="H64" s="68">
        <f t="shared" si="20"/>
        <v>1</v>
      </c>
      <c r="I64" s="67" t="str" cm="1">
        <f t="array" ref="I64">IFERROR(INDEX(Presupuesto!$C:$C, header_row_id),"")</f>
        <v/>
      </c>
      <c r="J64" s="2" t="str" cm="1">
        <f t="array" ref="J64">IFERROR(INDEX(Presupuesto!$C:$C, row_id),"")</f>
        <v/>
      </c>
      <c r="K64" s="73" t="str" cm="1">
        <f t="array" ref="K64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4" s="76" t="str" cm="1">
        <f t="array" ref="L64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4" s="67" t="str" cm="1">
        <f t="array" ref="M64">IF(is_cat,
IF(header_row_id=income_header_row,MATCH(income_min_row,$C:$C, 0),
IF(header_row_id=expensas_header_row,MATCH(expensas_min_row,$C:$C, 0),
IF(header_row_id=ahorros_header,MATCH(ahorros_min_row,$C:$C, 0),""))),"")</f>
        <v/>
      </c>
      <c r="N64" s="68" t="str" cm="1">
        <f t="array" ref="N64">IF(is_cat,
IF(header_row_id=income_header_row,MATCH(income_row_max,$C:$C, 0),
IF(header_row_id=expensas_header_row,MATCH(expensas_max_row,$C:$C, 0),
IF(header_row_id=ahorros_header,MATCH(ahorros_max_row,$C:$C, 0),""))),"")</f>
        <v/>
      </c>
      <c r="O64" s="67" t="str">
        <f t="shared" si="21"/>
        <v/>
      </c>
      <c r="P64" s="2" t="str">
        <f t="shared" ca="1" si="22"/>
        <v/>
      </c>
      <c r="Q64" s="2" t="str">
        <f t="shared" si="23"/>
        <v/>
      </c>
      <c r="R64" s="68" t="str">
        <f t="shared" ca="1" si="24"/>
        <v/>
      </c>
      <c r="S64" s="67" t="str">
        <f t="shared" si="25"/>
        <v/>
      </c>
      <c r="T64" s="2" t="str">
        <f t="shared" si="26"/>
        <v/>
      </c>
      <c r="U64" s="2" t="str">
        <f t="shared" ca="1" si="27"/>
        <v/>
      </c>
      <c r="V64" s="2" t="str">
        <f t="shared" si="28"/>
        <v/>
      </c>
      <c r="W64" s="2" t="str">
        <f t="shared" ca="1" si="29"/>
        <v/>
      </c>
      <c r="X64" s="78">
        <f t="shared" si="30"/>
        <v>-1</v>
      </c>
      <c r="Y64" s="82" t="str">
        <f t="shared" si="31"/>
        <v/>
      </c>
      <c r="Z64" s="80" t="str">
        <f t="shared" si="32"/>
        <v/>
      </c>
      <c r="AA64" s="80" t="str">
        <f t="shared" si="33"/>
        <v/>
      </c>
      <c r="AB64" s="81" t="str">
        <f t="shared" si="34"/>
        <v/>
      </c>
      <c r="AC64" s="80" t="str">
        <f t="shared" si="35"/>
        <v/>
      </c>
      <c r="AD64" s="80" t="str">
        <f t="shared" si="36"/>
        <v/>
      </c>
    </row>
    <row r="65" spans="3:30" x14ac:dyDescent="0.25">
      <c r="C65" s="67" cm="1">
        <f t="array" ref="C65">IF(C64=-1, -1,IF(C64&lt;income_row_max, C64+1,IF(C64=income_row_max, income_total_row, IF(C64=income_total_row, "/1",IF(C64="/1", expensas_header_row, IF(C64&lt;expensas_max_row,C64+1,IF(C64=expensas_max_row, total_expensas, IF(C64=total_expensas, "/2", IF(C64="/2", ahorros_header,IF(C64&lt;ahorros_max_row,C64+1,IF(C64=ahorros_max_row, ahorros_total, -1)))))))))))</f>
        <v>-1</v>
      </c>
      <c r="D65" s="68">
        <f t="shared" si="37"/>
        <v>-1</v>
      </c>
      <c r="E65" s="67" cm="1">
        <f t="array" ref="E65">1*OR(row_id=income_header_row, row_id=expensas_header_row,row_id=ahorros_header)</f>
        <v>0</v>
      </c>
      <c r="F65" s="2">
        <f t="shared" si="19"/>
        <v>0</v>
      </c>
      <c r="G65" s="2" cm="1">
        <f t="array" ref="G65">1*OR(row_id=income_total_row, row_id=total_expensas,row_id=ahorros_total)</f>
        <v>0</v>
      </c>
      <c r="H65" s="68">
        <f t="shared" si="20"/>
        <v>1</v>
      </c>
      <c r="I65" s="67" t="str" cm="1">
        <f t="array" ref="I65">IFERROR(INDEX(Presupuesto!$C:$C, header_row_id),"")</f>
        <v/>
      </c>
      <c r="J65" s="2" t="str" cm="1">
        <f t="array" ref="J65">IFERROR(INDEX(Presupuesto!$C:$C, row_id),"")</f>
        <v/>
      </c>
      <c r="K65" s="73" t="str" cm="1">
        <f t="array" ref="K65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5" s="76" t="str" cm="1">
        <f t="array" ref="L65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5" s="67" t="str" cm="1">
        <f t="array" ref="M65">IF(is_cat,
IF(header_row_id=income_header_row,MATCH(income_min_row,$C:$C, 0),
IF(header_row_id=expensas_header_row,MATCH(expensas_min_row,$C:$C, 0),
IF(header_row_id=ahorros_header,MATCH(ahorros_min_row,$C:$C, 0),""))),"")</f>
        <v/>
      </c>
      <c r="N65" s="68" t="str" cm="1">
        <f t="array" ref="N65">IF(is_cat,
IF(header_row_id=income_header_row,MATCH(income_row_max,$C:$C, 0),
IF(header_row_id=expensas_header_row,MATCH(expensas_max_row,$C:$C, 0),
IF(header_row_id=ahorros_header,MATCH(ahorros_max_row,$C:$C, 0),""))),"")</f>
        <v/>
      </c>
      <c r="O65" s="67" t="str">
        <f t="shared" si="21"/>
        <v/>
      </c>
      <c r="P65" s="2" t="str">
        <f t="shared" ca="1" si="22"/>
        <v/>
      </c>
      <c r="Q65" s="2" t="str">
        <f t="shared" si="23"/>
        <v/>
      </c>
      <c r="R65" s="68" t="str">
        <f t="shared" ca="1" si="24"/>
        <v/>
      </c>
      <c r="S65" s="67" t="str">
        <f t="shared" si="25"/>
        <v/>
      </c>
      <c r="T65" s="2" t="str">
        <f t="shared" si="26"/>
        <v/>
      </c>
      <c r="U65" s="2" t="str">
        <f t="shared" ca="1" si="27"/>
        <v/>
      </c>
      <c r="V65" s="2" t="str">
        <f t="shared" si="28"/>
        <v/>
      </c>
      <c r="W65" s="2" t="str">
        <f t="shared" ca="1" si="29"/>
        <v/>
      </c>
      <c r="X65" s="78">
        <f t="shared" si="30"/>
        <v>-1</v>
      </c>
      <c r="Y65" s="82" t="str">
        <f t="shared" si="31"/>
        <v/>
      </c>
      <c r="Z65" s="80" t="str">
        <f t="shared" si="32"/>
        <v/>
      </c>
      <c r="AA65" s="80" t="str">
        <f t="shared" si="33"/>
        <v/>
      </c>
      <c r="AB65" s="81" t="str">
        <f t="shared" si="34"/>
        <v/>
      </c>
      <c r="AC65" s="80" t="str">
        <f t="shared" si="35"/>
        <v/>
      </c>
      <c r="AD65" s="80" t="str">
        <f t="shared" si="36"/>
        <v/>
      </c>
    </row>
    <row r="66" spans="3:30" x14ac:dyDescent="0.25">
      <c r="C66" s="67" cm="1">
        <f t="array" ref="C66">IF(C65=-1, -1,IF(C65&lt;income_row_max, C65+1,IF(C65=income_row_max, income_total_row, IF(C65=income_total_row, "/1",IF(C65="/1", expensas_header_row, IF(C65&lt;expensas_max_row,C65+1,IF(C65=expensas_max_row, total_expensas, IF(C65=total_expensas, "/2", IF(C65="/2", ahorros_header,IF(C65&lt;ahorros_max_row,C65+1,IF(C65=ahorros_max_row, ahorros_total, -1)))))))))))</f>
        <v>-1</v>
      </c>
      <c r="D66" s="68">
        <f t="shared" si="37"/>
        <v>-1</v>
      </c>
      <c r="E66" s="67" cm="1">
        <f t="array" ref="E66">1*OR(row_id=income_header_row, row_id=expensas_header_row,row_id=ahorros_header)</f>
        <v>0</v>
      </c>
      <c r="F66" s="2">
        <f t="shared" si="19"/>
        <v>0</v>
      </c>
      <c r="G66" s="2" cm="1">
        <f t="array" ref="G66">1*OR(row_id=income_total_row, row_id=total_expensas,row_id=ahorros_total)</f>
        <v>0</v>
      </c>
      <c r="H66" s="68">
        <f t="shared" si="20"/>
        <v>1</v>
      </c>
      <c r="I66" s="67" t="str" cm="1">
        <f t="array" ref="I66">IFERROR(INDEX(Presupuesto!$C:$C, header_row_id),"")</f>
        <v/>
      </c>
      <c r="J66" s="2" t="str" cm="1">
        <f t="array" ref="J66">IFERROR(INDEX(Presupuesto!$C:$C, row_id),"")</f>
        <v/>
      </c>
      <c r="K66" s="73" t="str" cm="1">
        <f t="array" ref="K66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6" s="76" t="str" cm="1">
        <f t="array" ref="L66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6" s="67" t="str" cm="1">
        <f t="array" ref="M66">IF(is_cat,
IF(header_row_id=income_header_row,MATCH(income_min_row,$C:$C, 0),
IF(header_row_id=expensas_header_row,MATCH(expensas_min_row,$C:$C, 0),
IF(header_row_id=ahorros_header,MATCH(ahorros_min_row,$C:$C, 0),""))),"")</f>
        <v/>
      </c>
      <c r="N66" s="68" t="str" cm="1">
        <f t="array" ref="N66">IF(is_cat,
IF(header_row_id=income_header_row,MATCH(income_row_max,$C:$C, 0),
IF(header_row_id=expensas_header_row,MATCH(expensas_max_row,$C:$C, 0),
IF(header_row_id=ahorros_header,MATCH(ahorros_max_row,$C:$C, 0),""))),"")</f>
        <v/>
      </c>
      <c r="O66" s="67" t="str">
        <f t="shared" si="21"/>
        <v/>
      </c>
      <c r="P66" s="2" t="str">
        <f t="shared" ca="1" si="22"/>
        <v/>
      </c>
      <c r="Q66" s="2" t="str">
        <f t="shared" si="23"/>
        <v/>
      </c>
      <c r="R66" s="68" t="str">
        <f t="shared" ca="1" si="24"/>
        <v/>
      </c>
      <c r="S66" s="67" t="str">
        <f t="shared" si="25"/>
        <v/>
      </c>
      <c r="T66" s="2" t="str">
        <f t="shared" si="26"/>
        <v/>
      </c>
      <c r="U66" s="2" t="str">
        <f t="shared" ca="1" si="27"/>
        <v/>
      </c>
      <c r="V66" s="2" t="str">
        <f t="shared" si="28"/>
        <v/>
      </c>
      <c r="W66" s="2" t="str">
        <f t="shared" ca="1" si="29"/>
        <v/>
      </c>
      <c r="X66" s="78">
        <f t="shared" si="30"/>
        <v>-1</v>
      </c>
      <c r="Y66" s="82" t="str">
        <f t="shared" si="31"/>
        <v/>
      </c>
      <c r="Z66" s="80" t="str">
        <f t="shared" si="32"/>
        <v/>
      </c>
      <c r="AA66" s="80" t="str">
        <f t="shared" si="33"/>
        <v/>
      </c>
      <c r="AB66" s="81" t="str">
        <f t="shared" si="34"/>
        <v/>
      </c>
      <c r="AC66" s="80" t="str">
        <f t="shared" si="35"/>
        <v/>
      </c>
      <c r="AD66" s="80" t="str">
        <f t="shared" si="36"/>
        <v/>
      </c>
    </row>
    <row r="67" spans="3:30" x14ac:dyDescent="0.25">
      <c r="C67" s="67" cm="1">
        <f t="array" ref="C67">IF(C66=-1, -1,IF(C66&lt;income_row_max, C66+1,IF(C66=income_row_max, income_total_row, IF(C66=income_total_row, "/1",IF(C66="/1", expensas_header_row, IF(C66&lt;expensas_max_row,C66+1,IF(C66=expensas_max_row, total_expensas, IF(C66=total_expensas, "/2", IF(C66="/2", ahorros_header,IF(C66&lt;ahorros_max_row,C66+1,IF(C66=ahorros_max_row, ahorros_total, -1)))))))))))</f>
        <v>-1</v>
      </c>
      <c r="D67" s="68">
        <f t="shared" si="37"/>
        <v>-1</v>
      </c>
      <c r="E67" s="67" cm="1">
        <f t="array" ref="E67">1*OR(row_id=income_header_row, row_id=expensas_header_row,row_id=ahorros_header)</f>
        <v>0</v>
      </c>
      <c r="F67" s="2">
        <f t="shared" si="19"/>
        <v>0</v>
      </c>
      <c r="G67" s="2" cm="1">
        <f t="array" ref="G67">1*OR(row_id=income_total_row, row_id=total_expensas,row_id=ahorros_total)</f>
        <v>0</v>
      </c>
      <c r="H67" s="68">
        <f t="shared" si="20"/>
        <v>1</v>
      </c>
      <c r="I67" s="67" t="str" cm="1">
        <f t="array" ref="I67">IFERROR(INDEX(Presupuesto!$C:$C, header_row_id),"")</f>
        <v/>
      </c>
      <c r="J67" s="2" t="str" cm="1">
        <f t="array" ref="J67">IFERROR(INDEX(Presupuesto!$C:$C, row_id),"")</f>
        <v/>
      </c>
      <c r="K67" s="73" t="str" cm="1">
        <f t="array" ref="K67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7" s="76" t="str" cm="1">
        <f t="array" ref="L67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7" s="67" t="str" cm="1">
        <f t="array" ref="M67">IF(is_cat,
IF(header_row_id=income_header_row,MATCH(income_min_row,$C:$C, 0),
IF(header_row_id=expensas_header_row,MATCH(expensas_min_row,$C:$C, 0),
IF(header_row_id=ahorros_header,MATCH(ahorros_min_row,$C:$C, 0),""))),"")</f>
        <v/>
      </c>
      <c r="N67" s="68" t="str" cm="1">
        <f t="array" ref="N67">IF(is_cat,
IF(header_row_id=income_header_row,MATCH(income_row_max,$C:$C, 0),
IF(header_row_id=expensas_header_row,MATCH(expensas_max_row,$C:$C, 0),
IF(header_row_id=ahorros_header,MATCH(ahorros_max_row,$C:$C, 0),""))),"")</f>
        <v/>
      </c>
      <c r="O67" s="67" t="str">
        <f t="shared" si="21"/>
        <v/>
      </c>
      <c r="P67" s="2" t="str">
        <f t="shared" ca="1" si="22"/>
        <v/>
      </c>
      <c r="Q67" s="2" t="str">
        <f t="shared" si="23"/>
        <v/>
      </c>
      <c r="R67" s="68" t="str">
        <f t="shared" ca="1" si="24"/>
        <v/>
      </c>
      <c r="S67" s="67" t="str">
        <f t="shared" si="25"/>
        <v/>
      </c>
      <c r="T67" s="2" t="str">
        <f t="shared" si="26"/>
        <v/>
      </c>
      <c r="U67" s="2" t="str">
        <f t="shared" ca="1" si="27"/>
        <v/>
      </c>
      <c r="V67" s="2" t="str">
        <f t="shared" si="28"/>
        <v/>
      </c>
      <c r="W67" s="2" t="str">
        <f t="shared" ca="1" si="29"/>
        <v/>
      </c>
      <c r="X67" s="78">
        <f t="shared" si="30"/>
        <v>-1</v>
      </c>
      <c r="Y67" s="82" t="str">
        <f t="shared" si="31"/>
        <v/>
      </c>
      <c r="Z67" s="80" t="str">
        <f t="shared" si="32"/>
        <v/>
      </c>
      <c r="AA67" s="80" t="str">
        <f t="shared" si="33"/>
        <v/>
      </c>
      <c r="AB67" s="81" t="str">
        <f t="shared" si="34"/>
        <v/>
      </c>
      <c r="AC67" s="80" t="str">
        <f t="shared" si="35"/>
        <v/>
      </c>
      <c r="AD67" s="80" t="str">
        <f t="shared" si="36"/>
        <v/>
      </c>
    </row>
    <row r="68" spans="3:30" x14ac:dyDescent="0.25">
      <c r="C68" s="67" cm="1">
        <f t="array" ref="C68">IF(C67=-1, -1,IF(C67&lt;income_row_max, C67+1,IF(C67=income_row_max, income_total_row, IF(C67=income_total_row, "/1",IF(C67="/1", expensas_header_row, IF(C67&lt;expensas_max_row,C67+1,IF(C67=expensas_max_row, total_expensas, IF(C67=total_expensas, "/2", IF(C67="/2", ahorros_header,IF(C67&lt;ahorros_max_row,C67+1,IF(C67=ahorros_max_row, ahorros_total, -1)))))))))))</f>
        <v>-1</v>
      </c>
      <c r="D68" s="68">
        <f t="shared" si="37"/>
        <v>-1</v>
      </c>
      <c r="E68" s="67" cm="1">
        <f t="array" ref="E68">1*OR(row_id=income_header_row, row_id=expensas_header_row,row_id=ahorros_header)</f>
        <v>0</v>
      </c>
      <c r="F68" s="2">
        <f t="shared" si="19"/>
        <v>0</v>
      </c>
      <c r="G68" s="2" cm="1">
        <f t="array" ref="G68">1*OR(row_id=income_total_row, row_id=total_expensas,row_id=ahorros_total)</f>
        <v>0</v>
      </c>
      <c r="H68" s="68">
        <f t="shared" si="20"/>
        <v>1</v>
      </c>
      <c r="I68" s="67" t="str" cm="1">
        <f t="array" ref="I68">IFERROR(INDEX(Presupuesto!$C:$C, header_row_id),"")</f>
        <v/>
      </c>
      <c r="J68" s="2" t="str" cm="1">
        <f t="array" ref="J68">IFERROR(INDEX(Presupuesto!$C:$C, row_id),"")</f>
        <v/>
      </c>
      <c r="K68" s="73" t="str" cm="1">
        <f t="array" ref="K68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8" s="76" t="str" cm="1">
        <f t="array" ref="L68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8" s="67" t="str" cm="1">
        <f t="array" ref="M68">IF(is_cat,
IF(header_row_id=income_header_row,MATCH(income_min_row,$C:$C, 0),
IF(header_row_id=expensas_header_row,MATCH(expensas_min_row,$C:$C, 0),
IF(header_row_id=ahorros_header,MATCH(ahorros_min_row,$C:$C, 0),""))),"")</f>
        <v/>
      </c>
      <c r="N68" s="68" t="str" cm="1">
        <f t="array" ref="N68">IF(is_cat,
IF(header_row_id=income_header_row,MATCH(income_row_max,$C:$C, 0),
IF(header_row_id=expensas_header_row,MATCH(expensas_max_row,$C:$C, 0),
IF(header_row_id=ahorros_header,MATCH(ahorros_max_row,$C:$C, 0),""))),"")</f>
        <v/>
      </c>
      <c r="O68" s="67" t="str">
        <f t="shared" si="21"/>
        <v/>
      </c>
      <c r="P68" s="2" t="str">
        <f t="shared" ca="1" si="22"/>
        <v/>
      </c>
      <c r="Q68" s="2" t="str">
        <f t="shared" si="23"/>
        <v/>
      </c>
      <c r="R68" s="68" t="str">
        <f t="shared" ca="1" si="24"/>
        <v/>
      </c>
      <c r="S68" s="67" t="str">
        <f t="shared" si="25"/>
        <v/>
      </c>
      <c r="T68" s="2" t="str">
        <f t="shared" si="26"/>
        <v/>
      </c>
      <c r="U68" s="2" t="str">
        <f t="shared" ca="1" si="27"/>
        <v/>
      </c>
      <c r="V68" s="2" t="str">
        <f t="shared" si="28"/>
        <v/>
      </c>
      <c r="W68" s="2" t="str">
        <f t="shared" ca="1" si="29"/>
        <v/>
      </c>
      <c r="X68" s="78">
        <f t="shared" si="30"/>
        <v>-1</v>
      </c>
      <c r="Y68" s="82" t="str">
        <f t="shared" si="31"/>
        <v/>
      </c>
      <c r="Z68" s="80" t="str">
        <f t="shared" si="32"/>
        <v/>
      </c>
      <c r="AA68" s="80" t="str">
        <f t="shared" si="33"/>
        <v/>
      </c>
      <c r="AB68" s="81" t="str">
        <f t="shared" si="34"/>
        <v/>
      </c>
      <c r="AC68" s="80" t="str">
        <f t="shared" si="35"/>
        <v/>
      </c>
      <c r="AD68" s="80" t="str">
        <f t="shared" si="36"/>
        <v/>
      </c>
    </row>
    <row r="69" spans="3:30" x14ac:dyDescent="0.25">
      <c r="C69" s="67" cm="1">
        <f t="array" ref="C69">IF(C68=-1, -1,IF(C68&lt;income_row_max, C68+1,IF(C68=income_row_max, income_total_row, IF(C68=income_total_row, "/1",IF(C68="/1", expensas_header_row, IF(C68&lt;expensas_max_row,C68+1,IF(C68=expensas_max_row, total_expensas, IF(C68=total_expensas, "/2", IF(C68="/2", ahorros_header,IF(C68&lt;ahorros_max_row,C68+1,IF(C68=ahorros_max_row, ahorros_total, -1)))))))))))</f>
        <v>-1</v>
      </c>
      <c r="D69" s="68">
        <f t="shared" si="37"/>
        <v>-1</v>
      </c>
      <c r="E69" s="67" cm="1">
        <f t="array" ref="E69">1*OR(row_id=income_header_row, row_id=expensas_header_row,row_id=ahorros_header)</f>
        <v>0</v>
      </c>
      <c r="F69" s="2">
        <f t="shared" si="19"/>
        <v>0</v>
      </c>
      <c r="G69" s="2" cm="1">
        <f t="array" ref="G69">1*OR(row_id=income_total_row, row_id=total_expensas,row_id=ahorros_total)</f>
        <v>0</v>
      </c>
      <c r="H69" s="68">
        <f t="shared" si="20"/>
        <v>1</v>
      </c>
      <c r="I69" s="67" t="str" cm="1">
        <f t="array" ref="I69">IFERROR(INDEX(Presupuesto!$C:$C, header_row_id),"")</f>
        <v/>
      </c>
      <c r="J69" s="2" t="str" cm="1">
        <f t="array" ref="J69">IFERROR(INDEX(Presupuesto!$C:$C, row_id),"")</f>
        <v/>
      </c>
      <c r="K69" s="73" t="str" cm="1">
        <f t="array" ref="K69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69" s="76" t="str" cm="1">
        <f t="array" ref="L69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69" s="67" t="str" cm="1">
        <f t="array" ref="M69">IF(is_cat,
IF(header_row_id=income_header_row,MATCH(income_min_row,$C:$C, 0),
IF(header_row_id=expensas_header_row,MATCH(expensas_min_row,$C:$C, 0),
IF(header_row_id=ahorros_header,MATCH(ahorros_min_row,$C:$C, 0),""))),"")</f>
        <v/>
      </c>
      <c r="N69" s="68" t="str" cm="1">
        <f t="array" ref="N69">IF(is_cat,
IF(header_row_id=income_header_row,MATCH(income_row_max,$C:$C, 0),
IF(header_row_id=expensas_header_row,MATCH(expensas_max_row,$C:$C, 0),
IF(header_row_id=ahorros_header,MATCH(ahorros_max_row,$C:$C, 0),""))),"")</f>
        <v/>
      </c>
      <c r="O69" s="67" t="str">
        <f t="shared" si="21"/>
        <v/>
      </c>
      <c r="P69" s="2" t="str">
        <f t="shared" ca="1" si="22"/>
        <v/>
      </c>
      <c r="Q69" s="2" t="str">
        <f t="shared" si="23"/>
        <v/>
      </c>
      <c r="R69" s="68" t="str">
        <f t="shared" ca="1" si="24"/>
        <v/>
      </c>
      <c r="S69" s="67" t="str">
        <f t="shared" si="25"/>
        <v/>
      </c>
      <c r="T69" s="2" t="str">
        <f t="shared" si="26"/>
        <v/>
      </c>
      <c r="U69" s="2" t="str">
        <f t="shared" ca="1" si="27"/>
        <v/>
      </c>
      <c r="V69" s="2" t="str">
        <f t="shared" si="28"/>
        <v/>
      </c>
      <c r="W69" s="2" t="str">
        <f t="shared" ca="1" si="29"/>
        <v/>
      </c>
      <c r="X69" s="78">
        <f t="shared" si="30"/>
        <v>-1</v>
      </c>
      <c r="Y69" s="82" t="str">
        <f t="shared" si="31"/>
        <v/>
      </c>
      <c r="Z69" s="80" t="str">
        <f t="shared" si="32"/>
        <v/>
      </c>
      <c r="AA69" s="80" t="str">
        <f t="shared" si="33"/>
        <v/>
      </c>
      <c r="AB69" s="81" t="str">
        <f t="shared" si="34"/>
        <v/>
      </c>
      <c r="AC69" s="80" t="str">
        <f t="shared" si="35"/>
        <v/>
      </c>
      <c r="AD69" s="80" t="str">
        <f t="shared" si="36"/>
        <v/>
      </c>
    </row>
    <row r="70" spans="3:30" x14ac:dyDescent="0.25">
      <c r="C70" s="67" cm="1">
        <f t="array" ref="C70">IF(C69=-1, -1,IF(C69&lt;income_row_max, C69+1,IF(C69=income_row_max, income_total_row, IF(C69=income_total_row, "/1",IF(C69="/1", expensas_header_row, IF(C69&lt;expensas_max_row,C69+1,IF(C69=expensas_max_row, total_expensas, IF(C69=total_expensas, "/2", IF(C69="/2", ahorros_header,IF(C69&lt;ahorros_max_row,C69+1,IF(C69=ahorros_max_row, ahorros_total, -1)))))))))))</f>
        <v>-1</v>
      </c>
      <c r="D70" s="68">
        <f t="shared" si="37"/>
        <v>-1</v>
      </c>
      <c r="E70" s="67" cm="1">
        <f t="array" ref="E70">1*OR(row_id=income_header_row, row_id=expensas_header_row,row_id=ahorros_header)</f>
        <v>0</v>
      </c>
      <c r="F70" s="2">
        <f t="shared" si="19"/>
        <v>0</v>
      </c>
      <c r="G70" s="2" cm="1">
        <f t="array" ref="G70">1*OR(row_id=income_total_row, row_id=total_expensas,row_id=ahorros_total)</f>
        <v>0</v>
      </c>
      <c r="H70" s="68">
        <f t="shared" si="20"/>
        <v>1</v>
      </c>
      <c r="I70" s="67" t="str" cm="1">
        <f t="array" ref="I70">IFERROR(INDEX(Presupuesto!$C:$C, header_row_id),"")</f>
        <v/>
      </c>
      <c r="J70" s="2" t="str" cm="1">
        <f t="array" ref="J70">IFERROR(INDEX(Presupuesto!$C:$C, row_id),"")</f>
        <v/>
      </c>
      <c r="K70" s="73" t="str" cm="1">
        <f t="array" ref="K70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0" s="76" t="str" cm="1">
        <f t="array" ref="L70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0" s="67" t="str" cm="1">
        <f t="array" ref="M70">IF(is_cat,
IF(header_row_id=income_header_row,MATCH(income_min_row,$C:$C, 0),
IF(header_row_id=expensas_header_row,MATCH(expensas_min_row,$C:$C, 0),
IF(header_row_id=ahorros_header,MATCH(ahorros_min_row,$C:$C, 0),""))),"")</f>
        <v/>
      </c>
      <c r="N70" s="68" t="str" cm="1">
        <f t="array" ref="N70">IF(is_cat,
IF(header_row_id=income_header_row,MATCH(income_row_max,$C:$C, 0),
IF(header_row_id=expensas_header_row,MATCH(expensas_max_row,$C:$C, 0),
IF(header_row_id=ahorros_header,MATCH(ahorros_max_row,$C:$C, 0),""))),"")</f>
        <v/>
      </c>
      <c r="O70" s="67" t="str">
        <f t="shared" si="21"/>
        <v/>
      </c>
      <c r="P70" s="2" t="str">
        <f t="shared" ca="1" si="22"/>
        <v/>
      </c>
      <c r="Q70" s="2" t="str">
        <f t="shared" si="23"/>
        <v/>
      </c>
      <c r="R70" s="68" t="str">
        <f t="shared" ca="1" si="24"/>
        <v/>
      </c>
      <c r="S70" s="67" t="str">
        <f t="shared" si="25"/>
        <v/>
      </c>
      <c r="T70" s="2" t="str">
        <f t="shared" si="26"/>
        <v/>
      </c>
      <c r="U70" s="2" t="str">
        <f t="shared" ca="1" si="27"/>
        <v/>
      </c>
      <c r="V70" s="2" t="str">
        <f t="shared" si="28"/>
        <v/>
      </c>
      <c r="W70" s="2" t="str">
        <f t="shared" ca="1" si="29"/>
        <v/>
      </c>
      <c r="X70" s="78">
        <f t="shared" si="30"/>
        <v>-1</v>
      </c>
      <c r="Y70" s="82" t="str">
        <f t="shared" si="31"/>
        <v/>
      </c>
      <c r="Z70" s="80" t="str">
        <f t="shared" si="32"/>
        <v/>
      </c>
      <c r="AA70" s="80" t="str">
        <f t="shared" si="33"/>
        <v/>
      </c>
      <c r="AB70" s="81" t="str">
        <f t="shared" si="34"/>
        <v/>
      </c>
      <c r="AC70" s="80" t="str">
        <f t="shared" si="35"/>
        <v/>
      </c>
      <c r="AD70" s="80" t="str">
        <f t="shared" si="36"/>
        <v/>
      </c>
    </row>
    <row r="71" spans="3:30" x14ac:dyDescent="0.25">
      <c r="C71" s="67" cm="1">
        <f t="array" ref="C71">IF(C70=-1, -1,IF(C70&lt;income_row_max, C70+1,IF(C70=income_row_max, income_total_row, IF(C70=income_total_row, "/1",IF(C70="/1", expensas_header_row, IF(C70&lt;expensas_max_row,C70+1,IF(C70=expensas_max_row, total_expensas, IF(C70=total_expensas, "/2", IF(C70="/2", ahorros_header,IF(C70&lt;ahorros_max_row,C70+1,IF(C70=ahorros_max_row, ahorros_total, -1)))))))))))</f>
        <v>-1</v>
      </c>
      <c r="D71" s="68">
        <f t="shared" si="37"/>
        <v>-1</v>
      </c>
      <c r="E71" s="67" cm="1">
        <f t="array" ref="E71">1*OR(row_id=income_header_row, row_id=expensas_header_row,row_id=ahorros_header)</f>
        <v>0</v>
      </c>
      <c r="F71" s="2">
        <f t="shared" si="19"/>
        <v>0</v>
      </c>
      <c r="G71" s="2" cm="1">
        <f t="array" ref="G71">1*OR(row_id=income_total_row, row_id=total_expensas,row_id=ahorros_total)</f>
        <v>0</v>
      </c>
      <c r="H71" s="68">
        <f t="shared" si="20"/>
        <v>1</v>
      </c>
      <c r="I71" s="67" t="str" cm="1">
        <f t="array" ref="I71">IFERROR(INDEX(Presupuesto!$C:$C, header_row_id),"")</f>
        <v/>
      </c>
      <c r="J71" s="2" t="str" cm="1">
        <f t="array" ref="J71">IFERROR(INDEX(Presupuesto!$C:$C, row_id),"")</f>
        <v/>
      </c>
      <c r="K71" s="73" t="str" cm="1">
        <f t="array" ref="K7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1" s="76" t="str" cm="1">
        <f t="array" ref="L7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1" s="67" t="str" cm="1">
        <f t="array" ref="M71">IF(is_cat,
IF(header_row_id=income_header_row,MATCH(income_min_row,$C:$C, 0),
IF(header_row_id=expensas_header_row,MATCH(expensas_min_row,$C:$C, 0),
IF(header_row_id=ahorros_header,MATCH(ahorros_min_row,$C:$C, 0),""))),"")</f>
        <v/>
      </c>
      <c r="N71" s="68" t="str" cm="1">
        <f t="array" ref="N71">IF(is_cat,
IF(header_row_id=income_header_row,MATCH(income_row_max,$C:$C, 0),
IF(header_row_id=expensas_header_row,MATCH(expensas_max_row,$C:$C, 0),
IF(header_row_id=ahorros_header,MATCH(ahorros_max_row,$C:$C, 0),""))),"")</f>
        <v/>
      </c>
      <c r="O71" s="67" t="str">
        <f t="shared" si="21"/>
        <v/>
      </c>
      <c r="P71" s="2" t="str">
        <f t="shared" ca="1" si="22"/>
        <v/>
      </c>
      <c r="Q71" s="2" t="str">
        <f t="shared" si="23"/>
        <v/>
      </c>
      <c r="R71" s="68" t="str">
        <f t="shared" ca="1" si="24"/>
        <v/>
      </c>
      <c r="S71" s="67" t="str">
        <f t="shared" si="25"/>
        <v/>
      </c>
      <c r="T71" s="2" t="str">
        <f t="shared" si="26"/>
        <v/>
      </c>
      <c r="U71" s="2" t="str">
        <f t="shared" ca="1" si="27"/>
        <v/>
      </c>
      <c r="V71" s="2" t="str">
        <f t="shared" si="28"/>
        <v/>
      </c>
      <c r="W71" s="2" t="str">
        <f t="shared" ca="1" si="29"/>
        <v/>
      </c>
      <c r="X71" s="78">
        <f t="shared" si="30"/>
        <v>-1</v>
      </c>
      <c r="Y71" s="82" t="str">
        <f t="shared" si="31"/>
        <v/>
      </c>
      <c r="Z71" s="80" t="str">
        <f t="shared" si="32"/>
        <v/>
      </c>
      <c r="AA71" s="80" t="str">
        <f t="shared" si="33"/>
        <v/>
      </c>
      <c r="AB71" s="81" t="str">
        <f t="shared" si="34"/>
        <v/>
      </c>
      <c r="AC71" s="80" t="str">
        <f t="shared" si="35"/>
        <v/>
      </c>
      <c r="AD71" s="80" t="str">
        <f t="shared" si="36"/>
        <v/>
      </c>
    </row>
    <row r="72" spans="3:30" x14ac:dyDescent="0.25">
      <c r="C72" s="67" cm="1">
        <f t="array" ref="C72">IF(C71=-1, -1,IF(C71&lt;income_row_max, C71+1,IF(C71=income_row_max, income_total_row, IF(C71=income_total_row, "/1",IF(C71="/1", expensas_header_row, IF(C71&lt;expensas_max_row,C71+1,IF(C71=expensas_max_row, total_expensas, IF(C71=total_expensas, "/2", IF(C71="/2", ahorros_header,IF(C71&lt;ahorros_max_row,C71+1,IF(C71=ahorros_max_row, ahorros_total, -1)))))))))))</f>
        <v>-1</v>
      </c>
      <c r="D72" s="68">
        <f t="shared" si="37"/>
        <v>-1</v>
      </c>
      <c r="E72" s="67" cm="1">
        <f t="array" ref="E72">1*OR(row_id=income_header_row, row_id=expensas_header_row,row_id=ahorros_header)</f>
        <v>0</v>
      </c>
      <c r="F72" s="2">
        <f t="shared" si="19"/>
        <v>0</v>
      </c>
      <c r="G72" s="2" cm="1">
        <f t="array" ref="G72">1*OR(row_id=income_total_row, row_id=total_expensas,row_id=ahorros_total)</f>
        <v>0</v>
      </c>
      <c r="H72" s="68">
        <f t="shared" si="20"/>
        <v>1</v>
      </c>
      <c r="I72" s="67" t="str" cm="1">
        <f t="array" ref="I72">IFERROR(INDEX(Presupuesto!$C:$C, header_row_id),"")</f>
        <v/>
      </c>
      <c r="J72" s="2" t="str" cm="1">
        <f t="array" ref="J72">IFERROR(INDEX(Presupuesto!$C:$C, row_id),"")</f>
        <v/>
      </c>
      <c r="K72" s="73" t="str" cm="1">
        <f t="array" ref="K72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2" s="76" t="str" cm="1">
        <f t="array" ref="L72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2" s="67" t="str" cm="1">
        <f t="array" ref="M72">IF(is_cat,
IF(header_row_id=income_header_row,MATCH(income_min_row,$C:$C, 0),
IF(header_row_id=expensas_header_row,MATCH(expensas_min_row,$C:$C, 0),
IF(header_row_id=ahorros_header,MATCH(ahorros_min_row,$C:$C, 0),""))),"")</f>
        <v/>
      </c>
      <c r="N72" s="68" t="str" cm="1">
        <f t="array" ref="N72">IF(is_cat,
IF(header_row_id=income_header_row,MATCH(income_row_max,$C:$C, 0),
IF(header_row_id=expensas_header_row,MATCH(expensas_max_row,$C:$C, 0),
IF(header_row_id=ahorros_header,MATCH(ahorros_max_row,$C:$C, 0),""))),"")</f>
        <v/>
      </c>
      <c r="O72" s="67" t="str">
        <f t="shared" si="21"/>
        <v/>
      </c>
      <c r="P72" s="2" t="str">
        <f t="shared" ca="1" si="22"/>
        <v/>
      </c>
      <c r="Q72" s="2" t="str">
        <f t="shared" si="23"/>
        <v/>
      </c>
      <c r="R72" s="68" t="str">
        <f t="shared" ca="1" si="24"/>
        <v/>
      </c>
      <c r="S72" s="67" t="str">
        <f t="shared" si="25"/>
        <v/>
      </c>
      <c r="T72" s="2" t="str">
        <f t="shared" si="26"/>
        <v/>
      </c>
      <c r="U72" s="2" t="str">
        <f t="shared" ca="1" si="27"/>
        <v/>
      </c>
      <c r="V72" s="2" t="str">
        <f t="shared" si="28"/>
        <v/>
      </c>
      <c r="W72" s="2" t="str">
        <f t="shared" ca="1" si="29"/>
        <v/>
      </c>
      <c r="X72" s="78">
        <f t="shared" si="30"/>
        <v>-1</v>
      </c>
      <c r="Y72" s="82" t="str">
        <f t="shared" si="31"/>
        <v/>
      </c>
      <c r="Z72" s="80" t="str">
        <f t="shared" si="32"/>
        <v/>
      </c>
      <c r="AA72" s="80" t="str">
        <f t="shared" si="33"/>
        <v/>
      </c>
      <c r="AB72" s="81" t="str">
        <f t="shared" si="34"/>
        <v/>
      </c>
      <c r="AC72" s="80" t="str">
        <f t="shared" si="35"/>
        <v/>
      </c>
      <c r="AD72" s="80" t="str">
        <f t="shared" si="36"/>
        <v/>
      </c>
    </row>
    <row r="73" spans="3:30" x14ac:dyDescent="0.25">
      <c r="C73" s="67" cm="1">
        <f t="array" ref="C73">IF(C72=-1, -1,IF(C72&lt;income_row_max, C72+1,IF(C72=income_row_max, income_total_row, IF(C72=income_total_row, "/1",IF(C72="/1", expensas_header_row, IF(C72&lt;expensas_max_row,C72+1,IF(C72=expensas_max_row, total_expensas, IF(C72=total_expensas, "/2", IF(C72="/2", ahorros_header,IF(C72&lt;ahorros_max_row,C72+1,IF(C72=ahorros_max_row, ahorros_total, -1)))))))))))</f>
        <v>-1</v>
      </c>
      <c r="D73" s="68">
        <f t="shared" si="37"/>
        <v>-1</v>
      </c>
      <c r="E73" s="67" cm="1">
        <f t="array" ref="E73">1*OR(row_id=income_header_row, row_id=expensas_header_row,row_id=ahorros_header)</f>
        <v>0</v>
      </c>
      <c r="F73" s="2">
        <f t="shared" si="19"/>
        <v>0</v>
      </c>
      <c r="G73" s="2" cm="1">
        <f t="array" ref="G73">1*OR(row_id=income_total_row, row_id=total_expensas,row_id=ahorros_total)</f>
        <v>0</v>
      </c>
      <c r="H73" s="68">
        <f t="shared" si="20"/>
        <v>1</v>
      </c>
      <c r="I73" s="67" t="str" cm="1">
        <f t="array" ref="I73">IFERROR(INDEX(Presupuesto!$C:$C, header_row_id),"")</f>
        <v/>
      </c>
      <c r="J73" s="2" t="str" cm="1">
        <f t="array" ref="J73">IFERROR(INDEX(Presupuesto!$C:$C, row_id),"")</f>
        <v/>
      </c>
      <c r="K73" s="73" t="str" cm="1">
        <f t="array" ref="K73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3" s="76" t="str" cm="1">
        <f t="array" ref="L73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3" s="67" t="str" cm="1">
        <f t="array" ref="M73">IF(is_cat,
IF(header_row_id=income_header_row,MATCH(income_min_row,$C:$C, 0),
IF(header_row_id=expensas_header_row,MATCH(expensas_min_row,$C:$C, 0),
IF(header_row_id=ahorros_header,MATCH(ahorros_min_row,$C:$C, 0),""))),"")</f>
        <v/>
      </c>
      <c r="N73" s="68" t="str" cm="1">
        <f t="array" ref="N73">IF(is_cat,
IF(header_row_id=income_header_row,MATCH(income_row_max,$C:$C, 0),
IF(header_row_id=expensas_header_row,MATCH(expensas_max_row,$C:$C, 0),
IF(header_row_id=ahorros_header,MATCH(ahorros_max_row,$C:$C, 0),""))),"")</f>
        <v/>
      </c>
      <c r="O73" s="67" t="str">
        <f t="shared" si="21"/>
        <v/>
      </c>
      <c r="P73" s="2" t="str">
        <f t="shared" ca="1" si="22"/>
        <v/>
      </c>
      <c r="Q73" s="2" t="str">
        <f t="shared" si="23"/>
        <v/>
      </c>
      <c r="R73" s="68" t="str">
        <f t="shared" ca="1" si="24"/>
        <v/>
      </c>
      <c r="S73" s="67" t="str">
        <f t="shared" si="25"/>
        <v/>
      </c>
      <c r="T73" s="2" t="str">
        <f t="shared" si="26"/>
        <v/>
      </c>
      <c r="U73" s="2" t="str">
        <f t="shared" ca="1" si="27"/>
        <v/>
      </c>
      <c r="V73" s="2" t="str">
        <f t="shared" si="28"/>
        <v/>
      </c>
      <c r="W73" s="2" t="str">
        <f t="shared" ca="1" si="29"/>
        <v/>
      </c>
      <c r="X73" s="78">
        <f t="shared" si="30"/>
        <v>-1</v>
      </c>
      <c r="Y73" s="82" t="str">
        <f t="shared" si="31"/>
        <v/>
      </c>
      <c r="Z73" s="80" t="str">
        <f t="shared" si="32"/>
        <v/>
      </c>
      <c r="AA73" s="80" t="str">
        <f t="shared" si="33"/>
        <v/>
      </c>
      <c r="AB73" s="81" t="str">
        <f t="shared" si="34"/>
        <v/>
      </c>
      <c r="AC73" s="80" t="str">
        <f t="shared" si="35"/>
        <v/>
      </c>
      <c r="AD73" s="80" t="str">
        <f t="shared" si="36"/>
        <v/>
      </c>
    </row>
    <row r="74" spans="3:30" x14ac:dyDescent="0.25">
      <c r="C74" s="67" cm="1">
        <f t="array" ref="C74">IF(C73=-1, -1,IF(C73&lt;income_row_max, C73+1,IF(C73=income_row_max, income_total_row, IF(C73=income_total_row, "/1",IF(C73="/1", expensas_header_row, IF(C73&lt;expensas_max_row,C73+1,IF(C73=expensas_max_row, total_expensas, IF(C73=total_expensas, "/2", IF(C73="/2", ahorros_header,IF(C73&lt;ahorros_max_row,C73+1,IF(C73=ahorros_max_row, ahorros_total, -1)))))))))))</f>
        <v>-1</v>
      </c>
      <c r="D74" s="68">
        <f t="shared" si="37"/>
        <v>-1</v>
      </c>
      <c r="E74" s="67" cm="1">
        <f t="array" ref="E74">1*OR(row_id=income_header_row, row_id=expensas_header_row,row_id=ahorros_header)</f>
        <v>0</v>
      </c>
      <c r="F74" s="2">
        <f t="shared" si="19"/>
        <v>0</v>
      </c>
      <c r="G74" s="2" cm="1">
        <f t="array" ref="G74">1*OR(row_id=income_total_row, row_id=total_expensas,row_id=ahorros_total)</f>
        <v>0</v>
      </c>
      <c r="H74" s="68">
        <f t="shared" si="20"/>
        <v>1</v>
      </c>
      <c r="I74" s="67" t="str" cm="1">
        <f t="array" ref="I74">IFERROR(INDEX(Presupuesto!$C:$C, header_row_id),"")</f>
        <v/>
      </c>
      <c r="J74" s="2" t="str" cm="1">
        <f t="array" ref="J74">IFERROR(INDEX(Presupuesto!$C:$C, row_id),"")</f>
        <v/>
      </c>
      <c r="K74" s="73" t="str" cm="1">
        <f t="array" ref="K74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4" s="76" t="str" cm="1">
        <f t="array" ref="L74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4" s="67" t="str" cm="1">
        <f t="array" ref="M74">IF(is_cat,
IF(header_row_id=income_header_row,MATCH(income_min_row,$C:$C, 0),
IF(header_row_id=expensas_header_row,MATCH(expensas_min_row,$C:$C, 0),
IF(header_row_id=ahorros_header,MATCH(ahorros_min_row,$C:$C, 0),""))),"")</f>
        <v/>
      </c>
      <c r="N74" s="68" t="str" cm="1">
        <f t="array" ref="N74">IF(is_cat,
IF(header_row_id=income_header_row,MATCH(income_row_max,$C:$C, 0),
IF(header_row_id=expensas_header_row,MATCH(expensas_max_row,$C:$C, 0),
IF(header_row_id=ahorros_header,MATCH(ahorros_max_row,$C:$C, 0),""))),"")</f>
        <v/>
      </c>
      <c r="O74" s="67" t="str">
        <f t="shared" si="21"/>
        <v/>
      </c>
      <c r="P74" s="2" t="str">
        <f t="shared" ca="1" si="22"/>
        <v/>
      </c>
      <c r="Q74" s="2" t="str">
        <f t="shared" si="23"/>
        <v/>
      </c>
      <c r="R74" s="68" t="str">
        <f t="shared" ca="1" si="24"/>
        <v/>
      </c>
      <c r="S74" s="67" t="str">
        <f t="shared" si="25"/>
        <v/>
      </c>
      <c r="T74" s="2" t="str">
        <f t="shared" si="26"/>
        <v/>
      </c>
      <c r="U74" s="2" t="str">
        <f t="shared" ca="1" si="27"/>
        <v/>
      </c>
      <c r="V74" s="2" t="str">
        <f t="shared" si="28"/>
        <v/>
      </c>
      <c r="W74" s="2" t="str">
        <f t="shared" ca="1" si="29"/>
        <v/>
      </c>
      <c r="X74" s="78">
        <f t="shared" si="30"/>
        <v>-1</v>
      </c>
      <c r="Y74" s="82" t="str">
        <f t="shared" si="31"/>
        <v/>
      </c>
      <c r="Z74" s="80" t="str">
        <f t="shared" si="32"/>
        <v/>
      </c>
      <c r="AA74" s="80" t="str">
        <f t="shared" si="33"/>
        <v/>
      </c>
      <c r="AB74" s="81" t="str">
        <f t="shared" si="34"/>
        <v/>
      </c>
      <c r="AC74" s="80" t="str">
        <f t="shared" si="35"/>
        <v/>
      </c>
      <c r="AD74" s="80" t="str">
        <f t="shared" si="36"/>
        <v/>
      </c>
    </row>
    <row r="75" spans="3:30" x14ac:dyDescent="0.25">
      <c r="C75" s="67" cm="1">
        <f t="array" ref="C75">IF(C74=-1, -1,IF(C74&lt;income_row_max, C74+1,IF(C74=income_row_max, income_total_row, IF(C74=income_total_row, "/1",IF(C74="/1", expensas_header_row, IF(C74&lt;expensas_max_row,C74+1,IF(C74=expensas_max_row, total_expensas, IF(C74=total_expensas, "/2", IF(C74="/2", ahorros_header,IF(C74&lt;ahorros_max_row,C74+1,IF(C74=ahorros_max_row, ahorros_total, -1)))))))))))</f>
        <v>-1</v>
      </c>
      <c r="D75" s="68">
        <f t="shared" si="37"/>
        <v>-1</v>
      </c>
      <c r="E75" s="67" cm="1">
        <f t="array" ref="E75">1*OR(row_id=income_header_row, row_id=expensas_header_row,row_id=ahorros_header)</f>
        <v>0</v>
      </c>
      <c r="F75" s="2">
        <f t="shared" si="19"/>
        <v>0</v>
      </c>
      <c r="G75" s="2" cm="1">
        <f t="array" ref="G75">1*OR(row_id=income_total_row, row_id=total_expensas,row_id=ahorros_total)</f>
        <v>0</v>
      </c>
      <c r="H75" s="68">
        <f t="shared" si="20"/>
        <v>1</v>
      </c>
      <c r="I75" s="67" t="str" cm="1">
        <f t="array" ref="I75">IFERROR(INDEX(Presupuesto!$C:$C, header_row_id),"")</f>
        <v/>
      </c>
      <c r="J75" s="2" t="str" cm="1">
        <f t="array" ref="J75">IFERROR(INDEX(Presupuesto!$C:$C, row_id),"")</f>
        <v/>
      </c>
      <c r="K75" s="73" t="str" cm="1">
        <f t="array" ref="K75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5" s="76" t="str" cm="1">
        <f t="array" ref="L75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5" s="67" t="str" cm="1">
        <f t="array" ref="M75">IF(is_cat,
IF(header_row_id=income_header_row,MATCH(income_min_row,$C:$C, 0),
IF(header_row_id=expensas_header_row,MATCH(expensas_min_row,$C:$C, 0),
IF(header_row_id=ahorros_header,MATCH(ahorros_min_row,$C:$C, 0),""))),"")</f>
        <v/>
      </c>
      <c r="N75" s="68" t="str" cm="1">
        <f t="array" ref="N75">IF(is_cat,
IF(header_row_id=income_header_row,MATCH(income_row_max,$C:$C, 0),
IF(header_row_id=expensas_header_row,MATCH(expensas_max_row,$C:$C, 0),
IF(header_row_id=ahorros_header,MATCH(ahorros_max_row,$C:$C, 0),""))),"")</f>
        <v/>
      </c>
      <c r="O75" s="67" t="str">
        <f t="shared" si="21"/>
        <v/>
      </c>
      <c r="P75" s="2" t="str">
        <f t="shared" ca="1" si="22"/>
        <v/>
      </c>
      <c r="Q75" s="2" t="str">
        <f t="shared" si="23"/>
        <v/>
      </c>
      <c r="R75" s="68" t="str">
        <f t="shared" ca="1" si="24"/>
        <v/>
      </c>
      <c r="S75" s="67" t="str">
        <f t="shared" si="25"/>
        <v/>
      </c>
      <c r="T75" s="2" t="str">
        <f t="shared" si="26"/>
        <v/>
      </c>
      <c r="U75" s="2" t="str">
        <f t="shared" ca="1" si="27"/>
        <v/>
      </c>
      <c r="V75" s="2" t="str">
        <f t="shared" si="28"/>
        <v/>
      </c>
      <c r="W75" s="2" t="str">
        <f t="shared" ca="1" si="29"/>
        <v/>
      </c>
      <c r="X75" s="78">
        <f t="shared" si="30"/>
        <v>-1</v>
      </c>
      <c r="Y75" s="82" t="str">
        <f t="shared" si="31"/>
        <v/>
      </c>
      <c r="Z75" s="80" t="str">
        <f t="shared" si="32"/>
        <v/>
      </c>
      <c r="AA75" s="80" t="str">
        <f t="shared" si="33"/>
        <v/>
      </c>
      <c r="AB75" s="81" t="str">
        <f t="shared" si="34"/>
        <v/>
      </c>
      <c r="AC75" s="80" t="str">
        <f t="shared" si="35"/>
        <v/>
      </c>
      <c r="AD75" s="80" t="str">
        <f t="shared" si="36"/>
        <v/>
      </c>
    </row>
    <row r="76" spans="3:30" x14ac:dyDescent="0.25">
      <c r="C76" s="67" cm="1">
        <f t="array" ref="C76">IF(C75=-1, -1,IF(C75&lt;income_row_max, C75+1,IF(C75=income_row_max, income_total_row, IF(C75=income_total_row, "/1",IF(C75="/1", expensas_header_row, IF(C75&lt;expensas_max_row,C75+1,IF(C75=expensas_max_row, total_expensas, IF(C75=total_expensas, "/2", IF(C75="/2", ahorros_header,IF(C75&lt;ahorros_max_row,C75+1,IF(C75=ahorros_max_row, ahorros_total, -1)))))))))))</f>
        <v>-1</v>
      </c>
      <c r="D76" s="68">
        <f t="shared" si="37"/>
        <v>-1</v>
      </c>
      <c r="E76" s="67" cm="1">
        <f t="array" ref="E76">1*OR(row_id=income_header_row, row_id=expensas_header_row,row_id=ahorros_header)</f>
        <v>0</v>
      </c>
      <c r="F76" s="2">
        <f t="shared" si="19"/>
        <v>0</v>
      </c>
      <c r="G76" s="2" cm="1">
        <f t="array" ref="G76">1*OR(row_id=income_total_row, row_id=total_expensas,row_id=ahorros_total)</f>
        <v>0</v>
      </c>
      <c r="H76" s="68">
        <f t="shared" si="20"/>
        <v>1</v>
      </c>
      <c r="I76" s="67" t="str" cm="1">
        <f t="array" ref="I76">IFERROR(INDEX(Presupuesto!$C:$C, header_row_id),"")</f>
        <v/>
      </c>
      <c r="J76" s="2" t="str" cm="1">
        <f t="array" ref="J76">IFERROR(INDEX(Presupuesto!$C:$C, row_id),"")</f>
        <v/>
      </c>
      <c r="K76" s="73" t="str" cm="1">
        <f t="array" ref="K76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6" s="76" t="str" cm="1">
        <f t="array" ref="L76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6" s="67" t="str" cm="1">
        <f t="array" ref="M76">IF(is_cat,
IF(header_row_id=income_header_row,MATCH(income_min_row,$C:$C, 0),
IF(header_row_id=expensas_header_row,MATCH(expensas_min_row,$C:$C, 0),
IF(header_row_id=ahorros_header,MATCH(ahorros_min_row,$C:$C, 0),""))),"")</f>
        <v/>
      </c>
      <c r="N76" s="68" t="str" cm="1">
        <f t="array" ref="N76">IF(is_cat,
IF(header_row_id=income_header_row,MATCH(income_row_max,$C:$C, 0),
IF(header_row_id=expensas_header_row,MATCH(expensas_max_row,$C:$C, 0),
IF(header_row_id=ahorros_header,MATCH(ahorros_max_row,$C:$C, 0),""))),"")</f>
        <v/>
      </c>
      <c r="O76" s="67" t="str">
        <f t="shared" si="21"/>
        <v/>
      </c>
      <c r="P76" s="2" t="str">
        <f t="shared" ca="1" si="22"/>
        <v/>
      </c>
      <c r="Q76" s="2" t="str">
        <f t="shared" si="23"/>
        <v/>
      </c>
      <c r="R76" s="68" t="str">
        <f t="shared" ca="1" si="24"/>
        <v/>
      </c>
      <c r="S76" s="67" t="str">
        <f t="shared" si="25"/>
        <v/>
      </c>
      <c r="T76" s="2" t="str">
        <f t="shared" si="26"/>
        <v/>
      </c>
      <c r="U76" s="2" t="str">
        <f t="shared" ca="1" si="27"/>
        <v/>
      </c>
      <c r="V76" s="2" t="str">
        <f t="shared" si="28"/>
        <v/>
      </c>
      <c r="W76" s="2" t="str">
        <f t="shared" ca="1" si="29"/>
        <v/>
      </c>
      <c r="X76" s="78">
        <f t="shared" si="30"/>
        <v>-1</v>
      </c>
      <c r="Y76" s="82" t="str">
        <f t="shared" si="31"/>
        <v/>
      </c>
      <c r="Z76" s="80" t="str">
        <f t="shared" si="32"/>
        <v/>
      </c>
      <c r="AA76" s="80" t="str">
        <f t="shared" si="33"/>
        <v/>
      </c>
      <c r="AB76" s="81" t="str">
        <f t="shared" si="34"/>
        <v/>
      </c>
      <c r="AC76" s="80" t="str">
        <f t="shared" si="35"/>
        <v/>
      </c>
      <c r="AD76" s="80" t="str">
        <f t="shared" si="36"/>
        <v/>
      </c>
    </row>
    <row r="77" spans="3:30" x14ac:dyDescent="0.25">
      <c r="C77" s="67" cm="1">
        <f t="array" ref="C77">IF(C76=-1, -1,IF(C76&lt;income_row_max, C76+1,IF(C76=income_row_max, income_total_row, IF(C76=income_total_row, "/1",IF(C76="/1", expensas_header_row, IF(C76&lt;expensas_max_row,C76+1,IF(C76=expensas_max_row, total_expensas, IF(C76=total_expensas, "/2", IF(C76="/2", ahorros_header,IF(C76&lt;ahorros_max_row,C76+1,IF(C76=ahorros_max_row, ahorros_total, -1)))))))))))</f>
        <v>-1</v>
      </c>
      <c r="D77" s="68">
        <f t="shared" si="37"/>
        <v>-1</v>
      </c>
      <c r="E77" s="67" cm="1">
        <f t="array" ref="E77">1*OR(row_id=income_header_row, row_id=expensas_header_row,row_id=ahorros_header)</f>
        <v>0</v>
      </c>
      <c r="F77" s="2">
        <f t="shared" ref="F77:F85" si="38">1*NOT(OR(is_header,is_total,is_empy))</f>
        <v>0</v>
      </c>
      <c r="G77" s="2" cm="1">
        <f t="array" ref="G77">1*OR(row_id=income_total_row, row_id=total_expensas,row_id=ahorros_total)</f>
        <v>0</v>
      </c>
      <c r="H77" s="68">
        <f t="shared" ref="H77:H85" si="39">1*OR(row_id="/1", row_id="/2",row_id=-1)</f>
        <v>1</v>
      </c>
      <c r="I77" s="67" t="str" cm="1">
        <f t="array" ref="I77">IFERROR(INDEX(Presupuesto!$C:$C, header_row_id),"")</f>
        <v/>
      </c>
      <c r="J77" s="2" t="str" cm="1">
        <f t="array" ref="J77">IFERROR(INDEX(Presupuesto!$C:$C, row_id),"")</f>
        <v/>
      </c>
      <c r="K77" s="73" t="str" cm="1">
        <f t="array" ref="K77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7" s="76" t="str" cm="1">
        <f t="array" ref="L77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7" s="67" t="str" cm="1">
        <f t="array" ref="M77">IF(is_cat,
IF(header_row_id=income_header_row,MATCH(income_min_row,$C:$C, 0),
IF(header_row_id=expensas_header_row,MATCH(expensas_min_row,$C:$C, 0),
IF(header_row_id=ahorros_header,MATCH(ahorros_min_row,$C:$C, 0),""))),"")</f>
        <v/>
      </c>
      <c r="N77" s="68" t="str" cm="1">
        <f t="array" ref="N77">IF(is_cat,
IF(header_row_id=income_header_row,MATCH(income_row_max,$C:$C, 0),
IF(header_row_id=expensas_header_row,MATCH(expensas_max_row,$C:$C, 0),
IF(header_row_id=ahorros_header,MATCH(ahorros_max_row,$C:$C, 0),""))),"")</f>
        <v/>
      </c>
      <c r="O77" s="67" t="str">
        <f t="shared" ref="O77:O85" si="40">IF(is_cat, ADDRESS(sort_min_row, COLUMN(tracked)) &amp; ":" &amp; ADDRESS(sort_max_row, COLUMN(tracked)),"")</f>
        <v/>
      </c>
      <c r="P77" s="2" t="str">
        <f t="shared" ref="P77:P85" ca="1" si="41">IF(is_cat, RANK(tracked, INDIRECT(tracked_range),0),"")</f>
        <v/>
      </c>
      <c r="Q77" s="2" t="str">
        <f t="shared" ref="Q77:Q85" si="42">IF(is_cat, ADDRESS(sort_min_row, COLUMN(budget)) &amp; ":" &amp; ADDRESS(sort_max_row, COLUMN(budget)),"")</f>
        <v/>
      </c>
      <c r="R77" s="68" t="str">
        <f t="shared" ref="R77:R85" ca="1" si="43">IF(is_cat, RANK(budget, INDIRECT(budged_range),0),"")</f>
        <v/>
      </c>
      <c r="S77" s="67" t="str">
        <f t="shared" ref="S77:S85" si="44">IF(is_cat, _xlfn.NUMBERVALUE(tracked_rank &amp; budged_rank),"")</f>
        <v/>
      </c>
      <c r="T77" s="2" t="str">
        <f t="shared" ref="T77:T85" si="45">IF(is_cat, ADDRESS(sort_min_row, COLUMN(comb_rank)) &amp; ":" &amp; ADDRESS(sort_max_row, COLUMN(comb_rank)),"")</f>
        <v/>
      </c>
      <c r="U77" s="2" t="str">
        <f t="shared" ref="U77:U85" ca="1" si="46">IF(is_cat, _xlfn.RANK.EQ(comb_rank,INDIRECT(comb_rank_range),1),"")</f>
        <v/>
      </c>
      <c r="V77" s="2" t="str">
        <f t="shared" ref="V77:V85" si="47">IF(is_cat, ADDRESS(sort_min_row, COLUMN(comb_rank_norm)) &amp; ":" &amp; ADDRESS(ROW(), COLUMN(comb_rank_norm)),"")</f>
        <v/>
      </c>
      <c r="W77" s="2" t="str">
        <f t="shared" ref="W77:W85" ca="1" si="48">IF(is_cat, comb_rank_norm + COUNTIF(INDIRECT(comb_rank_norm_run_range),comb_rank_norm)-1,"")</f>
        <v/>
      </c>
      <c r="X77" s="78">
        <f t="shared" ref="X77:X85" si="49">IF(is_cat,header_row_id+comb_rank_unique, row_id)</f>
        <v>-1</v>
      </c>
      <c r="Y77" s="82" t="str">
        <f t="shared" ref="Y77:Y85" si="50">IF(is_empy,"",INDEX($J:$J,MATCH(row_id,$X:$X,0)))</f>
        <v/>
      </c>
      <c r="Z77" s="80" t="str">
        <f t="shared" ref="Z77:Z85" si="51">IF(is_empy,"",IF(is_header,"Seguimiento",INDEX($K:$K,MATCH(row_id,$X:$X,0))))</f>
        <v/>
      </c>
      <c r="AA77" s="80" t="str">
        <f t="shared" ref="AA77:AA85" si="52">IF(is_empy,"",IF(is_header,"Presupuesto",INDEX($L:$L,MATCH(row_id,$X:$X,0))))</f>
        <v/>
      </c>
      <c r="AB77" s="81" t="str">
        <f t="shared" ref="AB77:AB85" si="53">IF(is_empy,"",IF(is_header,"% Completado",IFERROR(out_tracked/out_budged,"-")))</f>
        <v/>
      </c>
      <c r="AC77" s="80" t="str">
        <f t="shared" ref="AC77:AC85" si="54">IF(is_empy,"",IF(is_header,"Restante",IF(out_budged - out_tracked &gt; 0, out_budged-out_tracked, 0)))</f>
        <v/>
      </c>
      <c r="AD77" s="80" t="str">
        <f t="shared" ref="AD77:AD85" si="55">IF(is_empy,"",IF(is_header,"Excedente",IF(out_budged - out_tracked &lt; 0, out_tracked - out_budged, 0)))</f>
        <v/>
      </c>
    </row>
    <row r="78" spans="3:30" x14ac:dyDescent="0.25">
      <c r="C78" s="67" cm="1">
        <f t="array" ref="C78">IF(C77=-1, -1,IF(C77&lt;income_row_max, C77+1,IF(C77=income_row_max, income_total_row, IF(C77=income_total_row, "/1",IF(C77="/1", expensas_header_row, IF(C77&lt;expensas_max_row,C77+1,IF(C77=expensas_max_row, total_expensas, IF(C77=total_expensas, "/2", IF(C77="/2", ahorros_header,IF(C77&lt;ahorros_max_row,C77+1,IF(C77=ahorros_max_row, ahorros_total, -1)))))))))))</f>
        <v>-1</v>
      </c>
      <c r="D78" s="68">
        <f t="shared" si="37"/>
        <v>-1</v>
      </c>
      <c r="E78" s="67" cm="1">
        <f t="array" ref="E78">1*OR(row_id=income_header_row, row_id=expensas_header_row,row_id=ahorros_header)</f>
        <v>0</v>
      </c>
      <c r="F78" s="2">
        <f t="shared" si="38"/>
        <v>0</v>
      </c>
      <c r="G78" s="2" cm="1">
        <f t="array" ref="G78">1*OR(row_id=income_total_row, row_id=total_expensas,row_id=ahorros_total)</f>
        <v>0</v>
      </c>
      <c r="H78" s="68">
        <f t="shared" si="39"/>
        <v>1</v>
      </c>
      <c r="I78" s="67" t="str" cm="1">
        <f t="array" ref="I78">IFERROR(INDEX(Presupuesto!$C:$C, header_row_id),"")</f>
        <v/>
      </c>
      <c r="J78" s="2" t="str" cm="1">
        <f t="array" ref="J78">IFERROR(INDEX(Presupuesto!$C:$C, row_id),"")</f>
        <v/>
      </c>
      <c r="K78" s="73" t="str" cm="1">
        <f t="array" ref="K78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8" s="76" t="str" cm="1">
        <f t="array" ref="L78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8" s="67" t="str" cm="1">
        <f t="array" ref="M78">IF(is_cat,
IF(header_row_id=income_header_row,MATCH(income_min_row,$C:$C, 0),
IF(header_row_id=expensas_header_row,MATCH(expensas_min_row,$C:$C, 0),
IF(header_row_id=ahorros_header,MATCH(ahorros_min_row,$C:$C, 0),""))),"")</f>
        <v/>
      </c>
      <c r="N78" s="68" t="str" cm="1">
        <f t="array" ref="N78">IF(is_cat,
IF(header_row_id=income_header_row,MATCH(income_row_max,$C:$C, 0),
IF(header_row_id=expensas_header_row,MATCH(expensas_max_row,$C:$C, 0),
IF(header_row_id=ahorros_header,MATCH(ahorros_max_row,$C:$C, 0),""))),"")</f>
        <v/>
      </c>
      <c r="O78" s="67" t="str">
        <f t="shared" si="40"/>
        <v/>
      </c>
      <c r="P78" s="2" t="str">
        <f t="shared" ca="1" si="41"/>
        <v/>
      </c>
      <c r="Q78" s="2" t="str">
        <f t="shared" si="42"/>
        <v/>
      </c>
      <c r="R78" s="68" t="str">
        <f t="shared" ca="1" si="43"/>
        <v/>
      </c>
      <c r="S78" s="67" t="str">
        <f t="shared" si="44"/>
        <v/>
      </c>
      <c r="T78" s="2" t="str">
        <f t="shared" si="45"/>
        <v/>
      </c>
      <c r="U78" s="2" t="str">
        <f t="shared" ca="1" si="46"/>
        <v/>
      </c>
      <c r="V78" s="2" t="str">
        <f t="shared" si="47"/>
        <v/>
      </c>
      <c r="W78" s="2" t="str">
        <f t="shared" ca="1" si="48"/>
        <v/>
      </c>
      <c r="X78" s="78">
        <f t="shared" si="49"/>
        <v>-1</v>
      </c>
      <c r="Y78" s="82" t="str">
        <f t="shared" si="50"/>
        <v/>
      </c>
      <c r="Z78" s="80" t="str">
        <f t="shared" si="51"/>
        <v/>
      </c>
      <c r="AA78" s="80" t="str">
        <f t="shared" si="52"/>
        <v/>
      </c>
      <c r="AB78" s="81" t="str">
        <f t="shared" si="53"/>
        <v/>
      </c>
      <c r="AC78" s="80" t="str">
        <f t="shared" si="54"/>
        <v/>
      </c>
      <c r="AD78" s="80" t="str">
        <f t="shared" si="55"/>
        <v/>
      </c>
    </row>
    <row r="79" spans="3:30" x14ac:dyDescent="0.25">
      <c r="C79" s="67" cm="1">
        <f t="array" ref="C79">IF(C78=-1, -1,IF(C78&lt;income_row_max, C78+1,IF(C78=income_row_max, income_total_row, IF(C78=income_total_row, "/1",IF(C78="/1", expensas_header_row, IF(C78&lt;expensas_max_row,C78+1,IF(C78=expensas_max_row, total_expensas, IF(C78=total_expensas, "/2", IF(C78="/2", ahorros_header,IF(C78&lt;ahorros_max_row,C78+1,IF(C78=ahorros_max_row, ahorros_total, -1)))))))))))</f>
        <v>-1</v>
      </c>
      <c r="D79" s="68">
        <f t="shared" si="37"/>
        <v>-1</v>
      </c>
      <c r="E79" s="67" cm="1">
        <f t="array" ref="E79">1*OR(row_id=income_header_row, row_id=expensas_header_row,row_id=ahorros_header)</f>
        <v>0</v>
      </c>
      <c r="F79" s="2">
        <f t="shared" si="38"/>
        <v>0</v>
      </c>
      <c r="G79" s="2" cm="1">
        <f t="array" ref="G79">1*OR(row_id=income_total_row, row_id=total_expensas,row_id=ahorros_total)</f>
        <v>0</v>
      </c>
      <c r="H79" s="68">
        <f t="shared" si="39"/>
        <v>1</v>
      </c>
      <c r="I79" s="67" t="str" cm="1">
        <f t="array" ref="I79">IFERROR(INDEX(Presupuesto!$C:$C, header_row_id),"")</f>
        <v/>
      </c>
      <c r="J79" s="2" t="str" cm="1">
        <f t="array" ref="J79">IFERROR(INDEX(Presupuesto!$C:$C, row_id),"")</f>
        <v/>
      </c>
      <c r="K79" s="73" t="str" cm="1">
        <f t="array" ref="K79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79" s="76" t="str" cm="1">
        <f t="array" ref="L79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79" s="67" t="str" cm="1">
        <f t="array" ref="M79">IF(is_cat,
IF(header_row_id=income_header_row,MATCH(income_min_row,$C:$C, 0),
IF(header_row_id=expensas_header_row,MATCH(expensas_min_row,$C:$C, 0),
IF(header_row_id=ahorros_header,MATCH(ahorros_min_row,$C:$C, 0),""))),"")</f>
        <v/>
      </c>
      <c r="N79" s="68" t="str" cm="1">
        <f t="array" ref="N79">IF(is_cat,
IF(header_row_id=income_header_row,MATCH(income_row_max,$C:$C, 0),
IF(header_row_id=expensas_header_row,MATCH(expensas_max_row,$C:$C, 0),
IF(header_row_id=ahorros_header,MATCH(ahorros_max_row,$C:$C, 0),""))),"")</f>
        <v/>
      </c>
      <c r="O79" s="67" t="str">
        <f t="shared" si="40"/>
        <v/>
      </c>
      <c r="P79" s="2" t="str">
        <f t="shared" ca="1" si="41"/>
        <v/>
      </c>
      <c r="Q79" s="2" t="str">
        <f t="shared" si="42"/>
        <v/>
      </c>
      <c r="R79" s="68" t="str">
        <f t="shared" ca="1" si="43"/>
        <v/>
      </c>
      <c r="S79" s="67" t="str">
        <f t="shared" si="44"/>
        <v/>
      </c>
      <c r="T79" s="2" t="str">
        <f t="shared" si="45"/>
        <v/>
      </c>
      <c r="U79" s="2" t="str">
        <f t="shared" ca="1" si="46"/>
        <v/>
      </c>
      <c r="V79" s="2" t="str">
        <f t="shared" si="47"/>
        <v/>
      </c>
      <c r="W79" s="2" t="str">
        <f t="shared" ca="1" si="48"/>
        <v/>
      </c>
      <c r="X79" s="78">
        <f t="shared" si="49"/>
        <v>-1</v>
      </c>
      <c r="Y79" s="82" t="str">
        <f t="shared" si="50"/>
        <v/>
      </c>
      <c r="Z79" s="80" t="str">
        <f t="shared" si="51"/>
        <v/>
      </c>
      <c r="AA79" s="80" t="str">
        <f t="shared" si="52"/>
        <v/>
      </c>
      <c r="AB79" s="81" t="str">
        <f t="shared" si="53"/>
        <v/>
      </c>
      <c r="AC79" s="80" t="str">
        <f t="shared" si="54"/>
        <v/>
      </c>
      <c r="AD79" s="80" t="str">
        <f t="shared" si="55"/>
        <v/>
      </c>
    </row>
    <row r="80" spans="3:30" x14ac:dyDescent="0.25">
      <c r="C80" s="67" cm="1">
        <f t="array" ref="C80">IF(C79=-1, -1,IF(C79&lt;income_row_max, C79+1,IF(C79=income_row_max, income_total_row, IF(C79=income_total_row, "/1",IF(C79="/1", expensas_header_row, IF(C79&lt;expensas_max_row,C79+1,IF(C79=expensas_max_row, total_expensas, IF(C79=total_expensas, "/2", IF(C79="/2", ahorros_header,IF(C79&lt;ahorros_max_row,C79+1,IF(C79=ahorros_max_row, ahorros_total, -1)))))))))))</f>
        <v>-1</v>
      </c>
      <c r="D80" s="68">
        <f t="shared" si="37"/>
        <v>-1</v>
      </c>
      <c r="E80" s="67" cm="1">
        <f t="array" ref="E80">1*OR(row_id=income_header_row, row_id=expensas_header_row,row_id=ahorros_header)</f>
        <v>0</v>
      </c>
      <c r="F80" s="2">
        <f t="shared" si="38"/>
        <v>0</v>
      </c>
      <c r="G80" s="2" cm="1">
        <f t="array" ref="G80">1*OR(row_id=income_total_row, row_id=total_expensas,row_id=ahorros_total)</f>
        <v>0</v>
      </c>
      <c r="H80" s="68">
        <f t="shared" si="39"/>
        <v>1</v>
      </c>
      <c r="I80" s="67" t="str" cm="1">
        <f t="array" ref="I80">IFERROR(INDEX(Presupuesto!$C:$C, header_row_id),"")</f>
        <v/>
      </c>
      <c r="J80" s="2" t="str" cm="1">
        <f t="array" ref="J80">IFERROR(INDEX(Presupuesto!$C:$C, row_id),"")</f>
        <v/>
      </c>
      <c r="K80" s="73" t="str" cm="1">
        <f t="array" ref="K80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80" s="76" t="str" cm="1">
        <f t="array" ref="L80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80" s="67" t="str" cm="1">
        <f t="array" ref="M80">IF(is_cat,
IF(header_row_id=income_header_row,MATCH(income_min_row,$C:$C, 0),
IF(header_row_id=expensas_header_row,MATCH(expensas_min_row,$C:$C, 0),
IF(header_row_id=ahorros_header,MATCH(ahorros_min_row,$C:$C, 0),""))),"")</f>
        <v/>
      </c>
      <c r="N80" s="68" t="str" cm="1">
        <f t="array" ref="N80">IF(is_cat,
IF(header_row_id=income_header_row,MATCH(income_row_max,$C:$C, 0),
IF(header_row_id=expensas_header_row,MATCH(expensas_max_row,$C:$C, 0),
IF(header_row_id=ahorros_header,MATCH(ahorros_max_row,$C:$C, 0),""))),"")</f>
        <v/>
      </c>
      <c r="O80" s="67" t="str">
        <f t="shared" si="40"/>
        <v/>
      </c>
      <c r="P80" s="2" t="str">
        <f t="shared" ca="1" si="41"/>
        <v/>
      </c>
      <c r="Q80" s="2" t="str">
        <f t="shared" si="42"/>
        <v/>
      </c>
      <c r="R80" s="68" t="str">
        <f t="shared" ca="1" si="43"/>
        <v/>
      </c>
      <c r="S80" s="67" t="str">
        <f t="shared" si="44"/>
        <v/>
      </c>
      <c r="T80" s="2" t="str">
        <f t="shared" si="45"/>
        <v/>
      </c>
      <c r="U80" s="2" t="str">
        <f t="shared" ca="1" si="46"/>
        <v/>
      </c>
      <c r="V80" s="2" t="str">
        <f t="shared" si="47"/>
        <v/>
      </c>
      <c r="W80" s="2" t="str">
        <f t="shared" ca="1" si="48"/>
        <v/>
      </c>
      <c r="X80" s="78">
        <f t="shared" si="49"/>
        <v>-1</v>
      </c>
      <c r="Y80" s="82" t="str">
        <f t="shared" si="50"/>
        <v/>
      </c>
      <c r="Z80" s="80" t="str">
        <f t="shared" si="51"/>
        <v/>
      </c>
      <c r="AA80" s="80" t="str">
        <f t="shared" si="52"/>
        <v/>
      </c>
      <c r="AB80" s="81" t="str">
        <f t="shared" si="53"/>
        <v/>
      </c>
      <c r="AC80" s="80" t="str">
        <f t="shared" si="54"/>
        <v/>
      </c>
      <c r="AD80" s="80" t="str">
        <f t="shared" si="55"/>
        <v/>
      </c>
    </row>
    <row r="81" spans="3:30" x14ac:dyDescent="0.25">
      <c r="C81" s="67" cm="1">
        <f t="array" ref="C81">IF(C80=-1, -1,IF(C80&lt;income_row_max, C80+1,IF(C80=income_row_max, income_total_row, IF(C80=income_total_row, "/1",IF(C80="/1", expensas_header_row, IF(C80&lt;expensas_max_row,C80+1,IF(C80=expensas_max_row, total_expensas, IF(C80=total_expensas, "/2", IF(C80="/2", ahorros_header,IF(C80&lt;ahorros_max_row,C80+1,IF(C80=ahorros_max_row, ahorros_total, -1)))))))))))</f>
        <v>-1</v>
      </c>
      <c r="D81" s="68">
        <f t="shared" si="37"/>
        <v>-1</v>
      </c>
      <c r="E81" s="67" cm="1">
        <f t="array" ref="E81">1*OR(row_id=income_header_row, row_id=expensas_header_row,row_id=ahorros_header)</f>
        <v>0</v>
      </c>
      <c r="F81" s="2">
        <f t="shared" si="38"/>
        <v>0</v>
      </c>
      <c r="G81" s="2" cm="1">
        <f t="array" ref="G81">1*OR(row_id=income_total_row, row_id=total_expensas,row_id=ahorros_total)</f>
        <v>0</v>
      </c>
      <c r="H81" s="68">
        <f t="shared" si="39"/>
        <v>1</v>
      </c>
      <c r="I81" s="67" t="str" cm="1">
        <f t="array" ref="I81">IFERROR(INDEX(Presupuesto!$C:$C, header_row_id),"")</f>
        <v/>
      </c>
      <c r="J81" s="2" t="str" cm="1">
        <f t="array" ref="J81">IFERROR(INDEX(Presupuesto!$C:$C, row_id),"")</f>
        <v/>
      </c>
      <c r="K81" s="73" t="str" cm="1">
        <f t="array" ref="K81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81" s="76" t="str" cm="1">
        <f t="array" ref="L81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81" s="67" t="str" cm="1">
        <f t="array" ref="M81">IF(is_cat,
IF(header_row_id=income_header_row,MATCH(income_min_row,$C:$C, 0),
IF(header_row_id=expensas_header_row,MATCH(expensas_min_row,$C:$C, 0),
IF(header_row_id=ahorros_header,MATCH(ahorros_min_row,$C:$C, 0),""))),"")</f>
        <v/>
      </c>
      <c r="N81" s="68" t="str" cm="1">
        <f t="array" ref="N81">IF(is_cat,
IF(header_row_id=income_header_row,MATCH(income_row_max,$C:$C, 0),
IF(header_row_id=expensas_header_row,MATCH(expensas_max_row,$C:$C, 0),
IF(header_row_id=ahorros_header,MATCH(ahorros_max_row,$C:$C, 0),""))),"")</f>
        <v/>
      </c>
      <c r="O81" s="67" t="str">
        <f t="shared" si="40"/>
        <v/>
      </c>
      <c r="P81" s="2" t="str">
        <f t="shared" ca="1" si="41"/>
        <v/>
      </c>
      <c r="Q81" s="2" t="str">
        <f t="shared" si="42"/>
        <v/>
      </c>
      <c r="R81" s="68" t="str">
        <f t="shared" ca="1" si="43"/>
        <v/>
      </c>
      <c r="S81" s="67" t="str">
        <f t="shared" si="44"/>
        <v/>
      </c>
      <c r="T81" s="2" t="str">
        <f t="shared" si="45"/>
        <v/>
      </c>
      <c r="U81" s="2" t="str">
        <f t="shared" ca="1" si="46"/>
        <v/>
      </c>
      <c r="V81" s="2" t="str">
        <f t="shared" si="47"/>
        <v/>
      </c>
      <c r="W81" s="2" t="str">
        <f t="shared" ca="1" si="48"/>
        <v/>
      </c>
      <c r="X81" s="78">
        <f t="shared" si="49"/>
        <v>-1</v>
      </c>
      <c r="Y81" s="82" t="str">
        <f t="shared" si="50"/>
        <v/>
      </c>
      <c r="Z81" s="80" t="str">
        <f t="shared" si="51"/>
        <v/>
      </c>
      <c r="AA81" s="80" t="str">
        <f t="shared" si="52"/>
        <v/>
      </c>
      <c r="AB81" s="81" t="str">
        <f t="shared" si="53"/>
        <v/>
      </c>
      <c r="AC81" s="80" t="str">
        <f t="shared" si="54"/>
        <v/>
      </c>
      <c r="AD81" s="80" t="str">
        <f t="shared" si="55"/>
        <v/>
      </c>
    </row>
    <row r="82" spans="3:30" x14ac:dyDescent="0.25">
      <c r="C82" s="67" cm="1">
        <f t="array" ref="C82">IF(C81=-1, -1,IF(C81&lt;income_row_max, C81+1,IF(C81=income_row_max, income_total_row, IF(C81=income_total_row, "/1",IF(C81="/1", expensas_header_row, IF(C81&lt;expensas_max_row,C81+1,IF(C81=expensas_max_row, total_expensas, IF(C81=total_expensas, "/2", IF(C81="/2", ahorros_header,IF(C81&lt;ahorros_max_row,C81+1,IF(C81=ahorros_max_row, ahorros_total, -1)))))))))))</f>
        <v>-1</v>
      </c>
      <c r="D82" s="68">
        <f t="shared" si="37"/>
        <v>-1</v>
      </c>
      <c r="E82" s="67" cm="1">
        <f t="array" ref="E82">1*OR(row_id=income_header_row, row_id=expensas_header_row,row_id=ahorros_header)</f>
        <v>0</v>
      </c>
      <c r="F82" s="2">
        <f t="shared" si="38"/>
        <v>0</v>
      </c>
      <c r="G82" s="2" cm="1">
        <f t="array" ref="G82">1*OR(row_id=income_total_row, row_id=total_expensas,row_id=ahorros_total)</f>
        <v>0</v>
      </c>
      <c r="H82" s="68">
        <f t="shared" si="39"/>
        <v>1</v>
      </c>
      <c r="I82" s="67" t="str" cm="1">
        <f t="array" ref="I82">IFERROR(INDEX(Presupuesto!$C:$C, header_row_id),"")</f>
        <v/>
      </c>
      <c r="J82" s="2" t="str" cm="1">
        <f t="array" ref="J82">IFERROR(INDEX(Presupuesto!$C:$C, row_id),"")</f>
        <v/>
      </c>
      <c r="K82" s="73" t="str" cm="1">
        <f t="array" ref="K82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82" s="76" t="str" cm="1">
        <f t="array" ref="L82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82" s="67" t="str" cm="1">
        <f t="array" ref="M82">IF(is_cat,
IF(header_row_id=income_header_row,MATCH(income_min_row,$C:$C, 0),
IF(header_row_id=expensas_header_row,MATCH(expensas_min_row,$C:$C, 0),
IF(header_row_id=ahorros_header,MATCH(ahorros_min_row,$C:$C, 0),""))),"")</f>
        <v/>
      </c>
      <c r="N82" s="68" t="str" cm="1">
        <f t="array" ref="N82">IF(is_cat,
IF(header_row_id=income_header_row,MATCH(income_row_max,$C:$C, 0),
IF(header_row_id=expensas_header_row,MATCH(expensas_max_row,$C:$C, 0),
IF(header_row_id=ahorros_header,MATCH(ahorros_max_row,$C:$C, 0),""))),"")</f>
        <v/>
      </c>
      <c r="O82" s="67" t="str">
        <f t="shared" si="40"/>
        <v/>
      </c>
      <c r="P82" s="2" t="str">
        <f t="shared" ca="1" si="41"/>
        <v/>
      </c>
      <c r="Q82" s="2" t="str">
        <f t="shared" si="42"/>
        <v/>
      </c>
      <c r="R82" s="68" t="str">
        <f t="shared" ca="1" si="43"/>
        <v/>
      </c>
      <c r="S82" s="67" t="str">
        <f t="shared" si="44"/>
        <v/>
      </c>
      <c r="T82" s="2" t="str">
        <f t="shared" si="45"/>
        <v/>
      </c>
      <c r="U82" s="2" t="str">
        <f t="shared" ca="1" si="46"/>
        <v/>
      </c>
      <c r="V82" s="2" t="str">
        <f t="shared" si="47"/>
        <v/>
      </c>
      <c r="W82" s="2" t="str">
        <f t="shared" ca="1" si="48"/>
        <v/>
      </c>
      <c r="X82" s="78">
        <f t="shared" si="49"/>
        <v>-1</v>
      </c>
      <c r="Y82" s="82" t="str">
        <f t="shared" si="50"/>
        <v/>
      </c>
      <c r="Z82" s="80" t="str">
        <f t="shared" si="51"/>
        <v/>
      </c>
      <c r="AA82" s="80" t="str">
        <f t="shared" si="52"/>
        <v/>
      </c>
      <c r="AB82" s="81" t="str">
        <f t="shared" si="53"/>
        <v/>
      </c>
      <c r="AC82" s="80" t="str">
        <f t="shared" si="54"/>
        <v/>
      </c>
      <c r="AD82" s="80" t="str">
        <f t="shared" si="55"/>
        <v/>
      </c>
    </row>
    <row r="83" spans="3:30" x14ac:dyDescent="0.25">
      <c r="C83" s="67" cm="1">
        <f t="array" ref="C83">IF(C82=-1, -1,IF(C82&lt;income_row_max, C82+1,IF(C82=income_row_max, income_total_row, IF(C82=income_total_row, "/1",IF(C82="/1", expensas_header_row, IF(C82&lt;expensas_max_row,C82+1,IF(C82=expensas_max_row, total_expensas, IF(C82=total_expensas, "/2", IF(C82="/2", ahorros_header,IF(C82&lt;ahorros_max_row,C82+1,IF(C82=ahorros_max_row, ahorros_total, -1)))))))))))</f>
        <v>-1</v>
      </c>
      <c r="D83" s="68">
        <f t="shared" si="37"/>
        <v>-1</v>
      </c>
      <c r="E83" s="67" cm="1">
        <f t="array" ref="E83">1*OR(row_id=income_header_row, row_id=expensas_header_row,row_id=ahorros_header)</f>
        <v>0</v>
      </c>
      <c r="F83" s="2">
        <f t="shared" si="38"/>
        <v>0</v>
      </c>
      <c r="G83" s="2" cm="1">
        <f t="array" ref="G83">1*OR(row_id=income_total_row, row_id=total_expensas,row_id=ahorros_total)</f>
        <v>0</v>
      </c>
      <c r="H83" s="68">
        <f t="shared" si="39"/>
        <v>1</v>
      </c>
      <c r="I83" s="67" t="str" cm="1">
        <f t="array" ref="I83">IFERROR(INDEX(Presupuesto!$C:$C, header_row_id),"")</f>
        <v/>
      </c>
      <c r="J83" s="2" t="str" cm="1">
        <f t="array" ref="J83">IFERROR(INDEX(Presupuesto!$C:$C, row_id),"")</f>
        <v/>
      </c>
      <c r="K83" s="73" t="str" cm="1">
        <f t="array" ref="K83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83" s="76" t="str" cm="1">
        <f t="array" ref="L83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83" s="67" t="str" cm="1">
        <f t="array" ref="M83">IF(is_cat,
IF(header_row_id=income_header_row,MATCH(income_min_row,$C:$C, 0),
IF(header_row_id=expensas_header_row,MATCH(expensas_min_row,$C:$C, 0),
IF(header_row_id=ahorros_header,MATCH(ahorros_min_row,$C:$C, 0),""))),"")</f>
        <v/>
      </c>
      <c r="N83" s="68" t="str" cm="1">
        <f t="array" ref="N83">IF(is_cat,
IF(header_row_id=income_header_row,MATCH(income_row_max,$C:$C, 0),
IF(header_row_id=expensas_header_row,MATCH(expensas_max_row,$C:$C, 0),
IF(header_row_id=ahorros_header,MATCH(ahorros_max_row,$C:$C, 0),""))),"")</f>
        <v/>
      </c>
      <c r="O83" s="67" t="str">
        <f t="shared" si="40"/>
        <v/>
      </c>
      <c r="P83" s="2" t="str">
        <f t="shared" ca="1" si="41"/>
        <v/>
      </c>
      <c r="Q83" s="2" t="str">
        <f t="shared" si="42"/>
        <v/>
      </c>
      <c r="R83" s="68" t="str">
        <f t="shared" ca="1" si="43"/>
        <v/>
      </c>
      <c r="S83" s="67" t="str">
        <f t="shared" si="44"/>
        <v/>
      </c>
      <c r="T83" s="2" t="str">
        <f t="shared" si="45"/>
        <v/>
      </c>
      <c r="U83" s="2" t="str">
        <f t="shared" ca="1" si="46"/>
        <v/>
      </c>
      <c r="V83" s="2" t="str">
        <f t="shared" si="47"/>
        <v/>
      </c>
      <c r="W83" s="2" t="str">
        <f t="shared" ca="1" si="48"/>
        <v/>
      </c>
      <c r="X83" s="78">
        <f t="shared" si="49"/>
        <v>-1</v>
      </c>
      <c r="Y83" s="82" t="str">
        <f t="shared" si="50"/>
        <v/>
      </c>
      <c r="Z83" s="80" t="str">
        <f t="shared" si="51"/>
        <v/>
      </c>
      <c r="AA83" s="80" t="str">
        <f t="shared" si="52"/>
        <v/>
      </c>
      <c r="AB83" s="81" t="str">
        <f t="shared" si="53"/>
        <v/>
      </c>
      <c r="AC83" s="80" t="str">
        <f t="shared" si="54"/>
        <v/>
      </c>
      <c r="AD83" s="80" t="str">
        <f t="shared" si="55"/>
        <v/>
      </c>
    </row>
    <row r="84" spans="3:30" x14ac:dyDescent="0.25">
      <c r="C84" s="67" cm="1">
        <f t="array" ref="C84">IF(C83=-1, -1,IF(C83&lt;income_row_max, C83+1,IF(C83=income_row_max, income_total_row, IF(C83=income_total_row, "/1",IF(C83="/1", expensas_header_row, IF(C83&lt;expensas_max_row,C83+1,IF(C83=expensas_max_row, total_expensas, IF(C83=total_expensas, "/2", IF(C83="/2", ahorros_header,IF(C83&lt;ahorros_max_row,C83+1,IF(C83=ahorros_max_row, ahorros_total, -1)))))))))))</f>
        <v>-1</v>
      </c>
      <c r="D84" s="68">
        <f t="shared" si="37"/>
        <v>-1</v>
      </c>
      <c r="E84" s="67" cm="1">
        <f t="array" ref="E84">1*OR(row_id=income_header_row, row_id=expensas_header_row,row_id=ahorros_header)</f>
        <v>0</v>
      </c>
      <c r="F84" s="2">
        <f t="shared" si="38"/>
        <v>0</v>
      </c>
      <c r="G84" s="2" cm="1">
        <f t="array" ref="G84">1*OR(row_id=income_total_row, row_id=total_expensas,row_id=ahorros_total)</f>
        <v>0</v>
      </c>
      <c r="H84" s="68">
        <f t="shared" si="39"/>
        <v>1</v>
      </c>
      <c r="I84" s="67" t="str" cm="1">
        <f t="array" ref="I84">IFERROR(INDEX(Presupuesto!$C:$C, header_row_id),"")</f>
        <v/>
      </c>
      <c r="J84" s="2" t="str" cm="1">
        <f t="array" ref="J84">IFERROR(INDEX(Presupuesto!$C:$C, row_id),"")</f>
        <v/>
      </c>
      <c r="K84" s="73" t="str" cm="1">
        <f t="array" ref="K84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84" s="76" t="str" cm="1">
        <f t="array" ref="L84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84" s="67" t="str" cm="1">
        <f t="array" ref="M84">IF(is_cat,
IF(header_row_id=income_header_row,MATCH(income_min_row,$C:$C, 0),
IF(header_row_id=expensas_header_row,MATCH(expensas_min_row,$C:$C, 0),
IF(header_row_id=ahorros_header,MATCH(ahorros_min_row,$C:$C, 0),""))),"")</f>
        <v/>
      </c>
      <c r="N84" s="68" t="str" cm="1">
        <f t="array" ref="N84">IF(is_cat,
IF(header_row_id=income_header_row,MATCH(income_row_max,$C:$C, 0),
IF(header_row_id=expensas_header_row,MATCH(expensas_max_row,$C:$C, 0),
IF(header_row_id=ahorros_header,MATCH(ahorros_max_row,$C:$C, 0),""))),"")</f>
        <v/>
      </c>
      <c r="O84" s="67" t="str">
        <f t="shared" si="40"/>
        <v/>
      </c>
      <c r="P84" s="2" t="str">
        <f t="shared" ca="1" si="41"/>
        <v/>
      </c>
      <c r="Q84" s="2" t="str">
        <f t="shared" si="42"/>
        <v/>
      </c>
      <c r="R84" s="68" t="str">
        <f t="shared" ca="1" si="43"/>
        <v/>
      </c>
      <c r="S84" s="67" t="str">
        <f t="shared" si="44"/>
        <v/>
      </c>
      <c r="T84" s="2" t="str">
        <f t="shared" si="45"/>
        <v/>
      </c>
      <c r="U84" s="2" t="str">
        <f t="shared" ca="1" si="46"/>
        <v/>
      </c>
      <c r="V84" s="2" t="str">
        <f t="shared" si="47"/>
        <v/>
      </c>
      <c r="W84" s="2" t="str">
        <f t="shared" ca="1" si="48"/>
        <v/>
      </c>
      <c r="X84" s="78">
        <f t="shared" si="49"/>
        <v>-1</v>
      </c>
      <c r="Y84" s="82" t="str">
        <f t="shared" si="50"/>
        <v/>
      </c>
      <c r="Z84" s="80" t="str">
        <f t="shared" si="51"/>
        <v/>
      </c>
      <c r="AA84" s="80" t="str">
        <f t="shared" si="52"/>
        <v/>
      </c>
      <c r="AB84" s="81" t="str">
        <f t="shared" si="53"/>
        <v/>
      </c>
      <c r="AC84" s="80" t="str">
        <f t="shared" si="54"/>
        <v/>
      </c>
      <c r="AD84" s="80" t="str">
        <f t="shared" si="55"/>
        <v/>
      </c>
    </row>
    <row r="85" spans="3:30" x14ac:dyDescent="0.25">
      <c r="C85" s="67" cm="1">
        <f t="array" ref="C85">IF(C84=-1, -1,IF(C84&lt;income_row_max, C84+1,IF(C84=income_row_max, income_total_row, IF(C84=income_total_row, "/1",IF(C84="/1", expensas_header_row, IF(C84&lt;expensas_max_row,C84+1,IF(C84=expensas_max_row, total_expensas, IF(C84=total_expensas, "/2", IF(C84="/2", ahorros_header,IF(C84&lt;ahorros_max_row,C84+1,IF(C84=ahorros_max_row, ahorros_total, -1)))))))))))</f>
        <v>-1</v>
      </c>
      <c r="D85" s="68">
        <f t="shared" si="37"/>
        <v>-1</v>
      </c>
      <c r="E85" s="67" cm="1">
        <f t="array" ref="E85">1*OR(row_id=income_header_row, row_id=expensas_header_row,row_id=ahorros_header)</f>
        <v>0</v>
      </c>
      <c r="F85" s="2">
        <f t="shared" si="38"/>
        <v>0</v>
      </c>
      <c r="G85" s="2" cm="1">
        <f t="array" ref="G85">1*OR(row_id=income_total_row, row_id=total_expensas,row_id=ahorros_total)</f>
        <v>0</v>
      </c>
      <c r="H85" s="68">
        <f t="shared" si="39"/>
        <v>1</v>
      </c>
      <c r="I85" s="67" t="str" cm="1">
        <f t="array" ref="I85">IFERROR(INDEX(Presupuesto!$C:$C, header_row_id),"")</f>
        <v/>
      </c>
      <c r="J85" s="2" t="str" cm="1">
        <f t="array" ref="J85">IFERROR(INDEX(Presupuesto!$C:$C, row_id),"")</f>
        <v/>
      </c>
      <c r="K85" s="73" t="str" cm="1">
        <f t="array" ref="K85">IF(OR(is_header,is_empy),"",
IF(is_total,
IF(periodo_seleccionado="Total",
SUM(tracking_table[Cantidad]*(tracking_table[Tipo]=type)*(YEAR(tracking_table[Fecha])=YEAR(año_seleccionado))),
SUM(tracking_table[Cantidad]*(tracking_table[Tipo]=type)*(YEAR(tracking_table[Fecha])=YEAR(año_seleccionado))*(MONTH(tracking_table[Fecha])=periodo_seleccionado))),
IF(periodo_seleccionado="Total",
SUM(tracking_table[Cantidad]*(tracking_table[Categoria]=item)*(tracking_table[Tipo]=type)*(YEAR(tracking_table[Fecha])=YEAR(año_seleccionado))),
SUM(tracking_table[Cantidad]*(tracking_table[Categoria]=item)*(tracking_table[Tipo]=type)*(YEAR(tracking_table[Fecha])=YEAR(año_seleccionado))*(MONTH(tracking_table[Fecha])=periodo_seleccionado))))
)</f>
        <v/>
      </c>
      <c r="L85" s="76" t="str" cm="1">
        <f t="array" ref="L85">IF(OR(is_header,is_empy),"",
INDEX(Presupuesto!$E:$BU, row_id,
IF(periodo_seleccionado='Datos desplegables'!$D$7,MATCH(IF(periodo_seleccionado='Datos desplegables'!$D$7,año_seleccionado,DATE(YEAR(año_seleccionado),periodo_seleccionado,1)),Presupuesto!$E$9:$BU$9,0)+12,MATCH(IF(periodo_seleccionado='Datos desplegables'!$D$7,año_seleccionado,DATE(YEAR(año_seleccionado),periodo_seleccionado,1)),Presupuesto!$E$9:$BU$9,0))))</f>
        <v/>
      </c>
      <c r="M85" s="67" t="str" cm="1">
        <f t="array" ref="M85">IF(is_cat,
IF(header_row_id=income_header_row,MATCH(income_min_row,$C:$C, 0),
IF(header_row_id=expensas_header_row,MATCH(expensas_min_row,$C:$C, 0),
IF(header_row_id=ahorros_header,MATCH(ahorros_min_row,$C:$C, 0),""))),"")</f>
        <v/>
      </c>
      <c r="N85" s="68" t="str" cm="1">
        <f t="array" ref="N85">IF(is_cat,
IF(header_row_id=income_header_row,MATCH(income_row_max,$C:$C, 0),
IF(header_row_id=expensas_header_row,MATCH(expensas_max_row,$C:$C, 0),
IF(header_row_id=ahorros_header,MATCH(ahorros_max_row,$C:$C, 0),""))),"")</f>
        <v/>
      </c>
      <c r="O85" s="67" t="str">
        <f t="shared" si="40"/>
        <v/>
      </c>
      <c r="P85" s="2" t="str">
        <f t="shared" ca="1" si="41"/>
        <v/>
      </c>
      <c r="Q85" s="2" t="str">
        <f t="shared" si="42"/>
        <v/>
      </c>
      <c r="R85" s="68" t="str">
        <f t="shared" ca="1" si="43"/>
        <v/>
      </c>
      <c r="S85" s="67" t="str">
        <f t="shared" si="44"/>
        <v/>
      </c>
      <c r="T85" s="2" t="str">
        <f t="shared" si="45"/>
        <v/>
      </c>
      <c r="U85" s="2" t="str">
        <f t="shared" ca="1" si="46"/>
        <v/>
      </c>
      <c r="V85" s="2" t="str">
        <f t="shared" si="47"/>
        <v/>
      </c>
      <c r="W85" s="2" t="str">
        <f t="shared" ca="1" si="48"/>
        <v/>
      </c>
      <c r="X85" s="78">
        <f t="shared" si="49"/>
        <v>-1</v>
      </c>
      <c r="Y85" s="82" t="str">
        <f t="shared" si="50"/>
        <v/>
      </c>
      <c r="Z85" s="80" t="str">
        <f t="shared" si="51"/>
        <v/>
      </c>
      <c r="AA85" s="80" t="str">
        <f t="shared" si="52"/>
        <v/>
      </c>
      <c r="AB85" s="81" t="str">
        <f t="shared" si="53"/>
        <v/>
      </c>
      <c r="AC85" s="80" t="str">
        <f t="shared" si="54"/>
        <v/>
      </c>
      <c r="AD85" s="80" t="str">
        <f t="shared" si="55"/>
        <v/>
      </c>
    </row>
    <row r="86" spans="3:30" x14ac:dyDescent="0.25">
      <c r="X86" s="78"/>
    </row>
  </sheetData>
  <mergeCells count="9">
    <mergeCell ref="Y11:AD11"/>
    <mergeCell ref="Y1:AE2"/>
    <mergeCell ref="AF11:AR11"/>
    <mergeCell ref="AQ4:AR4"/>
    <mergeCell ref="AQ5:AR5"/>
    <mergeCell ref="AN5:AP5"/>
    <mergeCell ref="AQ7:AR7"/>
    <mergeCell ref="AN8:AP8"/>
    <mergeCell ref="AQ8:AR8"/>
  </mergeCells>
  <conditionalFormatting sqref="Y13:AD85">
    <cfRule type="expression" dxfId="30" priority="25" stopIfTrue="1">
      <formula>row_id=ahorros_header</formula>
    </cfRule>
    <cfRule type="expression" dxfId="29" priority="26" stopIfTrue="1">
      <formula>row_id=expensas_header_row</formula>
    </cfRule>
    <cfRule type="expression" dxfId="28" priority="27" stopIfTrue="1">
      <formula>row_id=income_header_row</formula>
    </cfRule>
    <cfRule type="expression" dxfId="27" priority="28">
      <formula>is_total</formula>
    </cfRule>
  </conditionalFormatting>
  <conditionalFormatting sqref="AB13:AB85">
    <cfRule type="expression" dxfId="26" priority="29" stopIfTrue="1">
      <formula>AND(OR(is_cat, is_total), out_budged &gt; 0, out_porcentage_complate &gt;= 1, header_row_id=expensas_header_row)</formula>
    </cfRule>
    <cfRule type="expression" dxfId="25" priority="30" stopIfTrue="1">
      <formula>AND(OR(is_cat, is_total), out_budged &gt; 0, out_porcentage_complate &gt;= 1, header_row_id=ahorros_header)</formula>
    </cfRule>
    <cfRule type="expression" dxfId="24" priority="31" stopIfTrue="1">
      <formula>AND(OR(is_cat, is_total), out_budged &gt; 0, out_porcentage_complate &gt;= 1, header_row_id=income_header_row)</formula>
    </cfRule>
    <cfRule type="dataBar" priority="3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{8823EB4B-8C54-4A8B-8DF5-D3439BF08829}</x14:id>
        </ext>
      </extLst>
    </cfRule>
  </conditionalFormatting>
  <conditionalFormatting sqref="AH16">
    <cfRule type="expression" dxfId="23" priority="24">
      <formula>AI16&lt;&gt;""</formula>
    </cfRule>
  </conditionalFormatting>
  <conditionalFormatting sqref="AH17">
    <cfRule type="expression" dxfId="22" priority="23">
      <formula>AI17&lt;&gt;""</formula>
    </cfRule>
  </conditionalFormatting>
  <conditionalFormatting sqref="AH18">
    <cfRule type="expression" dxfId="21" priority="22">
      <formula>AI18&lt;&gt;""</formula>
    </cfRule>
  </conditionalFormatting>
  <conditionalFormatting sqref="AH19">
    <cfRule type="expression" dxfId="20" priority="21">
      <formula>AI19&lt;&gt;""</formula>
    </cfRule>
  </conditionalFormatting>
  <conditionalFormatting sqref="AH20">
    <cfRule type="expression" dxfId="19" priority="20">
      <formula>AI20&lt;&gt;""</formula>
    </cfRule>
  </conditionalFormatting>
  <conditionalFormatting sqref="AH21">
    <cfRule type="expression" dxfId="18" priority="19">
      <formula>AI21&lt;&gt;""</formula>
    </cfRule>
  </conditionalFormatting>
  <conditionalFormatting sqref="AH30">
    <cfRule type="expression" dxfId="17" priority="18">
      <formula>AI30&lt;&gt;""</formula>
    </cfRule>
  </conditionalFormatting>
  <conditionalFormatting sqref="AH31">
    <cfRule type="expression" dxfId="16" priority="17">
      <formula>AI31&lt;&gt;""</formula>
    </cfRule>
  </conditionalFormatting>
  <conditionalFormatting sqref="AH32">
    <cfRule type="expression" dxfId="15" priority="16">
      <formula>AI32&lt;&gt;""</formula>
    </cfRule>
  </conditionalFormatting>
  <conditionalFormatting sqref="AH33">
    <cfRule type="expression" dxfId="14" priority="15">
      <formula>AI33&lt;&gt;""</formula>
    </cfRule>
  </conditionalFormatting>
  <conditionalFormatting sqref="AH34">
    <cfRule type="expression" dxfId="13" priority="14">
      <formula>AI34&lt;&gt;""</formula>
    </cfRule>
  </conditionalFormatting>
  <conditionalFormatting sqref="AH35">
    <cfRule type="expression" dxfId="12" priority="13">
      <formula>AI35&lt;&gt;""</formula>
    </cfRule>
  </conditionalFormatting>
  <conditionalFormatting sqref="AO30">
    <cfRule type="expression" dxfId="11" priority="12">
      <formula>AP30&lt;&gt;""</formula>
    </cfRule>
  </conditionalFormatting>
  <conditionalFormatting sqref="AO31">
    <cfRule type="expression" dxfId="10" priority="11">
      <formula>AP31&lt;&gt;""</formula>
    </cfRule>
  </conditionalFormatting>
  <conditionalFormatting sqref="AO32">
    <cfRule type="expression" dxfId="9" priority="10">
      <formula>AP32&lt;&gt;""</formula>
    </cfRule>
  </conditionalFormatting>
  <conditionalFormatting sqref="AO33">
    <cfRule type="expression" dxfId="8" priority="9">
      <formula>AP33&lt;&gt;""</formula>
    </cfRule>
  </conditionalFormatting>
  <conditionalFormatting sqref="AO34">
    <cfRule type="expression" dxfId="7" priority="8">
      <formula>AP34&lt;&gt;""</formula>
    </cfRule>
  </conditionalFormatting>
  <conditionalFormatting sqref="AO35">
    <cfRule type="expression" dxfId="6" priority="7">
      <formula>AP35&lt;&gt;""</formula>
    </cfRule>
  </conditionalFormatting>
  <conditionalFormatting sqref="AO16">
    <cfRule type="expression" dxfId="5" priority="6">
      <formula>AP16&lt;&gt;""</formula>
    </cfRule>
  </conditionalFormatting>
  <conditionalFormatting sqref="AO17">
    <cfRule type="expression" dxfId="4" priority="5">
      <formula>AP17&lt;&gt;""</formula>
    </cfRule>
  </conditionalFormatting>
  <conditionalFormatting sqref="AO18">
    <cfRule type="expression" dxfId="3" priority="4">
      <formula>AP18&lt;&gt;""</formula>
    </cfRule>
  </conditionalFormatting>
  <conditionalFormatting sqref="AO19">
    <cfRule type="expression" dxfId="2" priority="3">
      <formula>AP19&lt;&gt;""</formula>
    </cfRule>
  </conditionalFormatting>
  <conditionalFormatting sqref="AO20">
    <cfRule type="expression" dxfId="1" priority="2">
      <formula>AP20&lt;&gt;""</formula>
    </cfRule>
  </conditionalFormatting>
  <conditionalFormatting sqref="AO21">
    <cfRule type="expression" dxfId="0" priority="1">
      <formula>AP21&lt;&gt;""</formula>
    </cfRule>
  </conditionalFormatting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58" r:id="rId3" name="Check Box 62">
              <controlPr defaultSize="0" autoFill="0" autoLine="0" autoPict="0">
                <anchor moveWithCells="1">
                  <from>
                    <xdr:col>40</xdr:col>
                    <xdr:colOff>47625</xdr:colOff>
                    <xdr:row>12</xdr:row>
                    <xdr:rowOff>28575</xdr:rowOff>
                  </from>
                  <to>
                    <xdr:col>41</xdr:col>
                    <xdr:colOff>704850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4" name="Check Box 63">
              <controlPr defaultSize="0" autoFill="0" autoLine="0" autoPict="0" altText="Expensas">
                <anchor moveWithCells="1">
                  <from>
                    <xdr:col>40</xdr:col>
                    <xdr:colOff>47625</xdr:colOff>
                    <xdr:row>13</xdr:row>
                    <xdr:rowOff>66675</xdr:rowOff>
                  </from>
                  <to>
                    <xdr:col>41</xdr:col>
                    <xdr:colOff>704850</xdr:colOff>
                    <xdr:row>14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5" name="Check Box 64">
              <controlPr defaultSize="0" autoFill="0" autoLine="0" autoPict="0">
                <anchor moveWithCells="1">
                  <from>
                    <xdr:col>40</xdr:col>
                    <xdr:colOff>47625</xdr:colOff>
                    <xdr:row>14</xdr:row>
                    <xdr:rowOff>95250</xdr:rowOff>
                  </from>
                  <to>
                    <xdr:col>41</xdr:col>
                    <xdr:colOff>704850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" name="Check Box 65">
              <controlPr defaultSize="0" autoFill="0" autoLine="0" autoPict="0">
                <anchor moveWithCells="1">
                  <from>
                    <xdr:col>41</xdr:col>
                    <xdr:colOff>542925</xdr:colOff>
                    <xdr:row>12</xdr:row>
                    <xdr:rowOff>47625</xdr:rowOff>
                  </from>
                  <to>
                    <xdr:col>41</xdr:col>
                    <xdr:colOff>1476375</xdr:colOff>
                    <xdr:row>13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3EB4B-8C54-4A8B-8DF5-D3439BF0882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AB13:AB85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327040-086A-4333-87C2-7DBF97C37E3E}">
          <x14:formula1>
            <xm:f>'Datos desplegables'!$B$7:$B$11</xm:f>
          </x14:formula1>
          <xm:sqref>AQ5:AR5</xm:sqref>
        </x14:dataValidation>
        <x14:dataValidation type="list" allowBlank="1" showInputMessage="1" showErrorMessage="1" xr:uid="{A3FA0AB5-9F76-4505-A8D2-C9212E3F6777}">
          <x14:formula1>
            <xm:f>'Datos desplegables'!$D$7:$D$20</xm:f>
          </x14:formula1>
          <xm:sqref>AQ8:AR8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7ECB-5C92-40A2-8AEE-042D69735121}">
  <sheetPr codeName="Hoja5"/>
  <dimension ref="A1:Q105"/>
  <sheetViews>
    <sheetView showGridLines="0" zoomScale="85" zoomScaleNormal="85" workbookViewId="0">
      <selection activeCell="D1" sqref="A1:XFD2"/>
    </sheetView>
  </sheetViews>
  <sheetFormatPr baseColWidth="10" defaultRowHeight="15" x14ac:dyDescent="0.25"/>
  <cols>
    <col min="2" max="2" width="3" customWidth="1"/>
    <col min="3" max="3" width="32.42578125" customWidth="1"/>
    <col min="4" max="4" width="21.5703125" customWidth="1"/>
    <col min="5" max="6" width="14.28515625" customWidth="1"/>
    <col min="7" max="7" width="32.42578125" customWidth="1"/>
    <col min="8" max="8" width="24.28515625" customWidth="1"/>
    <col min="9" max="9" width="12.42578125" style="38" customWidth="1"/>
    <col min="10" max="10" width="14" style="38" customWidth="1"/>
    <col min="11" max="11" width="17.5703125" customWidth="1"/>
    <col min="12" max="12" width="21.5703125" customWidth="1"/>
    <col min="13" max="13" width="12.5703125" customWidth="1"/>
    <col min="14" max="14" width="13.140625" bestFit="1" customWidth="1"/>
    <col min="16" max="16" width="13.28515625" customWidth="1"/>
  </cols>
  <sheetData>
    <row r="1" spans="1:10" s="1" customFormat="1" ht="15" customHeight="1" x14ac:dyDescent="0.25">
      <c r="A1" s="110" t="s">
        <v>35</v>
      </c>
      <c r="B1" s="110"/>
      <c r="C1" s="110"/>
      <c r="I1" s="103"/>
      <c r="J1" s="103"/>
    </row>
    <row r="2" spans="1:10" s="1" customFormat="1" ht="15" customHeight="1" x14ac:dyDescent="0.25">
      <c r="A2" s="110"/>
      <c r="B2" s="110"/>
      <c r="C2" s="110"/>
      <c r="I2" s="103"/>
      <c r="J2" s="103"/>
    </row>
    <row r="8" spans="1:10" x14ac:dyDescent="0.25">
      <c r="B8" s="34"/>
      <c r="C8" s="34" t="s">
        <v>53</v>
      </c>
      <c r="D8" s="34"/>
      <c r="E8" s="34"/>
      <c r="F8" s="34"/>
    </row>
    <row r="10" spans="1:10" x14ac:dyDescent="0.25">
      <c r="C10" s="53" t="s">
        <v>36</v>
      </c>
      <c r="D10" s="55" cm="1">
        <f t="array" aca="1" ref="D10" ca="1">dia_actual</f>
        <v>45456</v>
      </c>
    </row>
    <row r="11" spans="1:10" x14ac:dyDescent="0.25">
      <c r="C11" s="54" t="s">
        <v>37</v>
      </c>
      <c r="D11" s="56">
        <f>MAX(tracking_table[Fecha])</f>
        <v>45396</v>
      </c>
    </row>
    <row r="12" spans="1:10" x14ac:dyDescent="0.25">
      <c r="C12" s="54" t="s">
        <v>40</v>
      </c>
      <c r="D12" s="57" t="str">
        <f ca="1">IF(D11=0,"", "(" &amp; "Hace " &amp; _xlfn.DAYS(D10,D11) &amp; " dias atrás)")</f>
        <v>(Hace 60 dias atrás)</v>
      </c>
    </row>
    <row r="13" spans="1:10" x14ac:dyDescent="0.25">
      <c r="C13" s="54" t="s">
        <v>38</v>
      </c>
      <c r="D13" s="57">
        <f>COUNT(tracking_table[Fecha])</f>
        <v>22</v>
      </c>
    </row>
    <row r="14" spans="1:10" x14ac:dyDescent="0.25">
      <c r="C14" s="54" t="s">
        <v>39</v>
      </c>
      <c r="D14" s="57" t="str" cm="1">
        <f t="array" aca="1" ref="D14" ca="1">"(" &amp; SUMPRODUCT(--(YEAR(tracking_table[Fecha])=YEAR(dia_actual))) &amp; " de este año)"</f>
        <v>(22 de este año)</v>
      </c>
    </row>
    <row r="15" spans="1:10" x14ac:dyDescent="0.25">
      <c r="C15" s="54" t="s">
        <v>41</v>
      </c>
      <c r="D15" s="58">
        <f>_xlfn.IFNA(INDEX(tracking_table[Balance], MATCH(Calculos!D11,tracking_table[Fecha],0)),"-")</f>
        <v>340000</v>
      </c>
    </row>
    <row r="16" spans="1:10" x14ac:dyDescent="0.25">
      <c r="C16" s="54" t="s">
        <v>42</v>
      </c>
      <c r="D16" s="59" t="str">
        <f>IF(D15&gt;0,  "Pendientes de ser asignados.", "Los ingresos no cubren las expensas " )</f>
        <v>Pendientes de ser asignados.</v>
      </c>
    </row>
    <row r="18" spans="2:7" x14ac:dyDescent="0.25">
      <c r="B18" s="34"/>
      <c r="C18" s="34" t="s">
        <v>52</v>
      </c>
      <c r="D18" s="34"/>
      <c r="E18" s="34"/>
      <c r="F18" s="34"/>
    </row>
    <row r="20" spans="2:7" x14ac:dyDescent="0.25">
      <c r="C20" s="53" t="s">
        <v>54</v>
      </c>
      <c r="D20" s="60">
        <f ca="1">IF(COUNTIF('Tablero de presupuesto'!AQ5, 'Datos desplegables'!B7)&gt;0, DATE(YEAR(TODAY()),1,1), 'Tablero de presupuesto'!AQ5)</f>
        <v>45292</v>
      </c>
      <c r="G20" s="35"/>
    </row>
    <row r="21" spans="2:7" x14ac:dyDescent="0.25">
      <c r="C21" s="53" t="s">
        <v>55</v>
      </c>
      <c r="D21" s="62" cm="1">
        <f t="array" ref="D21">IF(periodo_activo='Datos desplegables'!D7,"Total",IF(periodo_activo='Datos desplegables'!D8,MONTH(dia_actual),MONTH(periodo_activo)))</f>
        <v>1</v>
      </c>
    </row>
    <row r="22" spans="2:7" x14ac:dyDescent="0.25">
      <c r="C22" t="s">
        <v>56</v>
      </c>
      <c r="D22" s="61" t="str">
        <f ca="1">IF(TEXT(IF(COUNTIF('Tablero de presupuesto'!AQ8, 'Datos desplegables'!D8)&gt;0, DATE(YEAR(TODAY()),MONTH(TODAY()),DAY(TODAY())), 'Tablero de presupuesto'!AQ8), "mmmm")="Total","Resumen Anual",TEXT(IF(COUNTIF('Tablero de presupuesto'!AQ8, 'Datos desplegables'!D8)&gt;0, DATE(YEAR(TODAY()),MONTH(TODAY()),DAY(TODAY())), 'Tablero de presupuesto'!AQ8), "mmmm"))</f>
        <v>enero</v>
      </c>
    </row>
    <row r="23" spans="2:7" x14ac:dyDescent="0.25">
      <c r="C23" t="s">
        <v>105</v>
      </c>
      <c r="D23">
        <f ca="1">IF(periodo_seleccionado="Total",DATE(YEAR(año_seleccionado), 12, 31)-DATE(YEAR(año_seleccionado)-1,12,31),DAY(EOMONTH(DATE(YEAR(año_seleccionado),periodo_seleccionado,1),0)))</f>
        <v>31</v>
      </c>
    </row>
    <row r="24" spans="2:7" x14ac:dyDescent="0.25">
      <c r="C24" t="s">
        <v>106</v>
      </c>
      <c r="D24">
        <f ca="1">IF(YEAR(año_seleccionado)=YEAR(TODAY()),
       IF(periodo_seleccionado="Total", TODAY()-DATE(YEAR(año_seleccionado)-1,12,31),
          IF(periodo_seleccionado=MONTH(TODAY()),DAY(TODAY()),
            IF(periodo_seleccionado&lt;MONTH(TODAY()),D23,0))),
      IF(YEAR(año_seleccionado)&lt;YEAR(TODAY()),D23,0))</f>
        <v>31</v>
      </c>
    </row>
    <row r="25" spans="2:7" x14ac:dyDescent="0.25">
      <c r="C25" t="s">
        <v>107</v>
      </c>
      <c r="D25" s="79">
        <f ca="1">D24/D23</f>
        <v>1</v>
      </c>
    </row>
    <row r="26" spans="2:7" x14ac:dyDescent="0.25">
      <c r="C26" t="s">
        <v>108</v>
      </c>
      <c r="D26" s="74">
        <f ca="1">E45-(I45+M45)</f>
        <v>-58000</v>
      </c>
    </row>
    <row r="27" spans="2:7" x14ac:dyDescent="0.25">
      <c r="C27" s="54" t="s">
        <v>42</v>
      </c>
      <c r="D27" s="59" t="str">
        <f ca="1">IF(D26&gt;0,  "Pendientes de ser asignados.", "Los ingresos no cubren las expensas " )</f>
        <v xml:space="preserve">Los ingresos no cubren las expensas </v>
      </c>
    </row>
    <row r="28" spans="2:7" x14ac:dyDescent="0.25">
      <c r="C28" t="s">
        <v>109</v>
      </c>
      <c r="D28" s="79">
        <f ca="1">IFERROR(IF(saving_rate_config="% De los ingresos",M45/E45,(E45-I45)/E45),"")</f>
        <v>0.73333333333333328</v>
      </c>
    </row>
    <row r="36" spans="3:13" x14ac:dyDescent="0.25">
      <c r="C36" s="88" t="s">
        <v>84</v>
      </c>
      <c r="D36" s="89"/>
      <c r="E36" s="89"/>
      <c r="F36" s="89"/>
      <c r="G36" s="89"/>
      <c r="H36" s="89"/>
      <c r="I36" s="104"/>
      <c r="J36" s="104"/>
      <c r="K36" s="89"/>
      <c r="L36" s="89"/>
      <c r="M36" s="90"/>
    </row>
    <row r="38" spans="3:13" x14ac:dyDescent="0.25">
      <c r="C38" s="92" t="s">
        <v>8</v>
      </c>
      <c r="D38" s="92" t="s">
        <v>30</v>
      </c>
      <c r="E38" s="92" t="s">
        <v>31</v>
      </c>
      <c r="G38" s="92" t="s">
        <v>7</v>
      </c>
      <c r="H38" s="92" t="s">
        <v>30</v>
      </c>
      <c r="I38" s="105" t="s">
        <v>31</v>
      </c>
      <c r="K38" s="92" t="s">
        <v>18</v>
      </c>
      <c r="L38" s="92" t="s">
        <v>30</v>
      </c>
      <c r="M38" s="92" t="s">
        <v>31</v>
      </c>
    </row>
    <row r="39" spans="3:13" x14ac:dyDescent="0.25">
      <c r="C39" s="41">
        <v>1</v>
      </c>
      <c r="D39" s="41" t="str" cm="1">
        <f t="array" aca="1" ref="D39" ca="1">IF(E39="","",
INDEX('Tablero de presupuesto'!$J:$J,MATCH(income_header_row+Calculos!C39,'Tablero de presupuesto'!$X:$X,0)))</f>
        <v>Sueldo (Neto)</v>
      </c>
      <c r="E39" s="97" cm="1">
        <f t="array" aca="1" ref="E39" ca="1">IF(C39&gt;COUNTA(Ingresos[]),"",
IF(INDEX('Tablero de presupuesto'!$K:$K,MATCH(income_header_row+Calculos!C39,'Tablero de presupuesto'!$X:$X,0))=0, "",
INDEX('Tablero de presupuesto'!$K:$K,MATCH(income_header_row+Calculos!C39,'Tablero de presupuesto'!$X:$X,0))))</f>
        <v>400000</v>
      </c>
      <c r="G39" s="41">
        <v>1</v>
      </c>
      <c r="H39" s="41" t="str" cm="1">
        <f t="array" aca="1" ref="H39" ca="1">IF(I39="","",
INDEX('Tablero de presupuesto'!$J:$J,MATCH(expensas_header_row+Calculos!G39,'Tablero de presupuesto'!$X:$X,0)))</f>
        <v>Vacaciones</v>
      </c>
      <c r="I39" s="97" cm="1">
        <f t="array" aca="1" ref="I39" ca="1">IF(G39&gt;COUNTA(Expensas[]),"",
IF(INDEX('Tablero de presupuesto'!$K:$K,MATCH(expensas_header_row+Calculos!G39,'Tablero de presupuesto'!$X:$X,0))=0, "",
INDEX('Tablero de presupuesto'!$K:$K,MATCH(expensas_header_row+Calculos!G39,'Tablero de presupuesto'!$X:$X,0))))</f>
        <v>120000</v>
      </c>
      <c r="K39" s="41">
        <v>1</v>
      </c>
      <c r="L39" s="41" t="str" cm="1">
        <f t="array" aca="1" ref="L39" ca="1">IF(M39="","",
INDEX('Tablero de presupuesto'!$J:$J,MATCH(ahorros_header+Calculos!K39,'Tablero de presupuesto'!$X:$X,0)))</f>
        <v>Emergencia</v>
      </c>
      <c r="M39" s="97" cm="1">
        <f t="array" aca="1" ref="M39" ca="1">IF(K39&gt;COUNTA(ahorros[]),"",
IF(INDEX('Tablero de presupuesto'!$K:$K,MATCH(ahorros_header+Calculos!K39,'Tablero de presupuesto'!$X:$X,0))=0, "",
INDEX('Tablero de presupuesto'!$K:$K,MATCH(ahorros_header+Calculos!K39,'Tablero de presupuesto'!$X:$X,0))))</f>
        <v>432000</v>
      </c>
    </row>
    <row r="40" spans="3:13" x14ac:dyDescent="0.25">
      <c r="C40" s="41">
        <v>2</v>
      </c>
      <c r="D40" s="41" t="str" cm="1">
        <f t="array" aca="1" ref="D40" ca="1">IF(E40="","",
INDEX('Tablero de presupuesto'!$J:$J,MATCH(income_header_row+Calculos!C40,'Tablero de presupuesto'!$X:$X,0)))</f>
        <v>Aguinaldo</v>
      </c>
      <c r="E40" s="97" cm="1">
        <f t="array" aca="1" ref="E40" ca="1">IF(C40&gt;COUNTA(Ingresos[]),"",
IF(INDEX('Tablero de presupuesto'!$K:$K,MATCH(income_header_row+Calculos!C40,'Tablero de presupuesto'!$X:$X,0))=0, "",
INDEX('Tablero de presupuesto'!$K:$K,MATCH(income_header_row+Calculos!C40,'Tablero de presupuesto'!$X:$X,0))))</f>
        <v>400000</v>
      </c>
      <c r="G40" s="41">
        <v>2</v>
      </c>
      <c r="H40" s="41" t="str" cm="1">
        <f t="array" aca="1" ref="H40" ca="1">IF(I40="","",
INDEX('Tablero de presupuesto'!$J:$J,MATCH(expensas_header_row+Calculos!G40,'Tablero de presupuesto'!$X:$X,0)))</f>
        <v>Alquiler</v>
      </c>
      <c r="I40" s="97" cm="1">
        <f t="array" aca="1" ref="I40" ca="1">IF(G40&gt;COUNTA(Expensas[]),"",
IF(INDEX('Tablero de presupuesto'!$K:$K,MATCH(expensas_header_row+Calculos!G40,'Tablero de presupuesto'!$X:$X,0))=0, "",
INDEX('Tablero de presupuesto'!$K:$K,MATCH(expensas_header_row+Calculos!G40,'Tablero de presupuesto'!$X:$X,0))))</f>
        <v>57000</v>
      </c>
      <c r="K40" s="41">
        <v>2</v>
      </c>
      <c r="L40" s="41" t="str" cm="1">
        <f t="array" aca="1" ref="L40" ca="1">IF(M40="","",
INDEX('Tablero de presupuesto'!$J:$J,MATCH(ahorros_header+Calculos!K40,'Tablero de presupuesto'!$X:$X,0)))</f>
        <v>Ahorro vacaciones &amp; gustos</v>
      </c>
      <c r="M40" s="97" cm="1">
        <f t="array" aca="1" ref="M40" ca="1">IF(K40&gt;COUNTA(ahorros[]),"",
IF(INDEX('Tablero de presupuesto'!$K:$K,MATCH(ahorros_header+Calculos!K40,'Tablero de presupuesto'!$X:$X,0))=0, "",
INDEX('Tablero de presupuesto'!$K:$K,MATCH(ahorros_header+Calculos!K40,'Tablero de presupuesto'!$X:$X,0))))</f>
        <v>200000</v>
      </c>
    </row>
    <row r="41" spans="3:13" x14ac:dyDescent="0.25">
      <c r="C41" s="41">
        <v>3</v>
      </c>
      <c r="D41" s="41" t="str" cm="1">
        <f t="array" aca="1" ref="D41" ca="1">IF(E41="","",
INDEX('Tablero de presupuesto'!$J:$J,MATCH(income_header_row+Calculos!C41,'Tablero de presupuesto'!$X:$X,0)))</f>
        <v>Ahorro</v>
      </c>
      <c r="E41" s="97" cm="1">
        <f t="array" aca="1" ref="E41" ca="1">IF(C41&gt;COUNTA(Ingresos[]),"",
IF(INDEX('Tablero de presupuesto'!$K:$K,MATCH(income_header_row+Calculos!C41,'Tablero de presupuesto'!$X:$X,0))=0, "",
INDEX('Tablero de presupuesto'!$K:$K,MATCH(income_header_row+Calculos!C41,'Tablero de presupuesto'!$X:$X,0))))</f>
        <v>10000</v>
      </c>
      <c r="G41" s="41">
        <v>3</v>
      </c>
      <c r="H41" s="41" t="str" cm="1">
        <f t="array" aca="1" ref="H41" ca="1">IF(I41="","",
INDEX('Tablero de presupuesto'!$J:$J,MATCH(expensas_header_row+Calculos!G41,'Tablero de presupuesto'!$X:$X,0)))</f>
        <v>Luz</v>
      </c>
      <c r="I41" s="97" cm="1">
        <f t="array" aca="1" ref="I41" ca="1">IF(G41&gt;COUNTA(Expensas[]),"",
IF(INDEX('Tablero de presupuesto'!$K:$K,MATCH(expensas_header_row+Calculos!G41,'Tablero de presupuesto'!$X:$X,0))=0, "",
INDEX('Tablero de presupuesto'!$K:$K,MATCH(expensas_header_row+Calculos!G41,'Tablero de presupuesto'!$X:$X,0))))</f>
        <v>20000</v>
      </c>
      <c r="K41" s="41">
        <v>3</v>
      </c>
      <c r="L41" s="41" t="str" cm="1">
        <f t="array" aca="1" ref="L41" ca="1">IF(M41="","",
INDEX('Tablero de presupuesto'!$J:$J,MATCH(ahorros_header+Calculos!K41,'Tablero de presupuesto'!$X:$X,0)))</f>
        <v>Ahorros en Digital</v>
      </c>
      <c r="M41" s="97" cm="1">
        <f t="array" aca="1" ref="M41" ca="1">IF(K41&gt;COUNTA(ahorros[]),"",
IF(INDEX('Tablero de presupuesto'!$K:$K,MATCH(ahorros_header+Calculos!K41,'Tablero de presupuesto'!$X:$X,0))=0, "",
INDEX('Tablero de presupuesto'!$K:$K,MATCH(ahorros_header+Calculos!K41,'Tablero de presupuesto'!$X:$X,0))))</f>
        <v>20000</v>
      </c>
    </row>
    <row r="42" spans="3:13" x14ac:dyDescent="0.25">
      <c r="C42" s="41">
        <v>4</v>
      </c>
      <c r="D42" s="41" t="str" cm="1">
        <f t="array" aca="1" ref="D42" ca="1">IF(E42="","",
INDEX('Tablero de presupuesto'!$J:$J,MATCH(income_header_row+Calculos!C42,'Tablero de presupuesto'!$X:$X,0)))</f>
        <v/>
      </c>
      <c r="E42" s="97" t="str" cm="1">
        <f t="array" aca="1" ref="E42" ca="1">IF(C42&gt;COUNTA(Ingresos[]),"",
IF(INDEX('Tablero de presupuesto'!$K:$K,MATCH(income_header_row+Calculos!C42,'Tablero de presupuesto'!$X:$X,0))=0, "",
INDEX('Tablero de presupuesto'!$K:$K,MATCH(income_header_row+Calculos!C42,'Tablero de presupuesto'!$X:$X,0))))</f>
        <v/>
      </c>
      <c r="G42" s="41">
        <v>4</v>
      </c>
      <c r="H42" s="41" t="str" cm="1">
        <f t="array" aca="1" ref="H42" ca="1">IF(I42="","",
INDEX('Tablero de presupuesto'!$J:$J,MATCH(expensas_header_row+Calculos!G42,'Tablero de presupuesto'!$X:$X,0)))</f>
        <v>Internet</v>
      </c>
      <c r="I42" s="97" cm="1">
        <f t="array" aca="1" ref="I42" ca="1">IF(G42&gt;COUNTA(Expensas[]),"",
IF(INDEX('Tablero de presupuesto'!$K:$K,MATCH(expensas_header_row+Calculos!G42,'Tablero de presupuesto'!$X:$X,0))=0, "",
INDEX('Tablero de presupuesto'!$K:$K,MATCH(expensas_header_row+Calculos!G42,'Tablero de presupuesto'!$X:$X,0))))</f>
        <v>16000</v>
      </c>
      <c r="K42" s="41">
        <v>4</v>
      </c>
      <c r="L42" s="41" t="str" cm="1">
        <f t="array" ref="L42">IF(M42="","",
INDEX('Tablero de presupuesto'!$J:$J,MATCH(ahorros_header+Calculos!K42,'Tablero de presupuesto'!$X:$X,0)))</f>
        <v/>
      </c>
      <c r="M42" s="97" t="str" cm="1">
        <f t="array" ref="M42">IF(K42&gt;COUNTA(ahorros[]),"",
IF(INDEX('Tablero de presupuesto'!$K:$K,MATCH(ahorros_header+Calculos!K42,'Tablero de presupuesto'!$X:$X,0))=0, "",
INDEX('Tablero de presupuesto'!$K:$K,MATCH(ahorros_header+Calculos!K42,'Tablero de presupuesto'!$X:$X,0))))</f>
        <v/>
      </c>
    </row>
    <row r="43" spans="3:13" x14ac:dyDescent="0.25">
      <c r="C43" s="41">
        <v>5</v>
      </c>
      <c r="D43" s="41" t="str" cm="1">
        <f t="array" aca="1" ref="D43" ca="1">IF(E43="","",
INDEX('Tablero de presupuesto'!$J:$J,MATCH(income_header_row+Calculos!C43,'Tablero de presupuesto'!$X:$X,0)))</f>
        <v/>
      </c>
      <c r="E43" s="97" t="str" cm="1">
        <f t="array" aca="1" ref="E43" ca="1">IF(C43&gt;COUNTA(Ingresos[]),"",
IF(INDEX('Tablero de presupuesto'!$K:$K,MATCH(income_header_row+Calculos!C43,'Tablero de presupuesto'!$X:$X,0))=0, "",
INDEX('Tablero de presupuesto'!$K:$K,MATCH(income_header_row+Calculos!C43,'Tablero de presupuesto'!$X:$X,0))))</f>
        <v/>
      </c>
      <c r="G43" s="41">
        <v>5</v>
      </c>
      <c r="H43" s="41" t="str" cm="1">
        <f t="array" aca="1" ref="H43" ca="1">IF(I43="","",
INDEX('Tablero de presupuesto'!$J:$J,MATCH(expensas_header_row+Calculos!G43,'Tablero de presupuesto'!$X:$X,0)))</f>
        <v>Gas</v>
      </c>
      <c r="I43" s="97" cm="1">
        <f t="array" aca="1" ref="I43" ca="1">IF(G43&gt;COUNTA(Expensas[]),"",
IF(INDEX('Tablero de presupuesto'!$K:$K,MATCH(expensas_header_row+Calculos!G43,'Tablero de presupuesto'!$X:$X,0))=0, "",
INDEX('Tablero de presupuesto'!$K:$K,MATCH(expensas_header_row+Calculos!G43,'Tablero de presupuesto'!$X:$X,0))))</f>
        <v>3000</v>
      </c>
      <c r="K43" s="41">
        <v>5</v>
      </c>
      <c r="L43" s="41" t="str" cm="1">
        <f t="array" ref="L43">IF(M43="","",
INDEX('Tablero de presupuesto'!$J:$J,MATCH(ahorros_header+Calculos!K43,'Tablero de presupuesto'!$X:$X,0)))</f>
        <v/>
      </c>
      <c r="M43" s="97" t="str" cm="1">
        <f t="array" ref="M43">IF(K43&gt;COUNTA(ahorros[]),"",
IF(INDEX('Tablero de presupuesto'!$K:$K,MATCH(ahorros_header+Calculos!K43,'Tablero de presupuesto'!$X:$X,0))=0, "",
INDEX('Tablero de presupuesto'!$K:$K,MATCH(ahorros_header+Calculos!K43,'Tablero de presupuesto'!$X:$X,0))))</f>
        <v/>
      </c>
    </row>
    <row r="44" spans="3:13" ht="15.75" thickBot="1" x14ac:dyDescent="0.3">
      <c r="C44" s="91">
        <v>6</v>
      </c>
      <c r="D44" s="91" t="str">
        <f ca="1">IF(E44="","","Otros")</f>
        <v/>
      </c>
      <c r="E44" s="98" t="str">
        <f ca="1">IF(E45-SUM(E39:E43)=0,"",E45-SUM(E39:E43))</f>
        <v/>
      </c>
      <c r="G44" s="91">
        <v>6</v>
      </c>
      <c r="H44" s="91" t="str">
        <f ca="1">IF(I44="","","Otros")</f>
        <v/>
      </c>
      <c r="I44" s="98" t="str">
        <f ca="1">IF(I45-SUM(I39:I43)=0,"",I45-SUM(I39:I43))</f>
        <v/>
      </c>
      <c r="K44" s="91">
        <v>6</v>
      </c>
      <c r="L44" s="91" t="str">
        <f ca="1">IF(M44="","","Otros")</f>
        <v/>
      </c>
      <c r="M44" s="98" t="str">
        <f ca="1">IF(M45-SUM(M39:M43)=0,"",M45-SUM(M39:M43))</f>
        <v/>
      </c>
    </row>
    <row r="45" spans="3:13" ht="15.75" thickTop="1" x14ac:dyDescent="0.25">
      <c r="C45" s="41"/>
      <c r="D45" s="44" t="s">
        <v>2</v>
      </c>
      <c r="E45" s="99" cm="1">
        <f t="array" aca="1" ref="E45" ca="1">INDEX('Tablero de presupuesto'!$K:$K,MATCH(income_total_row,'Tablero de presupuesto'!$X:$X,0))</f>
        <v>810000</v>
      </c>
      <c r="G45" s="41"/>
      <c r="H45" s="44" t="s">
        <v>2</v>
      </c>
      <c r="I45" s="99" cm="1">
        <f t="array" aca="1" ref="I45" ca="1">INDEX('Tablero de presupuesto'!$K:$K,MATCH(total_expensas,'Tablero de presupuesto'!$X:$X,0))</f>
        <v>216000</v>
      </c>
      <c r="K45" s="41"/>
      <c r="L45" s="44" t="s">
        <v>2</v>
      </c>
      <c r="M45" s="99" cm="1">
        <f t="array" aca="1" ref="M45" ca="1">INDEX('Tablero de presupuesto'!$K:$K,MATCH(ahorros_total,'Tablero de presupuesto'!$X:$X,0))</f>
        <v>652000</v>
      </c>
    </row>
    <row r="50" spans="3:17" x14ac:dyDescent="0.25">
      <c r="C50" s="88" t="s">
        <v>85</v>
      </c>
      <c r="D50" s="89"/>
      <c r="E50" s="89"/>
      <c r="F50" s="89"/>
      <c r="G50" s="89"/>
      <c r="H50" s="89"/>
      <c r="I50" s="104"/>
      <c r="J50" s="104"/>
      <c r="K50" s="89"/>
      <c r="L50" s="89"/>
      <c r="M50" s="90"/>
    </row>
    <row r="52" spans="3:17" x14ac:dyDescent="0.25">
      <c r="C52" s="43" t="s">
        <v>98</v>
      </c>
      <c r="D52" s="42" t="b">
        <v>1</v>
      </c>
    </row>
    <row r="53" spans="3:17" x14ac:dyDescent="0.25">
      <c r="C53" s="43" t="s">
        <v>99</v>
      </c>
      <c r="D53" s="42" t="b">
        <v>1</v>
      </c>
    </row>
    <row r="54" spans="3:17" x14ac:dyDescent="0.25">
      <c r="C54" s="43" t="s">
        <v>100</v>
      </c>
      <c r="D54" s="42" t="b">
        <v>1</v>
      </c>
    </row>
    <row r="55" spans="3:17" x14ac:dyDescent="0.25">
      <c r="C55" s="43" t="s">
        <v>101</v>
      </c>
      <c r="D55" s="42" t="b">
        <v>1</v>
      </c>
      <c r="L55" s="122" t="s">
        <v>93</v>
      </c>
      <c r="M55" s="122"/>
      <c r="N55" s="122"/>
      <c r="O55" s="123" t="s">
        <v>97</v>
      </c>
      <c r="P55" s="123"/>
      <c r="Q55" s="123"/>
    </row>
    <row r="56" spans="3:17" x14ac:dyDescent="0.25">
      <c r="C56" s="2" t="s">
        <v>86</v>
      </c>
      <c r="D56" s="2" t="s">
        <v>63</v>
      </c>
      <c r="E56" s="2" t="s">
        <v>87</v>
      </c>
      <c r="F56" s="2" t="s">
        <v>88</v>
      </c>
      <c r="G56" s="2" t="s">
        <v>89</v>
      </c>
      <c r="H56" s="2" t="s">
        <v>90</v>
      </c>
      <c r="I56" s="106" t="s">
        <v>65</v>
      </c>
      <c r="J56" s="106" t="s">
        <v>91</v>
      </c>
      <c r="K56" s="2" t="s">
        <v>92</v>
      </c>
      <c r="L56" s="2" t="s">
        <v>94</v>
      </c>
      <c r="M56" s="2" t="s">
        <v>95</v>
      </c>
      <c r="N56" s="2" t="s">
        <v>96</v>
      </c>
      <c r="O56" s="2" t="s">
        <v>94</v>
      </c>
      <c r="P56" s="2" t="s">
        <v>95</v>
      </c>
      <c r="Q56" s="2" t="s">
        <v>96</v>
      </c>
    </row>
    <row r="57" spans="3:17" ht="14.25" customHeight="1" x14ac:dyDescent="0.25">
      <c r="C57" s="124">
        <f ca="1">DATE(YEAR(año_seleccionado),1,1)</f>
        <v>45292</v>
      </c>
      <c r="D57" s="101" t="s">
        <v>32</v>
      </c>
      <c r="E57" s="101">
        <f ca="1">MONTH(C57)</f>
        <v>1</v>
      </c>
      <c r="F57" s="101">
        <f ca="1">IF(periodo_seleccionado="Total",1,IF(periodo_seleccionado=cc_month_num,1,0))</f>
        <v>1</v>
      </c>
      <c r="G57" s="101">
        <f>1*$D$52</f>
        <v>1</v>
      </c>
      <c r="H57" s="101">
        <f>1*$D$55</f>
        <v>1</v>
      </c>
      <c r="I57" s="107" cm="1">
        <f t="array" aca="1" ref="I57" ca="1">SUM(tracking_table[Cantidad]*(tracking_table[Tipo]=cc_type)*(YEAR(tracking_table[Fecha])=YEAR(año_seleccionado))*(MONTH(tracking_table[Fecha])=cc_month_num))</f>
        <v>810000</v>
      </c>
      <c r="J57" s="107" cm="1">
        <f t="array" aca="1" ref="J57" ca="1">INDEX(Presupuesto!$E:$BU,income_total_row,MATCH(DATE(YEAR(año_seleccionado),cc_month_num,1),Presupuesto!$E$9:$BU$9,0))</f>
        <v>400000</v>
      </c>
      <c r="K57" s="107">
        <f ca="1">cc_budget-cc_tracked</f>
        <v>-410000</v>
      </c>
      <c r="L57" s="107">
        <f ca="1">cc_in_focus*cc_show_type*MIN(cc_tracked,cc_budget)</f>
        <v>400000</v>
      </c>
      <c r="M57" s="107">
        <f ca="1">cc_in_focus*cc_show_type*cc_show_remain_budget*IF(cc_delta&gt;0,cc_delta,0)</f>
        <v>0</v>
      </c>
      <c r="N57" s="107">
        <f ca="1">cc_in_focus*cc_show_type*IF(cc_delta&lt;0,ABS(cc_delta),0)</f>
        <v>410000</v>
      </c>
      <c r="O57" s="107">
        <f ca="1">NOT(cc_in_focus)*cc_show_type*MIN(cc_tracked,cc_budget)</f>
        <v>0</v>
      </c>
      <c r="P57" s="107">
        <f ca="1">NOT(cc_in_focus)*cc_show_type*cc_show_remain_budget*IF(cc_delta&gt;0,cc_delta,0)</f>
        <v>0</v>
      </c>
      <c r="Q57" s="107">
        <f ca="1">NOT(cc_in_focus)*cc_show_type*IF(cc_delta&lt;0,ABS(cc_delta),0)</f>
        <v>0</v>
      </c>
    </row>
    <row r="58" spans="3:17" ht="14.25" customHeight="1" x14ac:dyDescent="0.25">
      <c r="C58" s="125"/>
      <c r="D58" s="100" t="s">
        <v>7</v>
      </c>
      <c r="E58" s="100">
        <f ca="1">MONTH(C57)</f>
        <v>1</v>
      </c>
      <c r="F58" s="100">
        <f ca="1">IF(periodo_seleccionado="Total",1,IF(periodo_seleccionado=cc_month_num,1,0))</f>
        <v>1</v>
      </c>
      <c r="G58" s="100">
        <f>1*$D$53</f>
        <v>1</v>
      </c>
      <c r="H58" s="100">
        <f>1*$D$55</f>
        <v>1</v>
      </c>
      <c r="I58" s="108" cm="1">
        <f t="array" aca="1" ref="I58" ca="1">SUM(tracking_table[Cantidad]*(tracking_table[Tipo]=cc_type)*(YEAR(tracking_table[Fecha])=YEAR(año_seleccionado))*(MONTH(tracking_table[Fecha])=cc_month_num))</f>
        <v>216000</v>
      </c>
      <c r="J58" s="108" cm="1">
        <f t="array" aca="1" ref="J58" ca="1">INDEX(Presupuesto!$E:$BU,total_expensas,MATCH(DATE(YEAR(año_seleccionado),cc_month_num,1),Presupuesto!$E$9:$BU$9,0))</f>
        <v>419000</v>
      </c>
      <c r="K58" s="108">
        <f ca="1">cc_budget-cc_tracked</f>
        <v>203000</v>
      </c>
      <c r="L58" s="108">
        <f ca="1">cc_in_focus*cc_show_type*MIN(cc_tracked,cc_budget)</f>
        <v>216000</v>
      </c>
      <c r="M58" s="108">
        <f ca="1">cc_in_focus*cc_show_type*cc_show_remain_budget*IF(cc_delta&gt;0,cc_delta,0)</f>
        <v>203000</v>
      </c>
      <c r="N58" s="108">
        <f ca="1">cc_in_focus*cc_show_type*IF(cc_delta&lt;0,ABS(cc_delta),0)</f>
        <v>0</v>
      </c>
      <c r="O58" s="108">
        <f ca="1">NOT(cc_in_focus)*cc_show_type*MIN(cc_tracked,cc_budget)</f>
        <v>0</v>
      </c>
      <c r="P58" s="108">
        <f ca="1">NOT(cc_in_focus)*cc_show_type*cc_show_remain_budget*IF(cc_delta&gt;0,cc_delta,0)</f>
        <v>0</v>
      </c>
      <c r="Q58" s="108">
        <f ca="1">NOT(cc_in_focus)*cc_show_type*IF(cc_delta&lt;0,ABS(cc_delta),0)</f>
        <v>0</v>
      </c>
    </row>
    <row r="59" spans="3:17" ht="14.25" customHeight="1" x14ac:dyDescent="0.25">
      <c r="C59" s="125"/>
      <c r="D59" s="100" t="s">
        <v>18</v>
      </c>
      <c r="E59" s="100">
        <f ca="1">MONTH(C57)</f>
        <v>1</v>
      </c>
      <c r="F59" s="100">
        <f ca="1">IF(periodo_seleccionado="Total",1,IF(periodo_seleccionado=cc_month_num,1,0))</f>
        <v>1</v>
      </c>
      <c r="G59" s="100">
        <f>1*$D$54</f>
        <v>1</v>
      </c>
      <c r="H59" s="100">
        <f>1*$D$55</f>
        <v>1</v>
      </c>
      <c r="I59" s="108" cm="1">
        <f t="array" aca="1" ref="I59" ca="1">SUM(tracking_table[Cantidad]*(tracking_table[Tipo]=cc_type)*(YEAR(tracking_table[Fecha])=YEAR(año_seleccionado))*(MONTH(tracking_table[Fecha])=cc_month_num))</f>
        <v>652000</v>
      </c>
      <c r="J59" s="108" cm="1">
        <f t="array" aca="1" ref="J59" ca="1">INDEX(Presupuesto!$E:$BU,ahorros_total,MATCH(DATE(YEAR(año_seleccionado),cc_month_num,1),Presupuesto!$E$9:$BU$9,0))</f>
        <v>0</v>
      </c>
      <c r="K59" s="108">
        <f ca="1">cc_budget-cc_tracked</f>
        <v>-652000</v>
      </c>
      <c r="L59" s="108">
        <f ca="1">cc_in_focus*cc_show_type*MIN(cc_tracked,cc_budget)</f>
        <v>0</v>
      </c>
      <c r="M59" s="108">
        <f ca="1">cc_in_focus*cc_show_type*cc_show_remain_budget*IF(cc_delta&gt;0,cc_delta,0)</f>
        <v>0</v>
      </c>
      <c r="N59" s="108">
        <f ca="1">cc_in_focus*cc_show_type*IF(cc_delta&lt;0,ABS(cc_delta),0)</f>
        <v>652000</v>
      </c>
      <c r="O59" s="108">
        <f ca="1">NOT(cc_in_focus)*cc_show_type*MIN(cc_tracked,cc_budget)</f>
        <v>0</v>
      </c>
      <c r="P59" s="108">
        <f ca="1">NOT(cc_in_focus)*cc_show_type*cc_show_remain_budget*IF(cc_delta&gt;0,cc_delta,0)</f>
        <v>0</v>
      </c>
      <c r="Q59" s="108">
        <f ca="1">NOT(cc_in_focus)*cc_show_type*IF(cc_delta&lt;0,ABS(cc_delta),0)</f>
        <v>0</v>
      </c>
    </row>
    <row r="60" spans="3:17" ht="14.25" customHeight="1" x14ac:dyDescent="0.25">
      <c r="C60" s="125"/>
      <c r="D60" s="100"/>
      <c r="E60" s="100"/>
      <c r="F60" s="100"/>
      <c r="G60" s="100"/>
      <c r="H60" s="100"/>
      <c r="I60" s="108"/>
      <c r="J60" s="108"/>
      <c r="K60" s="108"/>
      <c r="L60" s="108"/>
      <c r="M60" s="108"/>
      <c r="N60" s="108"/>
      <c r="O60" s="108"/>
      <c r="P60" s="108"/>
      <c r="Q60" s="108"/>
    </row>
    <row r="61" spans="3:17" ht="14.25" customHeight="1" x14ac:dyDescent="0.25">
      <c r="C61" s="124">
        <f ca="1">DATE(YEAR(año_seleccionado),MONTH(C57)+1,1)</f>
        <v>45323</v>
      </c>
      <c r="D61" s="101" t="s">
        <v>32</v>
      </c>
      <c r="E61" s="101">
        <f t="shared" ref="E61" ca="1" si="0">MONTH(C61)</f>
        <v>2</v>
      </c>
      <c r="F61" s="101">
        <f ca="1">IF(periodo_seleccionado="Total",1,IF(periodo_seleccionado=cc_month_num,1,0))</f>
        <v>0</v>
      </c>
      <c r="G61" s="101">
        <f t="shared" ref="G61" si="1">1*$D$52</f>
        <v>1</v>
      </c>
      <c r="H61" s="101">
        <f t="shared" ref="H61:H63" si="2">1*$D$55</f>
        <v>1</v>
      </c>
      <c r="I61" s="107" cm="1">
        <f t="array" aca="1" ref="I61" ca="1">SUM(tracking_table[Cantidad]*(tracking_table[Tipo]=cc_type)*(YEAR(tracking_table[Fecha])=YEAR(año_seleccionado))*(MONTH(tracking_table[Fecha])=cc_month_num))</f>
        <v>480000</v>
      </c>
      <c r="J61" s="107" cm="1">
        <f t="array" aca="1" ref="J61" ca="1">INDEX(Presupuesto!$E:$BU,income_total_row,MATCH(DATE(YEAR(año_seleccionado),cc_month_num,1),Presupuesto!$E$9:$BU$9,0))</f>
        <v>400000</v>
      </c>
      <c r="K61" s="107">
        <f ca="1">cc_budget-cc_tracked</f>
        <v>-80000</v>
      </c>
      <c r="L61" s="107">
        <f ca="1">cc_in_focus*cc_show_type*MIN(cc_tracked,cc_budget)</f>
        <v>0</v>
      </c>
      <c r="M61" s="107">
        <f ca="1">cc_in_focus*cc_show_type*cc_show_remain_budget*IF(cc_delta&gt;0,cc_delta,0)</f>
        <v>0</v>
      </c>
      <c r="N61" s="107">
        <f ca="1">cc_in_focus*cc_show_type*IF(cc_delta&lt;0,ABS(cc_delta),0)</f>
        <v>0</v>
      </c>
      <c r="O61" s="107">
        <f ca="1">NOT(cc_in_focus)*cc_show_type*MIN(cc_tracked,cc_budget)</f>
        <v>400000</v>
      </c>
      <c r="P61" s="107">
        <f ca="1">NOT(cc_in_focus)*cc_show_type*cc_show_remain_budget*IF(cc_delta&gt;0,cc_delta,0)</f>
        <v>0</v>
      </c>
      <c r="Q61" s="107">
        <f ca="1">NOT(cc_in_focus)*cc_show_type*IF(cc_delta&lt;0,ABS(cc_delta),0)</f>
        <v>80000</v>
      </c>
    </row>
    <row r="62" spans="3:17" ht="14.25" customHeight="1" x14ac:dyDescent="0.25">
      <c r="C62" s="125"/>
      <c r="D62" s="100" t="s">
        <v>7</v>
      </c>
      <c r="E62" s="100">
        <f t="shared" ref="E62" ca="1" si="3">MONTH(C61)</f>
        <v>2</v>
      </c>
      <c r="F62" s="100">
        <f ca="1">IF(periodo_seleccionado="Total",1,IF(periodo_seleccionado=cc_month_num,1,0))</f>
        <v>0</v>
      </c>
      <c r="G62" s="100">
        <f t="shared" ref="G62" si="4">1*$D$53</f>
        <v>1</v>
      </c>
      <c r="H62" s="100">
        <f t="shared" si="2"/>
        <v>1</v>
      </c>
      <c r="I62" s="108" cm="1">
        <f t="array" aca="1" ref="I62" ca="1">SUM(tracking_table[Cantidad]*(tracking_table[Tipo]=cc_type)*(YEAR(tracking_table[Fecha])=YEAR(año_seleccionado))*(MONTH(tracking_table[Fecha])=cc_month_num))</f>
        <v>532000</v>
      </c>
      <c r="J62" s="108" cm="1">
        <f t="array" aca="1" ref="J62" ca="1">INDEX(Presupuesto!$E:$BU,total_expensas,MATCH(DATE(YEAR(año_seleccionado),cc_month_num,1),Presupuesto!$E$9:$BU$9,0))</f>
        <v>308850</v>
      </c>
      <c r="K62" s="108">
        <f ca="1">cc_budget-cc_tracked</f>
        <v>-223150</v>
      </c>
      <c r="L62" s="108">
        <f ca="1">cc_in_focus*cc_show_type*MIN(cc_tracked,cc_budget)</f>
        <v>0</v>
      </c>
      <c r="M62" s="108">
        <f ca="1">cc_in_focus*cc_show_type*cc_show_remain_budget*IF(cc_delta&gt;0,cc_delta,0)</f>
        <v>0</v>
      </c>
      <c r="N62" s="108">
        <f ca="1">cc_in_focus*cc_show_type*IF(cc_delta&lt;0,ABS(cc_delta),0)</f>
        <v>0</v>
      </c>
      <c r="O62" s="108">
        <f ca="1">NOT(cc_in_focus)*cc_show_type*MIN(cc_tracked,cc_budget)</f>
        <v>308850</v>
      </c>
      <c r="P62" s="108">
        <f ca="1">NOT(cc_in_focus)*cc_show_type*cc_show_remain_budget*IF(cc_delta&gt;0,cc_delta,0)</f>
        <v>0</v>
      </c>
      <c r="Q62" s="108">
        <f ca="1">NOT(cc_in_focus)*cc_show_type*IF(cc_delta&lt;0,ABS(cc_delta),0)</f>
        <v>223150</v>
      </c>
    </row>
    <row r="63" spans="3:17" ht="14.25" customHeight="1" x14ac:dyDescent="0.25">
      <c r="C63" s="125"/>
      <c r="D63" s="100" t="s">
        <v>18</v>
      </c>
      <c r="E63" s="100">
        <f t="shared" ref="E63" ca="1" si="5">MONTH(C61)</f>
        <v>2</v>
      </c>
      <c r="F63" s="100">
        <f ca="1">IF(periodo_seleccionado="Total",1,IF(periodo_seleccionado=cc_month_num,1,0))</f>
        <v>0</v>
      </c>
      <c r="G63" s="100">
        <f t="shared" ref="G63" si="6">1*$D$54</f>
        <v>1</v>
      </c>
      <c r="H63" s="100">
        <f t="shared" si="2"/>
        <v>1</v>
      </c>
      <c r="I63" s="108" cm="1">
        <f t="array" aca="1" ref="I63" ca="1">SUM(tracking_table[Cantidad]*(tracking_table[Tipo]=cc_type)*(YEAR(tracking_table[Fecha])=YEAR(año_seleccionado))*(MONTH(tracking_table[Fecha])=cc_month_num))</f>
        <v>0</v>
      </c>
      <c r="J63" s="108" cm="1">
        <f t="array" aca="1" ref="J63" ca="1">INDEX(Presupuesto!$E:$BU,ahorros_total,MATCH(DATE(YEAR(año_seleccionado),cc_month_num,1),Presupuesto!$E$9:$BU$9,0))</f>
        <v>0</v>
      </c>
      <c r="K63" s="108">
        <f ca="1">cc_budget-cc_tracked</f>
        <v>0</v>
      </c>
      <c r="L63" s="108">
        <f ca="1">cc_in_focus*cc_show_type*MIN(cc_tracked,cc_budget)</f>
        <v>0</v>
      </c>
      <c r="M63" s="108">
        <f ca="1">cc_in_focus*cc_show_type*cc_show_remain_budget*IF(cc_delta&gt;0,cc_delta,0)</f>
        <v>0</v>
      </c>
      <c r="N63" s="108">
        <f ca="1">cc_in_focus*cc_show_type*IF(cc_delta&lt;0,ABS(cc_delta),0)</f>
        <v>0</v>
      </c>
      <c r="O63" s="108">
        <f ca="1">NOT(cc_in_focus)*cc_show_type*MIN(cc_tracked,cc_budget)</f>
        <v>0</v>
      </c>
      <c r="P63" s="108">
        <f ca="1">NOT(cc_in_focus)*cc_show_type*cc_show_remain_budget*IF(cc_delta&gt;0,cc_delta,0)</f>
        <v>0</v>
      </c>
      <c r="Q63" s="108">
        <f ca="1">NOT(cc_in_focus)*cc_show_type*IF(cc_delta&lt;0,ABS(cc_delta),0)</f>
        <v>0</v>
      </c>
    </row>
    <row r="64" spans="3:17" ht="14.25" customHeight="1" x14ac:dyDescent="0.25">
      <c r="C64" s="125"/>
      <c r="D64" s="102"/>
      <c r="E64" s="100"/>
      <c r="F64" s="100"/>
      <c r="G64" s="100"/>
      <c r="H64" s="100"/>
      <c r="I64" s="108"/>
      <c r="J64" s="108"/>
      <c r="K64" s="108"/>
      <c r="L64" s="108"/>
      <c r="M64" s="108"/>
      <c r="N64" s="108"/>
      <c r="O64" s="108"/>
      <c r="P64" s="108"/>
      <c r="Q64" s="108"/>
    </row>
    <row r="65" spans="3:17" ht="14.25" customHeight="1" x14ac:dyDescent="0.25">
      <c r="C65" s="121">
        <f ca="1">DATE(YEAR(año_seleccionado),MONTH(C61)+1,1)</f>
        <v>45352</v>
      </c>
      <c r="D65" s="101" t="s">
        <v>32</v>
      </c>
      <c r="E65" s="101">
        <f t="shared" ref="E65" ca="1" si="7">MONTH(C65)</f>
        <v>3</v>
      </c>
      <c r="F65" s="101">
        <f ca="1">IF(periodo_seleccionado="Total",1,IF(periodo_seleccionado=cc_month_num,1,0))</f>
        <v>0</v>
      </c>
      <c r="G65" s="101">
        <f t="shared" ref="G65" si="8">1*$D$52</f>
        <v>1</v>
      </c>
      <c r="H65" s="101">
        <f t="shared" ref="H65:H67" si="9">1*$D$55</f>
        <v>1</v>
      </c>
      <c r="I65" s="107" cm="1">
        <f t="array" aca="1" ref="I65" ca="1">SUM(tracking_table[Cantidad]*(tracking_table[Tipo]=cc_type)*(YEAR(tracking_table[Fecha])=YEAR(año_seleccionado))*(MONTH(tracking_table[Fecha])=cc_month_num))</f>
        <v>400000</v>
      </c>
      <c r="J65" s="107" cm="1">
        <f t="array" aca="1" ref="J65" ca="1">INDEX(Presupuesto!$E:$BU,income_total_row,MATCH(DATE(YEAR(año_seleccionado),cc_month_num,1),Presupuesto!$E$9:$BU$9,0))</f>
        <v>400000</v>
      </c>
      <c r="K65" s="107">
        <f ca="1">cc_budget-cc_tracked</f>
        <v>0</v>
      </c>
      <c r="L65" s="107">
        <f ca="1">cc_in_focus*cc_show_type*MIN(cc_tracked,cc_budget)</f>
        <v>0</v>
      </c>
      <c r="M65" s="107">
        <f ca="1">cc_in_focus*cc_show_type*cc_show_remain_budget*IF(cc_delta&gt;0,cc_delta,0)</f>
        <v>0</v>
      </c>
      <c r="N65" s="107">
        <f ca="1">cc_in_focus*cc_show_type*IF(cc_delta&lt;0,ABS(cc_delta),0)</f>
        <v>0</v>
      </c>
      <c r="O65" s="107">
        <f ca="1">NOT(cc_in_focus)*cc_show_type*MIN(cc_tracked,cc_budget)</f>
        <v>400000</v>
      </c>
      <c r="P65" s="107">
        <f ca="1">NOT(cc_in_focus)*cc_show_type*cc_show_remain_budget*IF(cc_delta&gt;0,cc_delta,0)</f>
        <v>0</v>
      </c>
      <c r="Q65" s="107">
        <f ca="1">NOT(cc_in_focus)*cc_show_type*IF(cc_delta&lt;0,ABS(cc_delta),0)</f>
        <v>0</v>
      </c>
    </row>
    <row r="66" spans="3:17" ht="14.25" customHeight="1" x14ac:dyDescent="0.25">
      <c r="C66" s="121"/>
      <c r="D66" s="100" t="s">
        <v>7</v>
      </c>
      <c r="E66" s="100">
        <f t="shared" ref="E66" ca="1" si="10">MONTH(C65)</f>
        <v>3</v>
      </c>
      <c r="F66" s="100">
        <f ca="1">IF(periodo_seleccionado="Total",1,IF(periodo_seleccionado=cc_month_num,1,0))</f>
        <v>0</v>
      </c>
      <c r="G66" s="100">
        <f t="shared" ref="G66" si="11">1*$D$53</f>
        <v>1</v>
      </c>
      <c r="H66" s="100">
        <f t="shared" si="9"/>
        <v>1</v>
      </c>
      <c r="I66" s="108" cm="1">
        <f t="array" aca="1" ref="I66" ca="1">SUM(tracking_table[Cantidad]*(tracking_table[Tipo]=cc_type)*(YEAR(tracking_table[Fecha])=YEAR(año_seleccionado))*(MONTH(tracking_table[Fecha])=cc_month_num))</f>
        <v>0</v>
      </c>
      <c r="J66" s="108" cm="1">
        <f t="array" aca="1" ref="J66" ca="1">INDEX(Presupuesto!$E:$BU,total_expensas,MATCH(DATE(YEAR(año_seleccionado),cc_month_num,1),Presupuesto!$E$9:$BU$9,0))</f>
        <v>336127.5</v>
      </c>
      <c r="K66" s="108">
        <f ca="1">cc_budget-cc_tracked</f>
        <v>336127.5</v>
      </c>
      <c r="L66" s="108">
        <f ca="1">cc_in_focus*cc_show_type*MIN(cc_tracked,cc_budget)</f>
        <v>0</v>
      </c>
      <c r="M66" s="108">
        <f ca="1">cc_in_focus*cc_show_type*cc_show_remain_budget*IF(cc_delta&gt;0,cc_delta,0)</f>
        <v>0</v>
      </c>
      <c r="N66" s="108">
        <f ca="1">cc_in_focus*cc_show_type*IF(cc_delta&lt;0,ABS(cc_delta),0)</f>
        <v>0</v>
      </c>
      <c r="O66" s="108">
        <f ca="1">NOT(cc_in_focus)*cc_show_type*MIN(cc_tracked,cc_budget)</f>
        <v>0</v>
      </c>
      <c r="P66" s="108">
        <f ca="1">NOT(cc_in_focus)*cc_show_type*cc_show_remain_budget*IF(cc_delta&gt;0,cc_delta,0)</f>
        <v>336127.5</v>
      </c>
      <c r="Q66" s="108">
        <f ca="1">NOT(cc_in_focus)*cc_show_type*IF(cc_delta&lt;0,ABS(cc_delta),0)</f>
        <v>0</v>
      </c>
    </row>
    <row r="67" spans="3:17" ht="14.25" customHeight="1" x14ac:dyDescent="0.25">
      <c r="C67" s="121"/>
      <c r="D67" s="100" t="s">
        <v>18</v>
      </c>
      <c r="E67" s="100">
        <f t="shared" ref="E67" ca="1" si="12">MONTH(C65)</f>
        <v>3</v>
      </c>
      <c r="F67" s="100">
        <f ca="1">IF(periodo_seleccionado="Total",1,IF(periodo_seleccionado=cc_month_num,1,0))</f>
        <v>0</v>
      </c>
      <c r="G67" s="100">
        <f t="shared" ref="G67" si="13">1*$D$54</f>
        <v>1</v>
      </c>
      <c r="H67" s="100">
        <f t="shared" si="9"/>
        <v>1</v>
      </c>
      <c r="I67" s="108" cm="1">
        <f t="array" aca="1" ref="I67" ca="1">SUM(tracking_table[Cantidad]*(tracking_table[Tipo]=cc_type)*(YEAR(tracking_table[Fecha])=YEAR(año_seleccionado))*(MONTH(tracking_table[Fecha])=cc_month_num))</f>
        <v>50000</v>
      </c>
      <c r="J67" s="108" cm="1">
        <f t="array" aca="1" ref="J67" ca="1">INDEX(Presupuesto!$E:$BU,ahorros_total,MATCH(DATE(YEAR(año_seleccionado),cc_month_num,1),Presupuesto!$E$9:$BU$9,0))</f>
        <v>0</v>
      </c>
      <c r="K67" s="108">
        <f ca="1">cc_budget-cc_tracked</f>
        <v>-50000</v>
      </c>
      <c r="L67" s="108">
        <f ca="1">cc_in_focus*cc_show_type*MIN(cc_tracked,cc_budget)</f>
        <v>0</v>
      </c>
      <c r="M67" s="108">
        <f ca="1">cc_in_focus*cc_show_type*cc_show_remain_budget*IF(cc_delta&gt;0,cc_delta,0)</f>
        <v>0</v>
      </c>
      <c r="N67" s="108">
        <f ca="1">cc_in_focus*cc_show_type*IF(cc_delta&lt;0,ABS(cc_delta),0)</f>
        <v>0</v>
      </c>
      <c r="O67" s="108">
        <f ca="1">NOT(cc_in_focus)*cc_show_type*MIN(cc_tracked,cc_budget)</f>
        <v>0</v>
      </c>
      <c r="P67" s="108">
        <f ca="1">NOT(cc_in_focus)*cc_show_type*cc_show_remain_budget*IF(cc_delta&gt;0,cc_delta,0)</f>
        <v>0</v>
      </c>
      <c r="Q67" s="108">
        <f ca="1">NOT(cc_in_focus)*cc_show_type*IF(cc_delta&lt;0,ABS(cc_delta),0)</f>
        <v>50000</v>
      </c>
    </row>
    <row r="68" spans="3:17" ht="14.25" customHeight="1" x14ac:dyDescent="0.25">
      <c r="C68" s="121"/>
      <c r="D68" s="100"/>
      <c r="E68" s="100"/>
      <c r="F68" s="100"/>
      <c r="G68" s="100"/>
      <c r="H68" s="100"/>
      <c r="I68" s="108"/>
      <c r="J68" s="108"/>
      <c r="K68" s="108"/>
      <c r="L68" s="108"/>
      <c r="M68" s="108"/>
      <c r="N68" s="108"/>
      <c r="O68" s="108"/>
      <c r="P68" s="108"/>
      <c r="Q68" s="108"/>
    </row>
    <row r="69" spans="3:17" ht="14.25" customHeight="1" x14ac:dyDescent="0.25">
      <c r="C69" s="121">
        <f ca="1">DATE(YEAR(año_seleccionado),MONTH(C65)+1,1)</f>
        <v>45383</v>
      </c>
      <c r="D69" s="101" t="s">
        <v>32</v>
      </c>
      <c r="E69" s="101">
        <f t="shared" ref="E69" ca="1" si="14">MONTH(C69)</f>
        <v>4</v>
      </c>
      <c r="F69" s="101">
        <f ca="1">IF(periodo_seleccionado="Total",1,IF(periodo_seleccionado=cc_month_num,1,0))</f>
        <v>0</v>
      </c>
      <c r="G69" s="101">
        <f t="shared" ref="G69" si="15">1*$D$52</f>
        <v>1</v>
      </c>
      <c r="H69" s="101">
        <f t="shared" ref="H69:H71" si="16">1*$D$55</f>
        <v>1</v>
      </c>
      <c r="I69" s="107" cm="1">
        <f t="array" aca="1" ref="I69" ca="1">SUM(tracking_table[Cantidad]*(tracking_table[Tipo]=cc_type)*(YEAR(tracking_table[Fecha])=YEAR(año_seleccionado))*(MONTH(tracking_table[Fecha])=cc_month_num))</f>
        <v>100000</v>
      </c>
      <c r="J69" s="107" cm="1">
        <f t="array" aca="1" ref="J69" ca="1">INDEX(Presupuesto!$E:$BU,income_total_row,MATCH(DATE(YEAR(año_seleccionado),cc_month_num,1),Presupuesto!$E$9:$BU$9,0))</f>
        <v>459999.99999999994</v>
      </c>
      <c r="K69" s="107">
        <f ca="1">cc_budget-cc_tracked</f>
        <v>359999.99999999994</v>
      </c>
      <c r="L69" s="107">
        <f ca="1">cc_in_focus*cc_show_type*MIN(cc_tracked,cc_budget)</f>
        <v>0</v>
      </c>
      <c r="M69" s="107">
        <f ca="1">cc_in_focus*cc_show_type*cc_show_remain_budget*IF(cc_delta&gt;0,cc_delta,0)</f>
        <v>0</v>
      </c>
      <c r="N69" s="107">
        <f ca="1">cc_in_focus*cc_show_type*IF(cc_delta&lt;0,ABS(cc_delta),0)</f>
        <v>0</v>
      </c>
      <c r="O69" s="107">
        <f ca="1">NOT(cc_in_focus)*cc_show_type*MIN(cc_tracked,cc_budget)</f>
        <v>100000</v>
      </c>
      <c r="P69" s="107">
        <f ca="1">NOT(cc_in_focus)*cc_show_type*cc_show_remain_budget*IF(cc_delta&gt;0,cc_delta,0)</f>
        <v>359999.99999999994</v>
      </c>
      <c r="Q69" s="107">
        <f ca="1">NOT(cc_in_focus)*cc_show_type*IF(cc_delta&lt;0,ABS(cc_delta),0)</f>
        <v>0</v>
      </c>
    </row>
    <row r="70" spans="3:17" ht="14.25" customHeight="1" x14ac:dyDescent="0.25">
      <c r="C70" s="121"/>
      <c r="D70" s="100" t="s">
        <v>7</v>
      </c>
      <c r="E70" s="100">
        <f t="shared" ref="E70" ca="1" si="17">MONTH(C69)</f>
        <v>4</v>
      </c>
      <c r="F70" s="100">
        <f ca="1">IF(periodo_seleccionado="Total",1,IF(periodo_seleccionado=cc_month_num,1,0))</f>
        <v>0</v>
      </c>
      <c r="G70" s="100">
        <f t="shared" ref="G70" si="18">1*$D$53</f>
        <v>1</v>
      </c>
      <c r="H70" s="100">
        <f t="shared" si="16"/>
        <v>1</v>
      </c>
      <c r="I70" s="108" cm="1">
        <f t="array" aca="1" ref="I70" ca="1">SUM(tracking_table[Cantidad]*(tracking_table[Tipo]=cc_type)*(YEAR(tracking_table[Fecha])=YEAR(año_seleccionado))*(MONTH(tracking_table[Fecha])=cc_month_num))</f>
        <v>0</v>
      </c>
      <c r="J70" s="108" cm="1">
        <f t="array" aca="1" ref="J70" ca="1">INDEX(Presupuesto!$E:$BU,total_expensas,MATCH(DATE(YEAR(año_seleccionado),cc_month_num,1),Presupuesto!$E$9:$BU$9,0))</f>
        <v>367331.62499999994</v>
      </c>
      <c r="K70" s="108">
        <f ca="1">cc_budget-cc_tracked</f>
        <v>367331.62499999994</v>
      </c>
      <c r="L70" s="108">
        <f ca="1">cc_in_focus*cc_show_type*MIN(cc_tracked,cc_budget)</f>
        <v>0</v>
      </c>
      <c r="M70" s="108">
        <f ca="1">cc_in_focus*cc_show_type*cc_show_remain_budget*IF(cc_delta&gt;0,cc_delta,0)</f>
        <v>0</v>
      </c>
      <c r="N70" s="108">
        <f ca="1">cc_in_focus*cc_show_type*IF(cc_delta&lt;0,ABS(cc_delta),0)</f>
        <v>0</v>
      </c>
      <c r="O70" s="108">
        <f ca="1">NOT(cc_in_focus)*cc_show_type*MIN(cc_tracked,cc_budget)</f>
        <v>0</v>
      </c>
      <c r="P70" s="108">
        <f ca="1">NOT(cc_in_focus)*cc_show_type*cc_show_remain_budget*IF(cc_delta&gt;0,cc_delta,0)</f>
        <v>367331.62499999994</v>
      </c>
      <c r="Q70" s="108">
        <f ca="1">NOT(cc_in_focus)*cc_show_type*IF(cc_delta&lt;0,ABS(cc_delta),0)</f>
        <v>0</v>
      </c>
    </row>
    <row r="71" spans="3:17" ht="14.25" customHeight="1" x14ac:dyDescent="0.25">
      <c r="C71" s="121"/>
      <c r="D71" s="100" t="s">
        <v>18</v>
      </c>
      <c r="E71" s="100">
        <f t="shared" ref="E71" ca="1" si="19">MONTH(C69)</f>
        <v>4</v>
      </c>
      <c r="F71" s="100">
        <f ca="1">IF(periodo_seleccionado="Total",1,IF(periodo_seleccionado=cc_month_num,1,0))</f>
        <v>0</v>
      </c>
      <c r="G71" s="100">
        <f t="shared" ref="G71" si="20">1*$D$54</f>
        <v>1</v>
      </c>
      <c r="H71" s="100">
        <f t="shared" si="16"/>
        <v>1</v>
      </c>
      <c r="I71" s="108" cm="1">
        <f t="array" aca="1" ref="I71" ca="1">SUM(tracking_table[Cantidad]*(tracking_table[Tipo]=cc_type)*(YEAR(tracking_table[Fecha])=YEAR(año_seleccionado))*(MONTH(tracking_table[Fecha])=cc_month_num))</f>
        <v>0</v>
      </c>
      <c r="J71" s="108" cm="1">
        <f t="array" aca="1" ref="J71" ca="1">INDEX(Presupuesto!$E:$BU,ahorros_total,MATCH(DATE(YEAR(año_seleccionado),cc_month_num,1),Presupuesto!$E$9:$BU$9,0))</f>
        <v>0</v>
      </c>
      <c r="K71" s="108">
        <f ca="1">cc_budget-cc_tracked</f>
        <v>0</v>
      </c>
      <c r="L71" s="108">
        <f ca="1">cc_in_focus*cc_show_type*MIN(cc_tracked,cc_budget)</f>
        <v>0</v>
      </c>
      <c r="M71" s="108">
        <f ca="1">cc_in_focus*cc_show_type*cc_show_remain_budget*IF(cc_delta&gt;0,cc_delta,0)</f>
        <v>0</v>
      </c>
      <c r="N71" s="108">
        <f ca="1">cc_in_focus*cc_show_type*IF(cc_delta&lt;0,ABS(cc_delta),0)</f>
        <v>0</v>
      </c>
      <c r="O71" s="108">
        <f ca="1">NOT(cc_in_focus)*cc_show_type*MIN(cc_tracked,cc_budget)</f>
        <v>0</v>
      </c>
      <c r="P71" s="108">
        <f ca="1">NOT(cc_in_focus)*cc_show_type*cc_show_remain_budget*IF(cc_delta&gt;0,cc_delta,0)</f>
        <v>0</v>
      </c>
      <c r="Q71" s="108">
        <f ca="1">NOT(cc_in_focus)*cc_show_type*IF(cc_delta&lt;0,ABS(cc_delta),0)</f>
        <v>0</v>
      </c>
    </row>
    <row r="72" spans="3:17" ht="14.25" customHeight="1" x14ac:dyDescent="0.25">
      <c r="C72" s="121"/>
      <c r="D72" s="102"/>
      <c r="E72" s="100"/>
      <c r="F72" s="100"/>
      <c r="G72" s="100"/>
      <c r="H72" s="100"/>
      <c r="I72" s="108"/>
      <c r="J72" s="108"/>
      <c r="K72" s="108"/>
      <c r="L72" s="108"/>
      <c r="M72" s="108"/>
      <c r="N72" s="108"/>
      <c r="O72" s="108"/>
      <c r="P72" s="108"/>
      <c r="Q72" s="108"/>
    </row>
    <row r="73" spans="3:17" ht="14.25" customHeight="1" x14ac:dyDescent="0.25">
      <c r="C73" s="121">
        <f ca="1">DATE(YEAR(año_seleccionado),MONTH(C69)+1,1)</f>
        <v>45413</v>
      </c>
      <c r="D73" s="101" t="s">
        <v>32</v>
      </c>
      <c r="E73" s="101">
        <f t="shared" ref="E73" ca="1" si="21">MONTH(C73)</f>
        <v>5</v>
      </c>
      <c r="F73" s="101">
        <f ca="1">IF(periodo_seleccionado="Total",1,IF(periodo_seleccionado=cc_month_num,1,0))</f>
        <v>0</v>
      </c>
      <c r="G73" s="101">
        <f t="shared" ref="G73" si="22">1*$D$52</f>
        <v>1</v>
      </c>
      <c r="H73" s="101">
        <f t="shared" ref="H73:H75" si="23">1*$D$55</f>
        <v>1</v>
      </c>
      <c r="I73" s="107" cm="1">
        <f t="array" aca="1" ref="I73" ca="1">SUM(tracking_table[Cantidad]*(tracking_table[Tipo]=cc_type)*(YEAR(tracking_table[Fecha])=YEAR(año_seleccionado))*(MONTH(tracking_table[Fecha])=cc_month_num))</f>
        <v>0</v>
      </c>
      <c r="J73" s="107" cm="1">
        <f t="array" aca="1" ref="J73" ca="1">INDEX(Presupuesto!$E:$BU,income_total_row,MATCH(DATE(YEAR(año_seleccionado),cc_month_num,1),Presupuesto!$E$9:$BU$9,0))</f>
        <v>459999.99999999994</v>
      </c>
      <c r="K73" s="107">
        <f ca="1">cc_budget-cc_tracked</f>
        <v>459999.99999999994</v>
      </c>
      <c r="L73" s="107">
        <f ca="1">cc_in_focus*cc_show_type*MIN(cc_tracked,cc_budget)</f>
        <v>0</v>
      </c>
      <c r="M73" s="107">
        <f ca="1">cc_in_focus*cc_show_type*cc_show_remain_budget*IF(cc_delta&gt;0,cc_delta,0)</f>
        <v>0</v>
      </c>
      <c r="N73" s="107">
        <f ca="1">cc_in_focus*cc_show_type*IF(cc_delta&lt;0,ABS(cc_delta),0)</f>
        <v>0</v>
      </c>
      <c r="O73" s="107">
        <f ca="1">NOT(cc_in_focus)*cc_show_type*MIN(cc_tracked,cc_budget)</f>
        <v>0</v>
      </c>
      <c r="P73" s="107">
        <f ca="1">NOT(cc_in_focus)*cc_show_type*cc_show_remain_budget*IF(cc_delta&gt;0,cc_delta,0)</f>
        <v>459999.99999999994</v>
      </c>
      <c r="Q73" s="107">
        <f ca="1">NOT(cc_in_focus)*cc_show_type*IF(cc_delta&lt;0,ABS(cc_delta),0)</f>
        <v>0</v>
      </c>
    </row>
    <row r="74" spans="3:17" ht="14.25" customHeight="1" x14ac:dyDescent="0.25">
      <c r="C74" s="121"/>
      <c r="D74" s="100" t="s">
        <v>7</v>
      </c>
      <c r="E74" s="100">
        <f t="shared" ref="E74" ca="1" si="24">MONTH(C73)</f>
        <v>5</v>
      </c>
      <c r="F74" s="100">
        <f ca="1">IF(periodo_seleccionado="Total",1,IF(periodo_seleccionado=cc_month_num,1,0))</f>
        <v>0</v>
      </c>
      <c r="G74" s="100">
        <f t="shared" ref="G74" si="25">1*$D$53</f>
        <v>1</v>
      </c>
      <c r="H74" s="100">
        <f t="shared" si="23"/>
        <v>1</v>
      </c>
      <c r="I74" s="108" cm="1">
        <f t="array" aca="1" ref="I74" ca="1">SUM(tracking_table[Cantidad]*(tracking_table[Tipo]=cc_type)*(YEAR(tracking_table[Fecha])=YEAR(año_seleccionado))*(MONTH(tracking_table[Fecha])=cc_month_num))</f>
        <v>0</v>
      </c>
      <c r="J74" s="108" cm="1">
        <f t="array" aca="1" ref="J74" ca="1">INDEX(Presupuesto!$E:$BU,total_expensas,MATCH(DATE(YEAR(año_seleccionado),cc_month_num,1),Presupuesto!$E$9:$BU$9,0))</f>
        <v>403034.86874999991</v>
      </c>
      <c r="K74" s="108">
        <f ca="1">cc_budget-cc_tracked</f>
        <v>403034.86874999991</v>
      </c>
      <c r="L74" s="108">
        <f ca="1">cc_in_focus*cc_show_type*MIN(cc_tracked,cc_budget)</f>
        <v>0</v>
      </c>
      <c r="M74" s="108">
        <f ca="1">cc_in_focus*cc_show_type*cc_show_remain_budget*IF(cc_delta&gt;0,cc_delta,0)</f>
        <v>0</v>
      </c>
      <c r="N74" s="108">
        <f ca="1">cc_in_focus*cc_show_type*IF(cc_delta&lt;0,ABS(cc_delta),0)</f>
        <v>0</v>
      </c>
      <c r="O74" s="108">
        <f ca="1">NOT(cc_in_focus)*cc_show_type*MIN(cc_tracked,cc_budget)</f>
        <v>0</v>
      </c>
      <c r="P74" s="108">
        <f ca="1">NOT(cc_in_focus)*cc_show_type*cc_show_remain_budget*IF(cc_delta&gt;0,cc_delta,0)</f>
        <v>403034.86874999991</v>
      </c>
      <c r="Q74" s="108">
        <f ca="1">NOT(cc_in_focus)*cc_show_type*IF(cc_delta&lt;0,ABS(cc_delta),0)</f>
        <v>0</v>
      </c>
    </row>
    <row r="75" spans="3:17" ht="14.25" customHeight="1" x14ac:dyDescent="0.25">
      <c r="C75" s="121"/>
      <c r="D75" s="100" t="s">
        <v>18</v>
      </c>
      <c r="E75" s="100">
        <f t="shared" ref="E75" ca="1" si="26">MONTH(C73)</f>
        <v>5</v>
      </c>
      <c r="F75" s="100">
        <f ca="1">IF(periodo_seleccionado="Total",1,IF(periodo_seleccionado=cc_month_num,1,0))</f>
        <v>0</v>
      </c>
      <c r="G75" s="100">
        <f t="shared" ref="G75" si="27">1*$D$54</f>
        <v>1</v>
      </c>
      <c r="H75" s="100">
        <f t="shared" si="23"/>
        <v>1</v>
      </c>
      <c r="I75" s="108" cm="1">
        <f t="array" aca="1" ref="I75" ca="1">SUM(tracking_table[Cantidad]*(tracking_table[Tipo]=cc_type)*(YEAR(tracking_table[Fecha])=YEAR(año_seleccionado))*(MONTH(tracking_table[Fecha])=cc_month_num))</f>
        <v>0</v>
      </c>
      <c r="J75" s="108" cm="1">
        <f t="array" aca="1" ref="J75" ca="1">INDEX(Presupuesto!$E:$BU,ahorros_total,MATCH(DATE(YEAR(año_seleccionado),cc_month_num,1),Presupuesto!$E$9:$BU$9,0))</f>
        <v>0</v>
      </c>
      <c r="K75" s="108">
        <f ca="1">cc_budget-cc_tracked</f>
        <v>0</v>
      </c>
      <c r="L75" s="108">
        <f ca="1">cc_in_focus*cc_show_type*MIN(cc_tracked,cc_budget)</f>
        <v>0</v>
      </c>
      <c r="M75" s="108">
        <f ca="1">cc_in_focus*cc_show_type*cc_show_remain_budget*IF(cc_delta&gt;0,cc_delta,0)</f>
        <v>0</v>
      </c>
      <c r="N75" s="108">
        <f ca="1">cc_in_focus*cc_show_type*IF(cc_delta&lt;0,ABS(cc_delta),0)</f>
        <v>0</v>
      </c>
      <c r="O75" s="108">
        <f ca="1">NOT(cc_in_focus)*cc_show_type*MIN(cc_tracked,cc_budget)</f>
        <v>0</v>
      </c>
      <c r="P75" s="108">
        <f ca="1">NOT(cc_in_focus)*cc_show_type*cc_show_remain_budget*IF(cc_delta&gt;0,cc_delta,0)</f>
        <v>0</v>
      </c>
      <c r="Q75" s="108">
        <f ca="1">NOT(cc_in_focus)*cc_show_type*IF(cc_delta&lt;0,ABS(cc_delta),0)</f>
        <v>0</v>
      </c>
    </row>
    <row r="76" spans="3:17" ht="14.25" customHeight="1" x14ac:dyDescent="0.25">
      <c r="C76" s="121"/>
      <c r="D76" s="100"/>
      <c r="E76" s="100"/>
      <c r="F76" s="100"/>
      <c r="G76" s="100"/>
      <c r="H76" s="100"/>
      <c r="I76" s="108"/>
      <c r="J76" s="108"/>
      <c r="K76" s="108"/>
      <c r="L76" s="108"/>
      <c r="M76" s="108"/>
      <c r="N76" s="108"/>
      <c r="O76" s="108"/>
      <c r="P76" s="108"/>
      <c r="Q76" s="108"/>
    </row>
    <row r="77" spans="3:17" ht="14.25" customHeight="1" x14ac:dyDescent="0.25">
      <c r="C77" s="121">
        <f ca="1">DATE(YEAR(año_seleccionado),MONTH(C73)+1,1)</f>
        <v>45444</v>
      </c>
      <c r="D77" s="101" t="s">
        <v>32</v>
      </c>
      <c r="E77" s="101">
        <f t="shared" ref="E77" ca="1" si="28">MONTH(C77)</f>
        <v>6</v>
      </c>
      <c r="F77" s="101">
        <f ca="1">IF(periodo_seleccionado="Total",1,IF(periodo_seleccionado=cc_month_num,1,0))</f>
        <v>0</v>
      </c>
      <c r="G77" s="101">
        <f t="shared" ref="G77" si="29">1*$D$52</f>
        <v>1</v>
      </c>
      <c r="H77" s="101">
        <f t="shared" ref="H77:H79" si="30">1*$D$55</f>
        <v>1</v>
      </c>
      <c r="I77" s="107" cm="1">
        <f t="array" aca="1" ref="I77" ca="1">SUM(tracking_table[Cantidad]*(tracking_table[Tipo]=cc_type)*(YEAR(tracking_table[Fecha])=YEAR(año_seleccionado))*(MONTH(tracking_table[Fecha])=cc_month_num))</f>
        <v>0</v>
      </c>
      <c r="J77" s="107" cm="1">
        <f t="array" aca="1" ref="J77" ca="1">INDEX(Presupuesto!$E:$BU,income_total_row,MATCH(DATE(YEAR(año_seleccionado),cc_month_num,1),Presupuesto!$E$9:$BU$9,0))</f>
        <v>459999.99999999994</v>
      </c>
      <c r="K77" s="107">
        <f ca="1">cc_budget-cc_tracked</f>
        <v>459999.99999999994</v>
      </c>
      <c r="L77" s="107">
        <f ca="1">cc_in_focus*cc_show_type*MIN(cc_tracked,cc_budget)</f>
        <v>0</v>
      </c>
      <c r="M77" s="107">
        <f ca="1">cc_in_focus*cc_show_type*cc_show_remain_budget*IF(cc_delta&gt;0,cc_delta,0)</f>
        <v>0</v>
      </c>
      <c r="N77" s="107">
        <f ca="1">cc_in_focus*cc_show_type*IF(cc_delta&lt;0,ABS(cc_delta),0)</f>
        <v>0</v>
      </c>
      <c r="O77" s="107">
        <f ca="1">NOT(cc_in_focus)*cc_show_type*MIN(cc_tracked,cc_budget)</f>
        <v>0</v>
      </c>
      <c r="P77" s="107">
        <f ca="1">NOT(cc_in_focus)*cc_show_type*cc_show_remain_budget*IF(cc_delta&gt;0,cc_delta,0)</f>
        <v>459999.99999999994</v>
      </c>
      <c r="Q77" s="107">
        <f ca="1">NOT(cc_in_focus)*cc_show_type*IF(cc_delta&lt;0,ABS(cc_delta),0)</f>
        <v>0</v>
      </c>
    </row>
    <row r="78" spans="3:17" ht="14.25" customHeight="1" x14ac:dyDescent="0.25">
      <c r="C78" s="121"/>
      <c r="D78" s="100" t="s">
        <v>7</v>
      </c>
      <c r="E78" s="100">
        <f t="shared" ref="E78" ca="1" si="31">MONTH(C77)</f>
        <v>6</v>
      </c>
      <c r="F78" s="100">
        <f ca="1">IF(periodo_seleccionado="Total",1,IF(periodo_seleccionado=cc_month_num,1,0))</f>
        <v>0</v>
      </c>
      <c r="G78" s="100">
        <f t="shared" ref="G78" si="32">1*$D$53</f>
        <v>1</v>
      </c>
      <c r="H78" s="100">
        <f t="shared" si="30"/>
        <v>1</v>
      </c>
      <c r="I78" s="108" cm="1">
        <f t="array" aca="1" ref="I78" ca="1">SUM(tracking_table[Cantidad]*(tracking_table[Tipo]=cc_type)*(YEAR(tracking_table[Fecha])=YEAR(año_seleccionado))*(MONTH(tracking_table[Fecha])=cc_month_num))</f>
        <v>0</v>
      </c>
      <c r="J78" s="108" cm="1">
        <f t="array" aca="1" ref="J78" ca="1">INDEX(Presupuesto!$E:$BU,total_expensas,MATCH(DATE(YEAR(año_seleccionado),cc_month_num,1),Presupuesto!$E$9:$BU$9,0))</f>
        <v>443893.94906249986</v>
      </c>
      <c r="K78" s="108">
        <f ca="1">cc_budget-cc_tracked</f>
        <v>443893.94906249986</v>
      </c>
      <c r="L78" s="108">
        <f ca="1">cc_in_focus*cc_show_type*MIN(cc_tracked,cc_budget)</f>
        <v>0</v>
      </c>
      <c r="M78" s="108">
        <f ca="1">cc_in_focus*cc_show_type*cc_show_remain_budget*IF(cc_delta&gt;0,cc_delta,0)</f>
        <v>0</v>
      </c>
      <c r="N78" s="108">
        <f ca="1">cc_in_focus*cc_show_type*IF(cc_delta&lt;0,ABS(cc_delta),0)</f>
        <v>0</v>
      </c>
      <c r="O78" s="108">
        <f ca="1">NOT(cc_in_focus)*cc_show_type*MIN(cc_tracked,cc_budget)</f>
        <v>0</v>
      </c>
      <c r="P78" s="108">
        <f ca="1">NOT(cc_in_focus)*cc_show_type*cc_show_remain_budget*IF(cc_delta&gt;0,cc_delta,0)</f>
        <v>443893.94906249986</v>
      </c>
      <c r="Q78" s="108">
        <f ca="1">NOT(cc_in_focus)*cc_show_type*IF(cc_delta&lt;0,ABS(cc_delta),0)</f>
        <v>0</v>
      </c>
    </row>
    <row r="79" spans="3:17" ht="14.25" customHeight="1" x14ac:dyDescent="0.25">
      <c r="C79" s="121"/>
      <c r="D79" s="100" t="s">
        <v>18</v>
      </c>
      <c r="E79" s="100">
        <f t="shared" ref="E79" ca="1" si="33">MONTH(C77)</f>
        <v>6</v>
      </c>
      <c r="F79" s="100">
        <f ca="1">IF(periodo_seleccionado="Total",1,IF(periodo_seleccionado=cc_month_num,1,0))</f>
        <v>0</v>
      </c>
      <c r="G79" s="100">
        <f t="shared" ref="G79" si="34">1*$D$54</f>
        <v>1</v>
      </c>
      <c r="H79" s="100">
        <f t="shared" si="30"/>
        <v>1</v>
      </c>
      <c r="I79" s="108" cm="1">
        <f t="array" aca="1" ref="I79" ca="1">SUM(tracking_table[Cantidad]*(tracking_table[Tipo]=cc_type)*(YEAR(tracking_table[Fecha])=YEAR(año_seleccionado))*(MONTH(tracking_table[Fecha])=cc_month_num))</f>
        <v>0</v>
      </c>
      <c r="J79" s="108" cm="1">
        <f t="array" aca="1" ref="J79" ca="1">INDEX(Presupuesto!$E:$BU,ahorros_total,MATCH(DATE(YEAR(año_seleccionado),cc_month_num,1),Presupuesto!$E$9:$BU$9,0))</f>
        <v>0</v>
      </c>
      <c r="K79" s="108">
        <f ca="1">cc_budget-cc_tracked</f>
        <v>0</v>
      </c>
      <c r="L79" s="108">
        <f ca="1">cc_in_focus*cc_show_type*MIN(cc_tracked,cc_budget)</f>
        <v>0</v>
      </c>
      <c r="M79" s="108">
        <f ca="1">cc_in_focus*cc_show_type*cc_show_remain_budget*IF(cc_delta&gt;0,cc_delta,0)</f>
        <v>0</v>
      </c>
      <c r="N79" s="108">
        <f ca="1">cc_in_focus*cc_show_type*IF(cc_delta&lt;0,ABS(cc_delta),0)</f>
        <v>0</v>
      </c>
      <c r="O79" s="108">
        <f ca="1">NOT(cc_in_focus)*cc_show_type*MIN(cc_tracked,cc_budget)</f>
        <v>0</v>
      </c>
      <c r="P79" s="108">
        <f ca="1">NOT(cc_in_focus)*cc_show_type*cc_show_remain_budget*IF(cc_delta&gt;0,cc_delta,0)</f>
        <v>0</v>
      </c>
      <c r="Q79" s="108">
        <f ca="1">NOT(cc_in_focus)*cc_show_type*IF(cc_delta&lt;0,ABS(cc_delta),0)</f>
        <v>0</v>
      </c>
    </row>
    <row r="80" spans="3:17" ht="14.25" customHeight="1" x14ac:dyDescent="0.25">
      <c r="C80" s="121"/>
      <c r="D80" s="102"/>
      <c r="E80" s="100"/>
      <c r="F80" s="100"/>
      <c r="G80" s="100"/>
      <c r="H80" s="100"/>
      <c r="I80" s="108"/>
      <c r="J80" s="108"/>
      <c r="K80" s="108"/>
      <c r="L80" s="108"/>
      <c r="M80" s="108"/>
      <c r="N80" s="108"/>
      <c r="O80" s="108"/>
      <c r="P80" s="108"/>
      <c r="Q80" s="108"/>
    </row>
    <row r="81" spans="3:17" ht="14.25" customHeight="1" x14ac:dyDescent="0.25">
      <c r="C81" s="121">
        <f ca="1">DATE(YEAR(año_seleccionado),MONTH(C77)+1,1)</f>
        <v>45474</v>
      </c>
      <c r="D81" s="101" t="s">
        <v>32</v>
      </c>
      <c r="E81" s="101">
        <f t="shared" ref="E81" ca="1" si="35">MONTH(C81)</f>
        <v>7</v>
      </c>
      <c r="F81" s="101">
        <f ca="1">IF(periodo_seleccionado="Total",1,IF(periodo_seleccionado=cc_month_num,1,0))</f>
        <v>0</v>
      </c>
      <c r="G81" s="101">
        <f t="shared" ref="G81" si="36">1*$D$52</f>
        <v>1</v>
      </c>
      <c r="H81" s="101">
        <f t="shared" ref="H81:H83" si="37">1*$D$55</f>
        <v>1</v>
      </c>
      <c r="I81" s="107" cm="1">
        <f t="array" aca="1" ref="I81" ca="1">SUM(tracking_table[Cantidad]*(tracking_table[Tipo]=cc_type)*(YEAR(tracking_table[Fecha])=YEAR(año_seleccionado))*(MONTH(tracking_table[Fecha])=cc_month_num))</f>
        <v>0</v>
      </c>
      <c r="J81" s="107" cm="1">
        <f t="array" aca="1" ref="J81" ca="1">INDEX(Presupuesto!$E:$BU,income_total_row,MATCH(DATE(YEAR(año_seleccionado),cc_month_num,1),Presupuesto!$E$9:$BU$9,0))</f>
        <v>459999.99999999994</v>
      </c>
      <c r="K81" s="107">
        <f ca="1">cc_budget-cc_tracked</f>
        <v>459999.99999999994</v>
      </c>
      <c r="L81" s="107">
        <f ca="1">cc_in_focus*cc_show_type*MIN(cc_tracked,cc_budget)</f>
        <v>0</v>
      </c>
      <c r="M81" s="107">
        <f ca="1">cc_in_focus*cc_show_type*cc_show_remain_budget*IF(cc_delta&gt;0,cc_delta,0)</f>
        <v>0</v>
      </c>
      <c r="N81" s="107">
        <f ca="1">cc_in_focus*cc_show_type*IF(cc_delta&lt;0,ABS(cc_delta),0)</f>
        <v>0</v>
      </c>
      <c r="O81" s="107">
        <f ca="1">NOT(cc_in_focus)*cc_show_type*MIN(cc_tracked,cc_budget)</f>
        <v>0</v>
      </c>
      <c r="P81" s="107">
        <f ca="1">NOT(cc_in_focus)*cc_show_type*cc_show_remain_budget*IF(cc_delta&gt;0,cc_delta,0)</f>
        <v>459999.99999999994</v>
      </c>
      <c r="Q81" s="107">
        <f ca="1">NOT(cc_in_focus)*cc_show_type*IF(cc_delta&lt;0,ABS(cc_delta),0)</f>
        <v>0</v>
      </c>
    </row>
    <row r="82" spans="3:17" ht="14.25" customHeight="1" x14ac:dyDescent="0.25">
      <c r="C82" s="121"/>
      <c r="D82" s="100" t="s">
        <v>7</v>
      </c>
      <c r="E82" s="100">
        <f t="shared" ref="E82" ca="1" si="38">MONTH(C81)</f>
        <v>7</v>
      </c>
      <c r="F82" s="100">
        <f ca="1">IF(periodo_seleccionado="Total",1,IF(periodo_seleccionado=cc_month_num,1,0))</f>
        <v>0</v>
      </c>
      <c r="G82" s="100">
        <f t="shared" ref="G82" si="39">1*$D$53</f>
        <v>1</v>
      </c>
      <c r="H82" s="100">
        <f t="shared" si="37"/>
        <v>1</v>
      </c>
      <c r="I82" s="108" cm="1">
        <f t="array" aca="1" ref="I82" ca="1">SUM(tracking_table[Cantidad]*(tracking_table[Tipo]=cc_type)*(YEAR(tracking_table[Fecha])=YEAR(año_seleccionado))*(MONTH(tracking_table[Fecha])=cc_month_num))</f>
        <v>0</v>
      </c>
      <c r="J82" s="108" cm="1">
        <f t="array" aca="1" ref="J82" ca="1">INDEX(Presupuesto!$E:$BU,total_expensas,MATCH(DATE(YEAR(año_seleccionado),cc_month_num,1),Presupuesto!$E$9:$BU$9,0))</f>
        <v>490662.27642187482</v>
      </c>
      <c r="K82" s="108">
        <f ca="1">cc_budget-cc_tracked</f>
        <v>490662.27642187482</v>
      </c>
      <c r="L82" s="108">
        <f ca="1">cc_in_focus*cc_show_type*MIN(cc_tracked,cc_budget)</f>
        <v>0</v>
      </c>
      <c r="M82" s="108">
        <f ca="1">cc_in_focus*cc_show_type*cc_show_remain_budget*IF(cc_delta&gt;0,cc_delta,0)</f>
        <v>0</v>
      </c>
      <c r="N82" s="108">
        <f ca="1">cc_in_focus*cc_show_type*IF(cc_delta&lt;0,ABS(cc_delta),0)</f>
        <v>0</v>
      </c>
      <c r="O82" s="108">
        <f ca="1">NOT(cc_in_focus)*cc_show_type*MIN(cc_tracked,cc_budget)</f>
        <v>0</v>
      </c>
      <c r="P82" s="108">
        <f ca="1">NOT(cc_in_focus)*cc_show_type*cc_show_remain_budget*IF(cc_delta&gt;0,cc_delta,0)</f>
        <v>490662.27642187482</v>
      </c>
      <c r="Q82" s="108">
        <f ca="1">NOT(cc_in_focus)*cc_show_type*IF(cc_delta&lt;0,ABS(cc_delta),0)</f>
        <v>0</v>
      </c>
    </row>
    <row r="83" spans="3:17" ht="14.25" customHeight="1" x14ac:dyDescent="0.25">
      <c r="C83" s="121"/>
      <c r="D83" s="100" t="s">
        <v>18</v>
      </c>
      <c r="E83" s="100">
        <f t="shared" ref="E83" ca="1" si="40">MONTH(C81)</f>
        <v>7</v>
      </c>
      <c r="F83" s="100">
        <f ca="1">IF(periodo_seleccionado="Total",1,IF(periodo_seleccionado=cc_month_num,1,0))</f>
        <v>0</v>
      </c>
      <c r="G83" s="100">
        <f t="shared" ref="G83" si="41">1*$D$54</f>
        <v>1</v>
      </c>
      <c r="H83" s="100">
        <f t="shared" si="37"/>
        <v>1</v>
      </c>
      <c r="I83" s="108" cm="1">
        <f t="array" aca="1" ref="I83" ca="1">SUM(tracking_table[Cantidad]*(tracking_table[Tipo]=cc_type)*(YEAR(tracking_table[Fecha])=YEAR(año_seleccionado))*(MONTH(tracking_table[Fecha])=cc_month_num))</f>
        <v>0</v>
      </c>
      <c r="J83" s="108" cm="1">
        <f t="array" aca="1" ref="J83" ca="1">INDEX(Presupuesto!$E:$BU,ahorros_total,MATCH(DATE(YEAR(año_seleccionado),cc_month_num,1),Presupuesto!$E$9:$BU$9,0))</f>
        <v>0</v>
      </c>
      <c r="K83" s="108">
        <f ca="1">cc_budget-cc_tracked</f>
        <v>0</v>
      </c>
      <c r="L83" s="108">
        <f ca="1">cc_in_focus*cc_show_type*MIN(cc_tracked,cc_budget)</f>
        <v>0</v>
      </c>
      <c r="M83" s="108">
        <f ca="1">cc_in_focus*cc_show_type*cc_show_remain_budget*IF(cc_delta&gt;0,cc_delta,0)</f>
        <v>0</v>
      </c>
      <c r="N83" s="108">
        <f ca="1">cc_in_focus*cc_show_type*IF(cc_delta&lt;0,ABS(cc_delta),0)</f>
        <v>0</v>
      </c>
      <c r="O83" s="108">
        <f ca="1">NOT(cc_in_focus)*cc_show_type*MIN(cc_tracked,cc_budget)</f>
        <v>0</v>
      </c>
      <c r="P83" s="108">
        <f ca="1">NOT(cc_in_focus)*cc_show_type*cc_show_remain_budget*IF(cc_delta&gt;0,cc_delta,0)</f>
        <v>0</v>
      </c>
      <c r="Q83" s="108">
        <f ca="1">NOT(cc_in_focus)*cc_show_type*IF(cc_delta&lt;0,ABS(cc_delta),0)</f>
        <v>0</v>
      </c>
    </row>
    <row r="84" spans="3:17" ht="14.25" customHeight="1" x14ac:dyDescent="0.25">
      <c r="C84" s="121"/>
      <c r="D84" s="100"/>
      <c r="E84" s="100"/>
      <c r="F84" s="100"/>
      <c r="G84" s="100"/>
      <c r="H84" s="100"/>
      <c r="I84" s="108"/>
      <c r="J84" s="108"/>
      <c r="K84" s="108"/>
      <c r="L84" s="108"/>
      <c r="M84" s="108"/>
      <c r="N84" s="108"/>
      <c r="O84" s="108"/>
      <c r="P84" s="108"/>
      <c r="Q84" s="108"/>
    </row>
    <row r="85" spans="3:17" ht="14.25" customHeight="1" x14ac:dyDescent="0.25">
      <c r="C85" s="121">
        <f ca="1">DATE(YEAR(año_seleccionado),MONTH(C81)+1,1)</f>
        <v>45505</v>
      </c>
      <c r="D85" s="101" t="s">
        <v>32</v>
      </c>
      <c r="E85" s="101">
        <f t="shared" ref="E85" ca="1" si="42">MONTH(C85)</f>
        <v>8</v>
      </c>
      <c r="F85" s="101">
        <f ca="1">IF(periodo_seleccionado="Total",1,IF(periodo_seleccionado=cc_month_num,1,0))</f>
        <v>0</v>
      </c>
      <c r="G85" s="101">
        <f t="shared" ref="G85" si="43">1*$D$52</f>
        <v>1</v>
      </c>
      <c r="H85" s="101">
        <f t="shared" ref="H85:H87" si="44">1*$D$55</f>
        <v>1</v>
      </c>
      <c r="I85" s="107" cm="1">
        <f t="array" aca="1" ref="I85" ca="1">SUM(tracking_table[Cantidad]*(tracking_table[Tipo]=cc_type)*(YEAR(tracking_table[Fecha])=YEAR(año_seleccionado))*(MONTH(tracking_table[Fecha])=cc_month_num))</f>
        <v>0</v>
      </c>
      <c r="J85" s="107" cm="1">
        <f t="array" aca="1" ref="J85" ca="1">INDEX(Presupuesto!$E:$BU,income_total_row,MATCH(DATE(YEAR(año_seleccionado),cc_month_num,1),Presupuesto!$E$9:$BU$9,0))</f>
        <v>528999.99999999988</v>
      </c>
      <c r="K85" s="107">
        <f ca="1">cc_budget-cc_tracked</f>
        <v>528999.99999999988</v>
      </c>
      <c r="L85" s="107">
        <f ca="1">cc_in_focus*cc_show_type*MIN(cc_tracked,cc_budget)</f>
        <v>0</v>
      </c>
      <c r="M85" s="107">
        <f ca="1">cc_in_focus*cc_show_type*cc_show_remain_budget*IF(cc_delta&gt;0,cc_delta,0)</f>
        <v>0</v>
      </c>
      <c r="N85" s="107">
        <f ca="1">cc_in_focus*cc_show_type*IF(cc_delta&lt;0,ABS(cc_delta),0)</f>
        <v>0</v>
      </c>
      <c r="O85" s="107">
        <f ca="1">NOT(cc_in_focus)*cc_show_type*MIN(cc_tracked,cc_budget)</f>
        <v>0</v>
      </c>
      <c r="P85" s="107">
        <f ca="1">NOT(cc_in_focus)*cc_show_type*cc_show_remain_budget*IF(cc_delta&gt;0,cc_delta,0)</f>
        <v>528999.99999999988</v>
      </c>
      <c r="Q85" s="107">
        <f ca="1">NOT(cc_in_focus)*cc_show_type*IF(cc_delta&lt;0,ABS(cc_delta),0)</f>
        <v>0</v>
      </c>
    </row>
    <row r="86" spans="3:17" ht="14.25" customHeight="1" x14ac:dyDescent="0.25">
      <c r="C86" s="121"/>
      <c r="D86" s="100" t="s">
        <v>7</v>
      </c>
      <c r="E86" s="100">
        <f t="shared" ref="E86" ca="1" si="45">MONTH(C85)</f>
        <v>8</v>
      </c>
      <c r="F86" s="100">
        <f ca="1">IF(periodo_seleccionado="Total",1,IF(periodo_seleccionado=cc_month_num,1,0))</f>
        <v>0</v>
      </c>
      <c r="G86" s="100">
        <f t="shared" ref="G86" si="46">1*$D$53</f>
        <v>1</v>
      </c>
      <c r="H86" s="100">
        <f t="shared" si="44"/>
        <v>1</v>
      </c>
      <c r="I86" s="108" cm="1">
        <f t="array" aca="1" ref="I86" ca="1">SUM(tracking_table[Cantidad]*(tracking_table[Tipo]=cc_type)*(YEAR(tracking_table[Fecha])=YEAR(año_seleccionado))*(MONTH(tracking_table[Fecha])=cc_month_num))</f>
        <v>0</v>
      </c>
      <c r="J86" s="108" cm="1">
        <f t="array" aca="1" ref="J86" ca="1">INDEX(Presupuesto!$E:$BU,total_expensas,MATCH(DATE(YEAR(año_seleccionado),cc_month_num,1),Presupuesto!$E$9:$BU$9,0))</f>
        <v>544204.27638515597</v>
      </c>
      <c r="K86" s="108">
        <f ca="1">cc_budget-cc_tracked</f>
        <v>544204.27638515597</v>
      </c>
      <c r="L86" s="108">
        <f ca="1">cc_in_focus*cc_show_type*MIN(cc_tracked,cc_budget)</f>
        <v>0</v>
      </c>
      <c r="M86" s="108">
        <f ca="1">cc_in_focus*cc_show_type*cc_show_remain_budget*IF(cc_delta&gt;0,cc_delta,0)</f>
        <v>0</v>
      </c>
      <c r="N86" s="108">
        <f ca="1">cc_in_focus*cc_show_type*IF(cc_delta&lt;0,ABS(cc_delta),0)</f>
        <v>0</v>
      </c>
      <c r="O86" s="108">
        <f ca="1">NOT(cc_in_focus)*cc_show_type*MIN(cc_tracked,cc_budget)</f>
        <v>0</v>
      </c>
      <c r="P86" s="108">
        <f ca="1">NOT(cc_in_focus)*cc_show_type*cc_show_remain_budget*IF(cc_delta&gt;0,cc_delta,0)</f>
        <v>544204.27638515597</v>
      </c>
      <c r="Q86" s="108">
        <f ca="1">NOT(cc_in_focus)*cc_show_type*IF(cc_delta&lt;0,ABS(cc_delta),0)</f>
        <v>0</v>
      </c>
    </row>
    <row r="87" spans="3:17" ht="14.25" customHeight="1" x14ac:dyDescent="0.25">
      <c r="C87" s="121"/>
      <c r="D87" s="100" t="s">
        <v>18</v>
      </c>
      <c r="E87" s="100">
        <f t="shared" ref="E87" ca="1" si="47">MONTH(C85)</f>
        <v>8</v>
      </c>
      <c r="F87" s="100">
        <f ca="1">IF(periodo_seleccionado="Total",1,IF(periodo_seleccionado=cc_month_num,1,0))</f>
        <v>0</v>
      </c>
      <c r="G87" s="100">
        <f t="shared" ref="G87" si="48">1*$D$54</f>
        <v>1</v>
      </c>
      <c r="H87" s="100">
        <f t="shared" si="44"/>
        <v>1</v>
      </c>
      <c r="I87" s="108" cm="1">
        <f t="array" aca="1" ref="I87" ca="1">SUM(tracking_table[Cantidad]*(tracking_table[Tipo]=cc_type)*(YEAR(tracking_table[Fecha])=YEAR(año_seleccionado))*(MONTH(tracking_table[Fecha])=cc_month_num))</f>
        <v>0</v>
      </c>
      <c r="J87" s="108" cm="1">
        <f t="array" aca="1" ref="J87" ca="1">INDEX(Presupuesto!$E:$BU,ahorros_total,MATCH(DATE(YEAR(año_seleccionado),cc_month_num,1),Presupuesto!$E$9:$BU$9,0))</f>
        <v>0</v>
      </c>
      <c r="K87" s="108">
        <f ca="1">cc_budget-cc_tracked</f>
        <v>0</v>
      </c>
      <c r="L87" s="108">
        <f ca="1">cc_in_focus*cc_show_type*MIN(cc_tracked,cc_budget)</f>
        <v>0</v>
      </c>
      <c r="M87" s="108">
        <f ca="1">cc_in_focus*cc_show_type*cc_show_remain_budget*IF(cc_delta&gt;0,cc_delta,0)</f>
        <v>0</v>
      </c>
      <c r="N87" s="108">
        <f ca="1">cc_in_focus*cc_show_type*IF(cc_delta&lt;0,ABS(cc_delta),0)</f>
        <v>0</v>
      </c>
      <c r="O87" s="108">
        <f ca="1">NOT(cc_in_focus)*cc_show_type*MIN(cc_tracked,cc_budget)</f>
        <v>0</v>
      </c>
      <c r="P87" s="108">
        <f ca="1">NOT(cc_in_focus)*cc_show_type*cc_show_remain_budget*IF(cc_delta&gt;0,cc_delta,0)</f>
        <v>0</v>
      </c>
      <c r="Q87" s="108">
        <f ca="1">NOT(cc_in_focus)*cc_show_type*IF(cc_delta&lt;0,ABS(cc_delta),0)</f>
        <v>0</v>
      </c>
    </row>
    <row r="88" spans="3:17" ht="14.25" customHeight="1" x14ac:dyDescent="0.25">
      <c r="C88" s="121"/>
      <c r="D88" s="102"/>
      <c r="E88" s="100"/>
      <c r="F88" s="100"/>
      <c r="G88" s="100"/>
      <c r="H88" s="100"/>
      <c r="I88" s="108"/>
      <c r="J88" s="108"/>
      <c r="K88" s="108"/>
      <c r="L88" s="108"/>
      <c r="M88" s="108"/>
      <c r="N88" s="108"/>
      <c r="O88" s="108"/>
      <c r="P88" s="108"/>
      <c r="Q88" s="108"/>
    </row>
    <row r="89" spans="3:17" ht="14.25" customHeight="1" x14ac:dyDescent="0.25">
      <c r="C89" s="121">
        <f ca="1">DATE(YEAR(año_seleccionado),MONTH(C85)+1,1)</f>
        <v>45536</v>
      </c>
      <c r="D89" s="101" t="s">
        <v>32</v>
      </c>
      <c r="E89" s="101">
        <f t="shared" ref="E89" ca="1" si="49">MONTH(C89)</f>
        <v>9</v>
      </c>
      <c r="F89" s="101">
        <f ca="1">IF(periodo_seleccionado="Total",1,IF(periodo_seleccionado=cc_month_num,1,0))</f>
        <v>0</v>
      </c>
      <c r="G89" s="101">
        <f t="shared" ref="G89" si="50">1*$D$52</f>
        <v>1</v>
      </c>
      <c r="H89" s="101">
        <f t="shared" ref="H89:H91" si="51">1*$D$55</f>
        <v>1</v>
      </c>
      <c r="I89" s="107" cm="1">
        <f t="array" aca="1" ref="I89" ca="1">SUM(tracking_table[Cantidad]*(tracking_table[Tipo]=cc_type)*(YEAR(tracking_table[Fecha])=YEAR(año_seleccionado))*(MONTH(tracking_table[Fecha])=cc_month_num))</f>
        <v>0</v>
      </c>
      <c r="J89" s="107" cm="1">
        <f t="array" aca="1" ref="J89" ca="1">INDEX(Presupuesto!$E:$BU,income_total_row,MATCH(DATE(YEAR(año_seleccionado),cc_month_num,1),Presupuesto!$E$9:$BU$9,0))</f>
        <v>528999.99999999988</v>
      </c>
      <c r="K89" s="107">
        <f ca="1">cc_budget-cc_tracked</f>
        <v>528999.99999999988</v>
      </c>
      <c r="L89" s="107">
        <f ca="1">cc_in_focus*cc_show_type*MIN(cc_tracked,cc_budget)</f>
        <v>0</v>
      </c>
      <c r="M89" s="107">
        <f ca="1">cc_in_focus*cc_show_type*cc_show_remain_budget*IF(cc_delta&gt;0,cc_delta,0)</f>
        <v>0</v>
      </c>
      <c r="N89" s="107">
        <f ca="1">cc_in_focus*cc_show_type*IF(cc_delta&lt;0,ABS(cc_delta),0)</f>
        <v>0</v>
      </c>
      <c r="O89" s="107">
        <f ca="1">NOT(cc_in_focus)*cc_show_type*MIN(cc_tracked,cc_budget)</f>
        <v>0</v>
      </c>
      <c r="P89" s="107">
        <f ca="1">NOT(cc_in_focus)*cc_show_type*cc_show_remain_budget*IF(cc_delta&gt;0,cc_delta,0)</f>
        <v>528999.99999999988</v>
      </c>
      <c r="Q89" s="107">
        <f ca="1">NOT(cc_in_focus)*cc_show_type*IF(cc_delta&lt;0,ABS(cc_delta),0)</f>
        <v>0</v>
      </c>
    </row>
    <row r="90" spans="3:17" ht="14.25" customHeight="1" x14ac:dyDescent="0.25">
      <c r="C90" s="121"/>
      <c r="D90" s="100" t="s">
        <v>7</v>
      </c>
      <c r="E90" s="100">
        <f t="shared" ref="E90" ca="1" si="52">MONTH(C89)</f>
        <v>9</v>
      </c>
      <c r="F90" s="100">
        <f ca="1">IF(periodo_seleccionado="Total",1,IF(periodo_seleccionado=cc_month_num,1,0))</f>
        <v>0</v>
      </c>
      <c r="G90" s="100">
        <f t="shared" ref="G90" si="53">1*$D$53</f>
        <v>1</v>
      </c>
      <c r="H90" s="100">
        <f t="shared" si="51"/>
        <v>1</v>
      </c>
      <c r="I90" s="108" cm="1">
        <f t="array" aca="1" ref="I90" ca="1">SUM(tracking_table[Cantidad]*(tracking_table[Tipo]=cc_type)*(YEAR(tracking_table[Fecha])=YEAR(año_seleccionado))*(MONTH(tracking_table[Fecha])=cc_month_num))</f>
        <v>0</v>
      </c>
      <c r="J90" s="108" cm="1">
        <f t="array" aca="1" ref="J90" ca="1">INDEX(Presupuesto!$E:$BU,total_expensas,MATCH(DATE(YEAR(año_seleccionado),cc_month_num,1),Presupuesto!$E$9:$BU$9,0))</f>
        <v>605511.84219292947</v>
      </c>
      <c r="K90" s="108">
        <f ca="1">cc_budget-cc_tracked</f>
        <v>605511.84219292947</v>
      </c>
      <c r="L90" s="108">
        <f ca="1">cc_in_focus*cc_show_type*MIN(cc_tracked,cc_budget)</f>
        <v>0</v>
      </c>
      <c r="M90" s="108">
        <f ca="1">cc_in_focus*cc_show_type*cc_show_remain_budget*IF(cc_delta&gt;0,cc_delta,0)</f>
        <v>0</v>
      </c>
      <c r="N90" s="108">
        <f ca="1">cc_in_focus*cc_show_type*IF(cc_delta&lt;0,ABS(cc_delta),0)</f>
        <v>0</v>
      </c>
      <c r="O90" s="108">
        <f ca="1">NOT(cc_in_focus)*cc_show_type*MIN(cc_tracked,cc_budget)</f>
        <v>0</v>
      </c>
      <c r="P90" s="108">
        <f ca="1">NOT(cc_in_focus)*cc_show_type*cc_show_remain_budget*IF(cc_delta&gt;0,cc_delta,0)</f>
        <v>605511.84219292947</v>
      </c>
      <c r="Q90" s="108">
        <f ca="1">NOT(cc_in_focus)*cc_show_type*IF(cc_delta&lt;0,ABS(cc_delta),0)</f>
        <v>0</v>
      </c>
    </row>
    <row r="91" spans="3:17" ht="14.25" customHeight="1" x14ac:dyDescent="0.25">
      <c r="C91" s="121"/>
      <c r="D91" s="100" t="s">
        <v>18</v>
      </c>
      <c r="E91" s="100">
        <f t="shared" ref="E91" ca="1" si="54">MONTH(C89)</f>
        <v>9</v>
      </c>
      <c r="F91" s="100">
        <f ca="1">IF(periodo_seleccionado="Total",1,IF(periodo_seleccionado=cc_month_num,1,0))</f>
        <v>0</v>
      </c>
      <c r="G91" s="100">
        <f t="shared" ref="G91" si="55">1*$D$54</f>
        <v>1</v>
      </c>
      <c r="H91" s="100">
        <f t="shared" si="51"/>
        <v>1</v>
      </c>
      <c r="I91" s="108" cm="1">
        <f t="array" aca="1" ref="I91" ca="1">SUM(tracking_table[Cantidad]*(tracking_table[Tipo]=cc_type)*(YEAR(tracking_table[Fecha])=YEAR(año_seleccionado))*(MONTH(tracking_table[Fecha])=cc_month_num))</f>
        <v>0</v>
      </c>
      <c r="J91" s="108" cm="1">
        <f t="array" aca="1" ref="J91" ca="1">INDEX(Presupuesto!$E:$BU,ahorros_total,MATCH(DATE(YEAR(año_seleccionado),cc_month_num,1),Presupuesto!$E$9:$BU$9,0))</f>
        <v>0</v>
      </c>
      <c r="K91" s="108">
        <f ca="1">cc_budget-cc_tracked</f>
        <v>0</v>
      </c>
      <c r="L91" s="108">
        <f ca="1">cc_in_focus*cc_show_type*MIN(cc_tracked,cc_budget)</f>
        <v>0</v>
      </c>
      <c r="M91" s="108">
        <f ca="1">cc_in_focus*cc_show_type*cc_show_remain_budget*IF(cc_delta&gt;0,cc_delta,0)</f>
        <v>0</v>
      </c>
      <c r="N91" s="108">
        <f ca="1">cc_in_focus*cc_show_type*IF(cc_delta&lt;0,ABS(cc_delta),0)</f>
        <v>0</v>
      </c>
      <c r="O91" s="108">
        <f ca="1">NOT(cc_in_focus)*cc_show_type*MIN(cc_tracked,cc_budget)</f>
        <v>0</v>
      </c>
      <c r="P91" s="108">
        <f ca="1">NOT(cc_in_focus)*cc_show_type*cc_show_remain_budget*IF(cc_delta&gt;0,cc_delta,0)</f>
        <v>0</v>
      </c>
      <c r="Q91" s="108">
        <f ca="1">NOT(cc_in_focus)*cc_show_type*IF(cc_delta&lt;0,ABS(cc_delta),0)</f>
        <v>0</v>
      </c>
    </row>
    <row r="92" spans="3:17" ht="14.25" customHeight="1" x14ac:dyDescent="0.25">
      <c r="C92" s="121"/>
      <c r="D92" s="100"/>
      <c r="E92" s="100"/>
      <c r="F92" s="100"/>
      <c r="G92" s="100"/>
      <c r="H92" s="100"/>
      <c r="I92" s="108"/>
      <c r="J92" s="108"/>
      <c r="K92" s="108"/>
      <c r="L92" s="108"/>
      <c r="M92" s="108"/>
      <c r="N92" s="108"/>
      <c r="O92" s="108"/>
      <c r="P92" s="108"/>
      <c r="Q92" s="108"/>
    </row>
    <row r="93" spans="3:17" ht="14.25" customHeight="1" x14ac:dyDescent="0.25">
      <c r="C93" s="121">
        <f ca="1">DATE(YEAR(año_seleccionado),MONTH(C89)+1,1)</f>
        <v>45566</v>
      </c>
      <c r="D93" s="101" t="s">
        <v>32</v>
      </c>
      <c r="E93" s="101">
        <f t="shared" ref="E93" ca="1" si="56">MONTH(C93)</f>
        <v>10</v>
      </c>
      <c r="F93" s="101">
        <f ca="1">IF(periodo_seleccionado="Total",1,IF(periodo_seleccionado=cc_month_num,1,0))</f>
        <v>0</v>
      </c>
      <c r="G93" s="101">
        <f t="shared" ref="G93" si="57">1*$D$52</f>
        <v>1</v>
      </c>
      <c r="H93" s="101">
        <f t="shared" ref="H93:H95" si="58">1*$D$55</f>
        <v>1</v>
      </c>
      <c r="I93" s="107" cm="1">
        <f t="array" aca="1" ref="I93" ca="1">SUM(tracking_table[Cantidad]*(tracking_table[Tipo]=cc_type)*(YEAR(tracking_table[Fecha])=YEAR(año_seleccionado))*(MONTH(tracking_table[Fecha])=cc_month_num))</f>
        <v>0</v>
      </c>
      <c r="J93" s="107" cm="1">
        <f t="array" aca="1" ref="J93" ca="1">INDEX(Presupuesto!$E:$BU,income_total_row,MATCH(DATE(YEAR(año_seleccionado),cc_month_num,1),Presupuesto!$E$9:$BU$9,0))</f>
        <v>528999.99999999988</v>
      </c>
      <c r="K93" s="107">
        <f ca="1">cc_budget-cc_tracked</f>
        <v>528999.99999999988</v>
      </c>
      <c r="L93" s="107">
        <f ca="1">cc_in_focus*cc_show_type*MIN(cc_tracked,cc_budget)</f>
        <v>0</v>
      </c>
      <c r="M93" s="107">
        <f ca="1">cc_in_focus*cc_show_type*cc_show_remain_budget*IF(cc_delta&gt;0,cc_delta,0)</f>
        <v>0</v>
      </c>
      <c r="N93" s="107">
        <f ca="1">cc_in_focus*cc_show_type*IF(cc_delta&lt;0,ABS(cc_delta),0)</f>
        <v>0</v>
      </c>
      <c r="O93" s="107">
        <f ca="1">NOT(cc_in_focus)*cc_show_type*MIN(cc_tracked,cc_budget)</f>
        <v>0</v>
      </c>
      <c r="P93" s="107">
        <f ca="1">NOT(cc_in_focus)*cc_show_type*cc_show_remain_budget*IF(cc_delta&gt;0,cc_delta,0)</f>
        <v>528999.99999999988</v>
      </c>
      <c r="Q93" s="107">
        <f ca="1">NOT(cc_in_focus)*cc_show_type*IF(cc_delta&lt;0,ABS(cc_delta),0)</f>
        <v>0</v>
      </c>
    </row>
    <row r="94" spans="3:17" ht="14.25" customHeight="1" x14ac:dyDescent="0.25">
      <c r="C94" s="121"/>
      <c r="D94" s="100" t="s">
        <v>7</v>
      </c>
      <c r="E94" s="100">
        <f t="shared" ref="E94" ca="1" si="59">MONTH(C93)</f>
        <v>10</v>
      </c>
      <c r="F94" s="100">
        <f ca="1">IF(periodo_seleccionado="Total",1,IF(periodo_seleccionado=cc_month_num,1,0))</f>
        <v>0</v>
      </c>
      <c r="G94" s="100">
        <f t="shared" ref="G94" si="60">1*$D$53</f>
        <v>1</v>
      </c>
      <c r="H94" s="100">
        <f t="shared" si="58"/>
        <v>1</v>
      </c>
      <c r="I94" s="108" cm="1">
        <f t="array" aca="1" ref="I94" ca="1">SUM(tracking_table[Cantidad]*(tracking_table[Tipo]=cc_type)*(YEAR(tracking_table[Fecha])=YEAR(año_seleccionado))*(MONTH(tracking_table[Fecha])=cc_month_num))</f>
        <v>0</v>
      </c>
      <c r="J94" s="108" cm="1">
        <f t="array" aca="1" ref="J94" ca="1">INDEX(Presupuesto!$E:$BU,total_expensas,MATCH(DATE(YEAR(año_seleccionado),cc_month_num,1),Presupuesto!$E$9:$BU$9,0))</f>
        <v>675723.2353068688</v>
      </c>
      <c r="K94" s="108">
        <f ca="1">cc_budget-cc_tracked</f>
        <v>675723.2353068688</v>
      </c>
      <c r="L94" s="108">
        <f ca="1">cc_in_focus*cc_show_type*MIN(cc_tracked,cc_budget)</f>
        <v>0</v>
      </c>
      <c r="M94" s="108">
        <f ca="1">cc_in_focus*cc_show_type*cc_show_remain_budget*IF(cc_delta&gt;0,cc_delta,0)</f>
        <v>0</v>
      </c>
      <c r="N94" s="108">
        <f ca="1">cc_in_focus*cc_show_type*IF(cc_delta&lt;0,ABS(cc_delta),0)</f>
        <v>0</v>
      </c>
      <c r="O94" s="108">
        <f ca="1">NOT(cc_in_focus)*cc_show_type*MIN(cc_tracked,cc_budget)</f>
        <v>0</v>
      </c>
      <c r="P94" s="108">
        <f ca="1">NOT(cc_in_focus)*cc_show_type*cc_show_remain_budget*IF(cc_delta&gt;0,cc_delta,0)</f>
        <v>675723.2353068688</v>
      </c>
      <c r="Q94" s="108">
        <f ca="1">NOT(cc_in_focus)*cc_show_type*IF(cc_delta&lt;0,ABS(cc_delta),0)</f>
        <v>0</v>
      </c>
    </row>
    <row r="95" spans="3:17" ht="14.25" customHeight="1" x14ac:dyDescent="0.25">
      <c r="C95" s="121"/>
      <c r="D95" s="100" t="s">
        <v>18</v>
      </c>
      <c r="E95" s="100">
        <f t="shared" ref="E95" ca="1" si="61">MONTH(C93)</f>
        <v>10</v>
      </c>
      <c r="F95" s="100">
        <f ca="1">IF(periodo_seleccionado="Total",1,IF(periodo_seleccionado=cc_month_num,1,0))</f>
        <v>0</v>
      </c>
      <c r="G95" s="100">
        <f t="shared" ref="G95" si="62">1*$D$54</f>
        <v>1</v>
      </c>
      <c r="H95" s="100">
        <f t="shared" si="58"/>
        <v>1</v>
      </c>
      <c r="I95" s="108" cm="1">
        <f t="array" aca="1" ref="I95" ca="1">SUM(tracking_table[Cantidad]*(tracking_table[Tipo]=cc_type)*(YEAR(tracking_table[Fecha])=YEAR(año_seleccionado))*(MONTH(tracking_table[Fecha])=cc_month_num))</f>
        <v>0</v>
      </c>
      <c r="J95" s="108" cm="1">
        <f t="array" aca="1" ref="J95" ca="1">INDEX(Presupuesto!$E:$BU,ahorros_total,MATCH(DATE(YEAR(año_seleccionado),cc_month_num,1),Presupuesto!$E$9:$BU$9,0))</f>
        <v>0</v>
      </c>
      <c r="K95" s="108">
        <f ca="1">cc_budget-cc_tracked</f>
        <v>0</v>
      </c>
      <c r="L95" s="108">
        <f ca="1">cc_in_focus*cc_show_type*MIN(cc_tracked,cc_budget)</f>
        <v>0</v>
      </c>
      <c r="M95" s="108">
        <f ca="1">cc_in_focus*cc_show_type*cc_show_remain_budget*IF(cc_delta&gt;0,cc_delta,0)</f>
        <v>0</v>
      </c>
      <c r="N95" s="108">
        <f ca="1">cc_in_focus*cc_show_type*IF(cc_delta&lt;0,ABS(cc_delta),0)</f>
        <v>0</v>
      </c>
      <c r="O95" s="108">
        <f ca="1">NOT(cc_in_focus)*cc_show_type*MIN(cc_tracked,cc_budget)</f>
        <v>0</v>
      </c>
      <c r="P95" s="108">
        <f ca="1">NOT(cc_in_focus)*cc_show_type*cc_show_remain_budget*IF(cc_delta&gt;0,cc_delta,0)</f>
        <v>0</v>
      </c>
      <c r="Q95" s="108">
        <f ca="1">NOT(cc_in_focus)*cc_show_type*IF(cc_delta&lt;0,ABS(cc_delta),0)</f>
        <v>0</v>
      </c>
    </row>
    <row r="96" spans="3:17" ht="14.25" customHeight="1" x14ac:dyDescent="0.25">
      <c r="C96" s="121"/>
      <c r="D96" s="102"/>
      <c r="E96" s="100"/>
      <c r="F96" s="100"/>
      <c r="G96" s="100"/>
      <c r="H96" s="100"/>
      <c r="I96" s="108"/>
      <c r="J96" s="108"/>
      <c r="K96" s="108"/>
      <c r="L96" s="108"/>
      <c r="M96" s="108"/>
      <c r="N96" s="108"/>
      <c r="O96" s="108"/>
      <c r="P96" s="108"/>
      <c r="Q96" s="108"/>
    </row>
    <row r="97" spans="3:17" ht="14.25" customHeight="1" x14ac:dyDescent="0.25">
      <c r="C97" s="121">
        <f ca="1">DATE(YEAR(año_seleccionado),MONTH(C93)+1,1)</f>
        <v>45597</v>
      </c>
      <c r="D97" s="101" t="s">
        <v>32</v>
      </c>
      <c r="E97" s="101">
        <f t="shared" ref="E97" ca="1" si="63">MONTH(C97)</f>
        <v>11</v>
      </c>
      <c r="F97" s="101">
        <f ca="1">IF(periodo_seleccionado="Total",1,IF(periodo_seleccionado=cc_month_num,1,0))</f>
        <v>0</v>
      </c>
      <c r="G97" s="101">
        <f t="shared" ref="G97" si="64">1*$D$52</f>
        <v>1</v>
      </c>
      <c r="H97" s="101">
        <f t="shared" ref="H97:H99" si="65">1*$D$55</f>
        <v>1</v>
      </c>
      <c r="I97" s="107" cm="1">
        <f t="array" aca="1" ref="I97" ca="1">SUM(tracking_table[Cantidad]*(tracking_table[Tipo]=cc_type)*(YEAR(tracking_table[Fecha])=YEAR(año_seleccionado))*(MONTH(tracking_table[Fecha])=cc_month_num))</f>
        <v>0</v>
      </c>
      <c r="J97" s="107" cm="1">
        <f t="array" aca="1" ref="J97" ca="1">INDEX(Presupuesto!$E:$BU,income_total_row,MATCH(DATE(YEAR(año_seleccionado),cc_month_num,1),Presupuesto!$E$9:$BU$9,0))</f>
        <v>528999.99999999988</v>
      </c>
      <c r="K97" s="107">
        <f ca="1">cc_budget-cc_tracked</f>
        <v>528999.99999999988</v>
      </c>
      <c r="L97" s="107">
        <f ca="1">cc_in_focus*cc_show_type*MIN(cc_tracked,cc_budget)</f>
        <v>0</v>
      </c>
      <c r="M97" s="107">
        <f ca="1">cc_in_focus*cc_show_type*cc_show_remain_budget*IF(cc_delta&gt;0,cc_delta,0)</f>
        <v>0</v>
      </c>
      <c r="N97" s="107">
        <f ca="1">cc_in_focus*cc_show_type*IF(cc_delta&lt;0,ABS(cc_delta),0)</f>
        <v>0</v>
      </c>
      <c r="O97" s="107">
        <f ca="1">NOT(cc_in_focus)*cc_show_type*MIN(cc_tracked,cc_budget)</f>
        <v>0</v>
      </c>
      <c r="P97" s="107">
        <f ca="1">NOT(cc_in_focus)*cc_show_type*cc_show_remain_budget*IF(cc_delta&gt;0,cc_delta,0)</f>
        <v>528999.99999999988</v>
      </c>
      <c r="Q97" s="107">
        <f ca="1">NOT(cc_in_focus)*cc_show_type*IF(cc_delta&lt;0,ABS(cc_delta),0)</f>
        <v>0</v>
      </c>
    </row>
    <row r="98" spans="3:17" ht="14.25" customHeight="1" x14ac:dyDescent="0.25">
      <c r="C98" s="121"/>
      <c r="D98" s="100" t="s">
        <v>7</v>
      </c>
      <c r="E98" s="100">
        <f t="shared" ref="E98" ca="1" si="66">MONTH(C97)</f>
        <v>11</v>
      </c>
      <c r="F98" s="100">
        <f ca="1">IF(periodo_seleccionado="Total",1,IF(periodo_seleccionado=cc_month_num,1,0))</f>
        <v>0</v>
      </c>
      <c r="G98" s="100">
        <f t="shared" ref="G98" si="67">1*$D$53</f>
        <v>1</v>
      </c>
      <c r="H98" s="100">
        <f t="shared" si="65"/>
        <v>1</v>
      </c>
      <c r="I98" s="108" cm="1">
        <f t="array" aca="1" ref="I98" ca="1">SUM(tracking_table[Cantidad]*(tracking_table[Tipo]=cc_type)*(YEAR(tracking_table[Fecha])=YEAR(año_seleccionado))*(MONTH(tracking_table[Fecha])=cc_month_num))</f>
        <v>0</v>
      </c>
      <c r="J98" s="108" cm="1">
        <f t="array" aca="1" ref="J98" ca="1">INDEX(Presupuesto!$E:$BU,total_expensas,MATCH(DATE(YEAR(año_seleccionado),cc_month_num,1),Presupuesto!$E$9:$BU$9,0))</f>
        <v>756144.79906639922</v>
      </c>
      <c r="K98" s="108">
        <f ca="1">cc_budget-cc_tracked</f>
        <v>756144.79906639922</v>
      </c>
      <c r="L98" s="108">
        <f ca="1">cc_in_focus*cc_show_type*MIN(cc_tracked,cc_budget)</f>
        <v>0</v>
      </c>
      <c r="M98" s="108">
        <f ca="1">cc_in_focus*cc_show_type*cc_show_remain_budget*IF(cc_delta&gt;0,cc_delta,0)</f>
        <v>0</v>
      </c>
      <c r="N98" s="108">
        <f ca="1">cc_in_focus*cc_show_type*IF(cc_delta&lt;0,ABS(cc_delta),0)</f>
        <v>0</v>
      </c>
      <c r="O98" s="108">
        <f ca="1">NOT(cc_in_focus)*cc_show_type*MIN(cc_tracked,cc_budget)</f>
        <v>0</v>
      </c>
      <c r="P98" s="108">
        <f ca="1">NOT(cc_in_focus)*cc_show_type*cc_show_remain_budget*IF(cc_delta&gt;0,cc_delta,0)</f>
        <v>756144.79906639922</v>
      </c>
      <c r="Q98" s="108">
        <f ca="1">NOT(cc_in_focus)*cc_show_type*IF(cc_delta&lt;0,ABS(cc_delta),0)</f>
        <v>0</v>
      </c>
    </row>
    <row r="99" spans="3:17" ht="14.25" customHeight="1" x14ac:dyDescent="0.25">
      <c r="C99" s="121"/>
      <c r="D99" s="100" t="s">
        <v>18</v>
      </c>
      <c r="E99" s="100">
        <f t="shared" ref="E99" ca="1" si="68">MONTH(C97)</f>
        <v>11</v>
      </c>
      <c r="F99" s="100">
        <f ca="1">IF(periodo_seleccionado="Total",1,IF(periodo_seleccionado=cc_month_num,1,0))</f>
        <v>0</v>
      </c>
      <c r="G99" s="100">
        <f t="shared" ref="G99" si="69">1*$D$54</f>
        <v>1</v>
      </c>
      <c r="H99" s="100">
        <f t="shared" si="65"/>
        <v>1</v>
      </c>
      <c r="I99" s="108" cm="1">
        <f t="array" aca="1" ref="I99" ca="1">SUM(tracking_table[Cantidad]*(tracking_table[Tipo]=cc_type)*(YEAR(tracking_table[Fecha])=YEAR(año_seleccionado))*(MONTH(tracking_table[Fecha])=cc_month_num))</f>
        <v>0</v>
      </c>
      <c r="J99" s="108" cm="1">
        <f t="array" aca="1" ref="J99" ca="1">INDEX(Presupuesto!$E:$BU,ahorros_total,MATCH(DATE(YEAR(año_seleccionado),cc_month_num,1),Presupuesto!$E$9:$BU$9,0))</f>
        <v>0</v>
      </c>
      <c r="K99" s="108">
        <f ca="1">cc_budget-cc_tracked</f>
        <v>0</v>
      </c>
      <c r="L99" s="108">
        <f ca="1">cc_in_focus*cc_show_type*MIN(cc_tracked,cc_budget)</f>
        <v>0</v>
      </c>
      <c r="M99" s="108">
        <f ca="1">cc_in_focus*cc_show_type*cc_show_remain_budget*IF(cc_delta&gt;0,cc_delta,0)</f>
        <v>0</v>
      </c>
      <c r="N99" s="108">
        <f ca="1">cc_in_focus*cc_show_type*IF(cc_delta&lt;0,ABS(cc_delta),0)</f>
        <v>0</v>
      </c>
      <c r="O99" s="108">
        <f ca="1">NOT(cc_in_focus)*cc_show_type*MIN(cc_tracked,cc_budget)</f>
        <v>0</v>
      </c>
      <c r="P99" s="108">
        <f ca="1">NOT(cc_in_focus)*cc_show_type*cc_show_remain_budget*IF(cc_delta&gt;0,cc_delta,0)</f>
        <v>0</v>
      </c>
      <c r="Q99" s="108">
        <f ca="1">NOT(cc_in_focus)*cc_show_type*IF(cc_delta&lt;0,ABS(cc_delta),0)</f>
        <v>0</v>
      </c>
    </row>
    <row r="100" spans="3:17" ht="14.25" customHeight="1" x14ac:dyDescent="0.25">
      <c r="C100" s="121"/>
      <c r="D100" s="100"/>
      <c r="E100" s="100"/>
      <c r="F100" s="100"/>
      <c r="G100" s="100"/>
      <c r="H100" s="100"/>
      <c r="I100" s="108"/>
      <c r="J100" s="108"/>
      <c r="K100" s="108"/>
      <c r="L100" s="108"/>
      <c r="M100" s="108"/>
      <c r="N100" s="108"/>
      <c r="O100" s="108"/>
      <c r="P100" s="108"/>
      <c r="Q100" s="108"/>
    </row>
    <row r="101" spans="3:17" ht="14.25" customHeight="1" x14ac:dyDescent="0.25">
      <c r="C101" s="121">
        <f ca="1">DATE(YEAR(año_seleccionado),MONTH(C97)+1,1)</f>
        <v>45627</v>
      </c>
      <c r="D101" s="101" t="s">
        <v>32</v>
      </c>
      <c r="E101" s="101">
        <f t="shared" ref="E101" ca="1" si="70">MONTH(C101)</f>
        <v>12</v>
      </c>
      <c r="F101" s="101">
        <f ca="1">IF(periodo_seleccionado="Total",1,IF(periodo_seleccionado=cc_month_num,1,0))</f>
        <v>0</v>
      </c>
      <c r="G101" s="101">
        <f t="shared" ref="G101" si="71">1*$D$52</f>
        <v>1</v>
      </c>
      <c r="H101" s="101">
        <f t="shared" ref="H101:H103" si="72">1*$D$55</f>
        <v>1</v>
      </c>
      <c r="I101" s="107" cm="1">
        <f t="array" aca="1" ref="I101" ca="1">SUM(tracking_table[Cantidad]*(tracking_table[Tipo]=cc_type)*(YEAR(tracking_table[Fecha])=YEAR(año_seleccionado))*(MONTH(tracking_table[Fecha])=cc_month_num))</f>
        <v>0</v>
      </c>
      <c r="J101" s="107" cm="1">
        <f t="array" aca="1" ref="J101" ca="1">INDEX(Presupuesto!$E:$BU,income_total_row,MATCH(DATE(YEAR(año_seleccionado),cc_month_num,1),Presupuesto!$E$9:$BU$9,0))</f>
        <v>608349.99999999977</v>
      </c>
      <c r="K101" s="107">
        <f ca="1">cc_budget-cc_tracked</f>
        <v>608349.99999999977</v>
      </c>
      <c r="L101" s="107">
        <f ca="1">cc_in_focus*cc_show_type*MIN(cc_tracked,cc_budget)</f>
        <v>0</v>
      </c>
      <c r="M101" s="107">
        <f ca="1">cc_in_focus*cc_show_type*cc_show_remain_budget*IF(cc_delta&gt;0,cc_delta,0)</f>
        <v>0</v>
      </c>
      <c r="N101" s="107">
        <f ca="1">cc_in_focus*cc_show_type*IF(cc_delta&lt;0,ABS(cc_delta),0)</f>
        <v>0</v>
      </c>
      <c r="O101" s="107">
        <f ca="1">NOT(cc_in_focus)*cc_show_type*MIN(cc_tracked,cc_budget)</f>
        <v>0</v>
      </c>
      <c r="P101" s="107">
        <f ca="1">NOT(cc_in_focus)*cc_show_type*cc_show_remain_budget*IF(cc_delta&gt;0,cc_delta,0)</f>
        <v>608349.99999999977</v>
      </c>
      <c r="Q101" s="107">
        <f ca="1">NOT(cc_in_focus)*cc_show_type*IF(cc_delta&lt;0,ABS(cc_delta),0)</f>
        <v>0</v>
      </c>
    </row>
    <row r="102" spans="3:17" ht="14.25" customHeight="1" x14ac:dyDescent="0.25">
      <c r="C102" s="121"/>
      <c r="D102" s="100" t="s">
        <v>7</v>
      </c>
      <c r="E102" s="100">
        <f t="shared" ref="E102" ca="1" si="73">MONTH(C101)</f>
        <v>12</v>
      </c>
      <c r="F102" s="100">
        <f ca="1">IF(periodo_seleccionado="Total",1,IF(periodo_seleccionado=cc_month_num,1,0))</f>
        <v>0</v>
      </c>
      <c r="G102" s="100">
        <f t="shared" ref="G102" si="74">1*$D$53</f>
        <v>1</v>
      </c>
      <c r="H102" s="100">
        <f t="shared" si="72"/>
        <v>1</v>
      </c>
      <c r="I102" s="108" cm="1">
        <f t="array" aca="1" ref="I102" ca="1">SUM(tracking_table[Cantidad]*(tracking_table[Tipo]=cc_type)*(YEAR(tracking_table[Fecha])=YEAR(año_seleccionado))*(MONTH(tracking_table[Fecha])=cc_month_num))</f>
        <v>0</v>
      </c>
      <c r="J102" s="108" cm="1">
        <f t="array" aca="1" ref="J102" ca="1">INDEX(Presupuesto!$E:$BU,total_expensas,MATCH(DATE(YEAR(año_seleccionado),cc_month_num,1),Presupuesto!$E$9:$BU$9,0))</f>
        <v>848275.90523620893</v>
      </c>
      <c r="K102" s="108">
        <f ca="1">cc_budget-cc_tracked</f>
        <v>848275.90523620893</v>
      </c>
      <c r="L102" s="108">
        <f ca="1">cc_in_focus*cc_show_type*MIN(cc_tracked,cc_budget)</f>
        <v>0</v>
      </c>
      <c r="M102" s="108">
        <f ca="1">cc_in_focus*cc_show_type*cc_show_remain_budget*IF(cc_delta&gt;0,cc_delta,0)</f>
        <v>0</v>
      </c>
      <c r="N102" s="108">
        <f ca="1">cc_in_focus*cc_show_type*IF(cc_delta&lt;0,ABS(cc_delta),0)</f>
        <v>0</v>
      </c>
      <c r="O102" s="108">
        <f ca="1">NOT(cc_in_focus)*cc_show_type*MIN(cc_tracked,cc_budget)</f>
        <v>0</v>
      </c>
      <c r="P102" s="108">
        <f ca="1">NOT(cc_in_focus)*cc_show_type*cc_show_remain_budget*IF(cc_delta&gt;0,cc_delta,0)</f>
        <v>848275.90523620893</v>
      </c>
      <c r="Q102" s="108">
        <f ca="1">NOT(cc_in_focus)*cc_show_type*IF(cc_delta&lt;0,ABS(cc_delta),0)</f>
        <v>0</v>
      </c>
    </row>
    <row r="103" spans="3:17" ht="14.25" customHeight="1" x14ac:dyDescent="0.25">
      <c r="C103" s="121"/>
      <c r="D103" s="100" t="s">
        <v>18</v>
      </c>
      <c r="E103" s="100">
        <f t="shared" ref="E103" ca="1" si="75">MONTH(C101)</f>
        <v>12</v>
      </c>
      <c r="F103" s="100">
        <f ca="1">IF(periodo_seleccionado="Total",1,IF(periodo_seleccionado=cc_month_num,1,0))</f>
        <v>0</v>
      </c>
      <c r="G103" s="100">
        <f t="shared" ref="G103" si="76">1*$D$54</f>
        <v>1</v>
      </c>
      <c r="H103" s="100">
        <f t="shared" si="72"/>
        <v>1</v>
      </c>
      <c r="I103" s="108" cm="1">
        <f t="array" aca="1" ref="I103" ca="1">SUM(tracking_table[Cantidad]*(tracking_table[Tipo]=cc_type)*(YEAR(tracking_table[Fecha])=YEAR(año_seleccionado))*(MONTH(tracking_table[Fecha])=cc_month_num))</f>
        <v>0</v>
      </c>
      <c r="J103" s="108" cm="1">
        <f t="array" aca="1" ref="J103" ca="1">INDEX(Presupuesto!$E:$BU,ahorros_total,MATCH(DATE(YEAR(año_seleccionado),cc_month_num,1),Presupuesto!$E$9:$BU$9,0))</f>
        <v>0</v>
      </c>
      <c r="K103" s="108">
        <f ca="1">cc_budget-cc_tracked</f>
        <v>0</v>
      </c>
      <c r="L103" s="108">
        <f ca="1">cc_in_focus*cc_show_type*MIN(cc_tracked,cc_budget)</f>
        <v>0</v>
      </c>
      <c r="M103" s="108">
        <f ca="1">cc_in_focus*cc_show_type*cc_show_remain_budget*IF(cc_delta&gt;0,cc_delta,0)</f>
        <v>0</v>
      </c>
      <c r="N103" s="108">
        <f ca="1">cc_in_focus*cc_show_type*IF(cc_delta&lt;0,ABS(cc_delta),0)</f>
        <v>0</v>
      </c>
      <c r="O103" s="108">
        <f ca="1">NOT(cc_in_focus)*cc_show_type*MIN(cc_tracked,cc_budget)</f>
        <v>0</v>
      </c>
      <c r="P103" s="108">
        <f ca="1">NOT(cc_in_focus)*cc_show_type*cc_show_remain_budget*IF(cc_delta&gt;0,cc_delta,0)</f>
        <v>0</v>
      </c>
      <c r="Q103" s="108">
        <f ca="1">NOT(cc_in_focus)*cc_show_type*IF(cc_delta&lt;0,ABS(cc_delta),0)</f>
        <v>0</v>
      </c>
    </row>
    <row r="104" spans="3:17" ht="14.25" customHeight="1" x14ac:dyDescent="0.25">
      <c r="C104" s="121"/>
      <c r="D104" s="102"/>
      <c r="E104" s="100"/>
      <c r="F104" s="100"/>
      <c r="G104" s="100"/>
      <c r="H104" s="100"/>
      <c r="I104" s="108"/>
      <c r="J104" s="108"/>
      <c r="K104" s="108"/>
      <c r="L104" s="108"/>
      <c r="M104" s="108"/>
      <c r="N104" s="108"/>
      <c r="O104" s="108"/>
      <c r="P104" s="108"/>
      <c r="Q104" s="108"/>
    </row>
    <row r="105" spans="3:17" x14ac:dyDescent="0.25">
      <c r="D105" s="101"/>
      <c r="E105" s="101"/>
      <c r="F105" s="101"/>
    </row>
  </sheetData>
  <mergeCells count="15">
    <mergeCell ref="A1:C2"/>
    <mergeCell ref="L55:N55"/>
    <mergeCell ref="O55:Q55"/>
    <mergeCell ref="C57:C60"/>
    <mergeCell ref="C61:C64"/>
    <mergeCell ref="C85:C88"/>
    <mergeCell ref="C89:C92"/>
    <mergeCell ref="C93:C96"/>
    <mergeCell ref="C97:C100"/>
    <mergeCell ref="C101:C104"/>
    <mergeCell ref="C65:C68"/>
    <mergeCell ref="C69:C72"/>
    <mergeCell ref="C73:C76"/>
    <mergeCell ref="C77:C80"/>
    <mergeCell ref="C81:C84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821A-3B07-4809-94F3-B525C9DEDDF6}">
  <sheetPr codeName="Hoja6"/>
  <dimension ref="A1:D20"/>
  <sheetViews>
    <sheetView showGridLines="0" zoomScale="160" zoomScaleNormal="160" workbookViewId="0">
      <selection activeCell="B7" sqref="B7:B11"/>
    </sheetView>
  </sheetViews>
  <sheetFormatPr baseColWidth="10" defaultRowHeight="15" x14ac:dyDescent="0.25"/>
  <cols>
    <col min="2" max="2" width="19.28515625" customWidth="1"/>
    <col min="3" max="3" width="4.85546875" customWidth="1"/>
    <col min="4" max="4" width="20.85546875" customWidth="1"/>
  </cols>
  <sheetData>
    <row r="1" spans="1:4" s="1" customFormat="1" ht="15" customHeight="1" x14ac:dyDescent="0.25">
      <c r="A1" s="110" t="s">
        <v>48</v>
      </c>
      <c r="B1" s="110"/>
      <c r="C1" s="110"/>
    </row>
    <row r="2" spans="1:4" s="1" customFormat="1" ht="15" customHeight="1" x14ac:dyDescent="0.25">
      <c r="A2" s="110"/>
      <c r="B2" s="110"/>
      <c r="C2" s="110"/>
    </row>
    <row r="6" spans="1:4" x14ac:dyDescent="0.25">
      <c r="B6" s="45" t="s">
        <v>49</v>
      </c>
      <c r="D6" s="45" t="s">
        <v>50</v>
      </c>
    </row>
    <row r="7" spans="1:4" x14ac:dyDescent="0.25">
      <c r="B7" s="48" t="s">
        <v>54</v>
      </c>
      <c r="D7" s="48" t="s">
        <v>2</v>
      </c>
    </row>
    <row r="8" spans="1:4" x14ac:dyDescent="0.25">
      <c r="B8" s="48">
        <f>starting_year</f>
        <v>44562</v>
      </c>
      <c r="D8" s="48" t="s">
        <v>51</v>
      </c>
    </row>
    <row r="9" spans="1:4" x14ac:dyDescent="0.25">
      <c r="B9" s="48">
        <f>DATE(YEAR(B8)+1, MONTH(B8), DAY(B8))</f>
        <v>44927</v>
      </c>
      <c r="D9" s="50">
        <v>36526</v>
      </c>
    </row>
    <row r="10" spans="1:4" x14ac:dyDescent="0.25">
      <c r="B10" s="48">
        <f>DATE(YEAR(B9)+1, MONTH(B9), DAY(B9))</f>
        <v>45292</v>
      </c>
      <c r="D10" s="50">
        <f>DATE(YEAR(D9), MONTH(D9)+1, DAY(D9))</f>
        <v>36557</v>
      </c>
    </row>
    <row r="11" spans="1:4" x14ac:dyDescent="0.25">
      <c r="B11" s="49">
        <f>DATE(YEAR(B10)+1, MONTH(B10), DAY(B10))</f>
        <v>45658</v>
      </c>
      <c r="D11" s="50">
        <f t="shared" ref="D11:D20" si="0">DATE(YEAR(D10), MONTH(D10)+1, DAY(D10))</f>
        <v>36586</v>
      </c>
    </row>
    <row r="12" spans="1:4" x14ac:dyDescent="0.25">
      <c r="B12" s="46"/>
      <c r="D12" s="50">
        <f t="shared" si="0"/>
        <v>36617</v>
      </c>
    </row>
    <row r="13" spans="1:4" x14ac:dyDescent="0.25">
      <c r="B13" s="46"/>
      <c r="D13" s="50">
        <f t="shared" si="0"/>
        <v>36647</v>
      </c>
    </row>
    <row r="14" spans="1:4" x14ac:dyDescent="0.25">
      <c r="B14" s="46"/>
      <c r="D14" s="50">
        <f t="shared" si="0"/>
        <v>36678</v>
      </c>
    </row>
    <row r="15" spans="1:4" x14ac:dyDescent="0.25">
      <c r="B15" s="46"/>
      <c r="D15" s="50">
        <f t="shared" si="0"/>
        <v>36708</v>
      </c>
    </row>
    <row r="16" spans="1:4" x14ac:dyDescent="0.25">
      <c r="B16" s="46"/>
      <c r="D16" s="50">
        <f t="shared" si="0"/>
        <v>36739</v>
      </c>
    </row>
    <row r="17" spans="2:4" x14ac:dyDescent="0.25">
      <c r="B17" s="47"/>
      <c r="D17" s="50">
        <f t="shared" si="0"/>
        <v>36770</v>
      </c>
    </row>
    <row r="18" spans="2:4" x14ac:dyDescent="0.25">
      <c r="B18" s="41"/>
      <c r="D18" s="50">
        <f>DATE(YEAR(D17), MONTH(D17)+1, DAY(D17))</f>
        <v>36800</v>
      </c>
    </row>
    <row r="19" spans="2:4" x14ac:dyDescent="0.25">
      <c r="D19" s="50">
        <f t="shared" si="0"/>
        <v>36831</v>
      </c>
    </row>
    <row r="20" spans="2:4" x14ac:dyDescent="0.25">
      <c r="D20" s="51">
        <f t="shared" si="0"/>
        <v>36861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41</vt:i4>
      </vt:variant>
    </vt:vector>
  </HeadingPairs>
  <TitlesOfParts>
    <vt:vector size="47" baseType="lpstr">
      <vt:lpstr>Configuracion</vt:lpstr>
      <vt:lpstr>Presupuesto</vt:lpstr>
      <vt:lpstr>Seguimiento</vt:lpstr>
      <vt:lpstr>Tablero de presupuesto</vt:lpstr>
      <vt:lpstr>Calculos</vt:lpstr>
      <vt:lpstr>Datos desplegables</vt:lpstr>
      <vt:lpstr>año_seleccionado</vt:lpstr>
      <vt:lpstr>budged_range</vt:lpstr>
      <vt:lpstr>budged_rank</vt:lpstr>
      <vt:lpstr>budget</vt:lpstr>
      <vt:lpstr>Calculos!cc_budget</vt:lpstr>
      <vt:lpstr>Calculos!cc_delta</vt:lpstr>
      <vt:lpstr>Calculos!cc_in_focus</vt:lpstr>
      <vt:lpstr>Calculos!cc_month_num</vt:lpstr>
      <vt:lpstr>Calculos!cc_show_remain_budget</vt:lpstr>
      <vt:lpstr>Calculos!cc_show_type</vt:lpstr>
      <vt:lpstr>Calculos!cc_tracked</vt:lpstr>
      <vt:lpstr>Calculos!cc_type</vt:lpstr>
      <vt:lpstr>comb_rank</vt:lpstr>
      <vt:lpstr>comb_rank_norm</vt:lpstr>
      <vt:lpstr>comb_rank_norm_run_range</vt:lpstr>
      <vt:lpstr>comb_rank_range</vt:lpstr>
      <vt:lpstr>comb_rank_unique</vt:lpstr>
      <vt:lpstr>expensas_total_row</vt:lpstr>
      <vt:lpstr>'Tablero de presupuesto'!header_row_id</vt:lpstr>
      <vt:lpstr>'Tablero de presupuesto'!is_cat</vt:lpstr>
      <vt:lpstr>is_empy</vt:lpstr>
      <vt:lpstr>Seguimiento!is_header</vt:lpstr>
      <vt:lpstr>'Tablero de presupuesto'!is_header</vt:lpstr>
      <vt:lpstr>is_total</vt:lpstr>
      <vt:lpstr>item</vt:lpstr>
      <vt:lpstr>out_budged</vt:lpstr>
      <vt:lpstr>out_porcentage_complate</vt:lpstr>
      <vt:lpstr>out_tracked</vt:lpstr>
      <vt:lpstr>periodo_activo</vt:lpstr>
      <vt:lpstr>periodo_seleccionado</vt:lpstr>
      <vt:lpstr>periodo_seleccionado_mostrar</vt:lpstr>
      <vt:lpstr>row_id</vt:lpstr>
      <vt:lpstr>saving_rate_config</vt:lpstr>
      <vt:lpstr>seleccion_años</vt:lpstr>
      <vt:lpstr>sort_max_row</vt:lpstr>
      <vt:lpstr>sort_min_row</vt:lpstr>
      <vt:lpstr>starting_year</vt:lpstr>
      <vt:lpstr>tracked</vt:lpstr>
      <vt:lpstr>tracked_range</vt:lpstr>
      <vt:lpstr>tracked_rank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nombrehdehusuarioh@gmail.com</dc:creator>
  <cp:lastModifiedBy>nombr</cp:lastModifiedBy>
  <dcterms:created xsi:type="dcterms:W3CDTF">2024-02-13T16:13:50Z</dcterms:created>
  <dcterms:modified xsi:type="dcterms:W3CDTF">2024-06-13T20:47:24Z</dcterms:modified>
</cp:coreProperties>
</file>