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ismaelsabriperez/Desktop/BOOTCAMP XVII/MATERIALES SESIONES 1,2 Y 3/"/>
    </mc:Choice>
  </mc:AlternateContent>
  <xr:revisionPtr revIDLastSave="0" documentId="13_ncr:1_{7DF7FB1A-0D0B-E248-905F-A74BAE29A96A}" xr6:coauthVersionLast="47" xr6:coauthVersionMax="47" xr10:uidLastSave="{00000000-0000-0000-0000-000000000000}"/>
  <bookViews>
    <workbookView xWindow="40960" yWindow="20180" windowWidth="28800" windowHeight="17500" activeTab="6" xr2:uid="{00000000-000D-0000-FFFF-FFFF00000000}"/>
  </bookViews>
  <sheets>
    <sheet name="MASVS-STORAGE" sheetId="1" r:id="rId1"/>
    <sheet name="MASVS-CRYPTO" sheetId="2" r:id="rId2"/>
    <sheet name="MASVS-AUTH" sheetId="3" r:id="rId3"/>
    <sheet name="MASVS-NETWORK" sheetId="4" r:id="rId4"/>
    <sheet name="MASVS-PLATFORM" sheetId="5" r:id="rId5"/>
    <sheet name="MASVS-CODE" sheetId="6" r:id="rId6"/>
    <sheet name="MASVS-RESILIENCE" sheetId="7" r:id="rId7"/>
    <sheet name="Ab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8" l="1"/>
  <c r="B27" i="8"/>
  <c r="D21" i="8"/>
  <c r="B21" i="8"/>
  <c r="D17" i="8"/>
  <c r="B17" i="8"/>
  <c r="B13" i="8"/>
  <c r="D29" i="7"/>
  <c r="D28" i="7"/>
  <c r="D27" i="7"/>
  <c r="B25" i="7"/>
  <c r="D23" i="7"/>
  <c r="D22" i="7"/>
  <c r="B20" i="7"/>
  <c r="D18" i="7"/>
  <c r="B16" i="7"/>
  <c r="D14" i="7"/>
  <c r="D13" i="7"/>
  <c r="B11" i="7"/>
  <c r="D26" i="6"/>
  <c r="D25" i="6"/>
  <c r="D24" i="6"/>
  <c r="B22" i="6"/>
  <c r="D20" i="6"/>
  <c r="B18" i="6"/>
  <c r="D16" i="6"/>
  <c r="B14" i="6"/>
  <c r="B11" i="6"/>
  <c r="D25" i="5"/>
  <c r="D24" i="5"/>
  <c r="B22" i="5"/>
  <c r="D20" i="5"/>
  <c r="D19" i="5"/>
  <c r="B17" i="5"/>
  <c r="D15" i="5"/>
  <c r="D14" i="5"/>
  <c r="D13" i="5"/>
  <c r="B11" i="5"/>
  <c r="D19" i="4"/>
  <c r="B17" i="4"/>
  <c r="D15" i="4"/>
  <c r="D14" i="4"/>
  <c r="D13" i="4"/>
  <c r="B11" i="4"/>
  <c r="B18" i="3"/>
  <c r="D16" i="3"/>
  <c r="B14" i="3"/>
  <c r="B11" i="3"/>
  <c r="D18" i="2"/>
  <c r="B16" i="2"/>
  <c r="D14" i="2"/>
  <c r="D13" i="2"/>
  <c r="B11" i="2"/>
  <c r="D21" i="1"/>
  <c r="D20" i="1"/>
  <c r="D19" i="1"/>
  <c r="D18" i="1"/>
  <c r="D17" i="1"/>
  <c r="B15" i="1"/>
  <c r="D13" i="1"/>
  <c r="B11" i="1"/>
</calcChain>
</file>

<file path=xl/sharedStrings.xml><?xml version="1.0" encoding="utf-8"?>
<sst xmlns="http://schemas.openxmlformats.org/spreadsheetml/2006/main" count="135" uniqueCount="46">
  <si>
    <t>Mobile Application Security Checklist</t>
  </si>
  <si>
    <t>MASVS-STORAGE: Storage</t>
  </si>
  <si>
    <t>OWASP MASTG v1.6.0-04f3310 (commit: 04f3310)    OWASP MASVS v2.0.0 (commit: f2e668b)</t>
  </si>
  <si>
    <t>MASVS-ID</t>
  </si>
  <si>
    <t>Platform</t>
  </si>
  <si>
    <t>Description</t>
  </si>
  <si>
    <t>L1</t>
  </si>
  <si>
    <t>L2</t>
  </si>
  <si>
    <t>R</t>
  </si>
  <si>
    <t>Status</t>
  </si>
  <si>
    <t>The app securely stores sensitive data.</t>
  </si>
  <si>
    <t>ios</t>
  </si>
  <si>
    <t>The app prevents leakage of sensitive data.</t>
  </si>
  <si>
    <t>MASVS-CRYPTO: Cryptography</t>
  </si>
  <si>
    <t>The app employs current strong cryptography and uses it according to industry best practices.</t>
  </si>
  <si>
    <t>The app performs key management according to industry best practices.</t>
  </si>
  <si>
    <t>MASVS-AUTH: Authentication and Authorization</t>
  </si>
  <si>
    <t>The app uses secure authentication and authorization protocols and follows the relevant best practices.</t>
  </si>
  <si>
    <t>The app performs local authentication securely according to the platform best practices.</t>
  </si>
  <si>
    <t>The app secures sensitive operations with additional authentication.</t>
  </si>
  <si>
    <t>MASVS-NETWORK: Network Communication</t>
  </si>
  <si>
    <t>The app secures all network traffic according to the current best practices.</t>
  </si>
  <si>
    <t>The app performs identity pinning for all remote endpoints under the developer's control.</t>
  </si>
  <si>
    <t>MASVS-PLATFORM: Platform Interaction</t>
  </si>
  <si>
    <t>The app uses IPC mechanisms securely.</t>
  </si>
  <si>
    <t>The app uses WebViews securely.</t>
  </si>
  <si>
    <t>The app uses the user interface securely.</t>
  </si>
  <si>
    <t>MASVS-CODE: Code Quality</t>
  </si>
  <si>
    <t>The app requires an up-to-date platform version.</t>
  </si>
  <si>
    <t>The app has a mechanism for enforcing app updates.</t>
  </si>
  <si>
    <t>The app only uses software components without known vulnerabilities.</t>
  </si>
  <si>
    <t>The app validates and sanitizes all untrusted inputs.</t>
  </si>
  <si>
    <t>MASVS-RESILIENCE: Resilience Against Reverse Engineering and Tampering</t>
  </si>
  <si>
    <t>The app validates the integrity of the platform.</t>
  </si>
  <si>
    <t>The app implements anti-tampering mechanisms.</t>
  </si>
  <si>
    <t>The app implements anti-static analysis mechanisms.</t>
  </si>
  <si>
    <t>The app implements anti-dynamic analysis techniques.</t>
  </si>
  <si>
    <t>About</t>
  </si>
  <si>
    <t>About the Project</t>
  </si>
  <si>
    <t>The OWASP Mobile Application Security (MAS) flagship project led by Carlos Holguera and Sven Schleier 
defines the industry standard for mobile application security.</t>
  </si>
  <si>
    <t>The OWASP MASVS (Mobile Application Security Verification Standard) is a standard that establishes the 
security requirements for mobile app security.</t>
  </si>
  <si>
    <t>The OWASP MASTG (Mobile Application Security Testing Guide) is a comprehensive manual for mobile app security testing 
and reverse engineering. It describes technical processes for verifying the controls listed in the MASVS.</t>
  </si>
  <si>
    <t>Feedback</t>
  </si>
  <si>
    <t>If you have any comments or suggestions, please post them on our GitHub Discussions.</t>
  </si>
  <si>
    <t>Licence</t>
  </si>
  <si>
    <t>Copyright © 2023 The OWASP Foundation. This work is licensed under a Creative Commons Attribution-ShareAlike 4.0 International License. 
For any reuse or distribution, you must make clear to others the license terms of this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</si>
</sst>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name val="Avenir"/>
    </font>
    <font>
      <b/>
      <sz val="11"/>
      <name val="Avenir"/>
    </font>
    <font>
      <b/>
      <sz val="15"/>
      <color rgb="FF499FFF"/>
      <name val="Avenir"/>
    </font>
    <font>
      <sz val="30"/>
      <color rgb="FFFFFFFF"/>
      <name val="Avenir"/>
    </font>
    <font>
      <sz val="22"/>
      <color rgb="FFFFFFFF"/>
      <name val="Avenir"/>
    </font>
    <font>
      <b/>
      <sz val="15"/>
      <color rgb="FFC0C0C0"/>
      <name val="Avenir"/>
    </font>
    <font>
      <sz val="11"/>
      <color rgb="FFC0C0C0"/>
      <name val="Avenir"/>
    </font>
    <font>
      <sz val="10"/>
      <color rgb="FFFFFFFF"/>
      <name val="Avenir"/>
    </font>
    <font>
      <b/>
      <sz val="15"/>
      <color rgb="FFDF5C8D"/>
      <name val="Avenir"/>
    </font>
    <font>
      <b/>
      <sz val="15"/>
      <color rgb="FFF65928"/>
      <name val="Avenir"/>
    </font>
    <font>
      <b/>
      <sz val="15"/>
      <color rgb="FFF09236"/>
      <name val="Avenir"/>
    </font>
    <font>
      <b/>
      <sz val="15"/>
      <color rgb="FFF2C200"/>
      <name val="Avenir"/>
    </font>
    <font>
      <b/>
      <sz val="15"/>
      <color rgb="FF4FB991"/>
      <name val="Avenir"/>
    </font>
    <font>
      <b/>
      <sz val="15"/>
      <color rgb="FF5FACD3"/>
      <name val="Avenir"/>
    </font>
    <font>
      <b/>
      <sz val="15"/>
      <color rgb="FF317CC0"/>
      <name val="Avenir"/>
    </font>
    <font>
      <b/>
      <sz val="15"/>
      <color rgb="FF8B5F9E"/>
      <name val="Avenir"/>
    </font>
  </fonts>
  <fills count="1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33CCCC"/>
      </patternFill>
    </fill>
    <fill>
      <patternFill patternType="solid">
        <fgColor rgb="FF99CC00"/>
      </patternFill>
    </fill>
    <fill>
      <patternFill patternType="solid">
        <fgColor rgb="FFFF9900"/>
      </patternFill>
    </fill>
    <fill>
      <patternFill patternType="solid">
        <fgColor rgb="FFDF5C8D"/>
      </patternFill>
    </fill>
    <fill>
      <patternFill patternType="solid">
        <fgColor rgb="FFF65928"/>
      </patternFill>
    </fill>
    <fill>
      <patternFill patternType="solid">
        <fgColor rgb="FFF09236"/>
      </patternFill>
    </fill>
    <fill>
      <patternFill patternType="solid">
        <fgColor rgb="FFF2C200"/>
      </patternFill>
    </fill>
    <fill>
      <patternFill patternType="solid">
        <fgColor rgb="FF4FB991"/>
      </patternFill>
    </fill>
    <fill>
      <patternFill patternType="solid">
        <fgColor rgb="FF5FACD3"/>
      </patternFill>
    </fill>
    <fill>
      <patternFill patternType="solid">
        <fgColor rgb="FF317CC0"/>
      </patternFill>
    </fill>
    <fill>
      <patternFill patternType="solid">
        <fgColor rgb="FF8B5F9E"/>
      </patternFill>
    </fill>
    <fill>
      <patternFill patternType="solid">
        <fgColor rgb="FF499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499FFF"/>
      </bottom>
      <diagonal/>
    </border>
    <border>
      <left/>
      <right/>
      <top/>
      <bottom style="medium">
        <color rgb="FFDF5C8D"/>
      </bottom>
      <diagonal/>
    </border>
    <border>
      <left/>
      <right/>
      <top/>
      <bottom style="medium">
        <color rgb="FFF65928"/>
      </bottom>
      <diagonal/>
    </border>
    <border>
      <left/>
      <right/>
      <top/>
      <bottom style="medium">
        <color rgb="FFF09236"/>
      </bottom>
      <diagonal/>
    </border>
    <border>
      <left/>
      <right/>
      <top/>
      <bottom style="medium">
        <color rgb="FFF2C200"/>
      </bottom>
      <diagonal/>
    </border>
    <border>
      <left/>
      <right/>
      <top/>
      <bottom style="medium">
        <color rgb="FF4FB991"/>
      </bottom>
      <diagonal/>
    </border>
    <border>
      <left/>
      <right/>
      <top/>
      <bottom style="medium">
        <color rgb="FF5FACD3"/>
      </bottom>
      <diagonal/>
    </border>
    <border>
      <left/>
      <right/>
      <top/>
      <bottom style="medium">
        <color rgb="FF317CC0"/>
      </bottom>
      <diagonal/>
    </border>
    <border>
      <left/>
      <right/>
      <top/>
      <bottom style="medium">
        <color rgb="FF8B5F9E"/>
      </bottom>
      <diagonal/>
    </border>
    <border>
      <left/>
      <right/>
      <top/>
      <bottom style="medium">
        <color rgb="FF499FFF"/>
      </bottom>
      <diagonal/>
    </border>
  </borders>
  <cellStyleXfs count="22">
    <xf numFmtId="0" fontId="0" fillId="0" borderId="0"/>
    <xf numFmtId="0" fontId="1" fillId="0" borderId="1">
      <alignment vertical="center" wrapText="1" justifyLastLine="1" shrinkToFit="1"/>
    </xf>
    <xf numFmtId="0" fontId="2" fillId="0" borderId="1">
      <alignment vertical="center" wrapText="1" justifyLastLine="1" shrinkToFit="1"/>
    </xf>
    <xf numFmtId="0" fontId="1" fillId="0" borderId="1">
      <alignment horizontal="center" vertical="center" wrapText="1" shrinkToFit="1"/>
    </xf>
    <xf numFmtId="0" fontId="1" fillId="2" borderId="1">
      <alignment horizontal="center" vertical="center" wrapText="1" shrinkToFit="1"/>
    </xf>
    <xf numFmtId="0" fontId="1" fillId="3" borderId="1">
      <alignment horizontal="center" vertical="center" wrapText="1" shrinkToFit="1"/>
    </xf>
    <xf numFmtId="0" fontId="1" fillId="4" borderId="1">
      <alignment horizontal="center" vertical="center" wrapText="1" shrinkToFit="1"/>
    </xf>
    <xf numFmtId="0" fontId="1" fillId="5" borderId="1">
      <alignment horizontal="center" vertical="center" wrapText="1" shrinkToFit="1"/>
    </xf>
    <xf numFmtId="0" fontId="3" fillId="0" borderId="2">
      <alignment vertical="center" wrapText="1" justifyLastLine="1" shrinkToFit="1"/>
    </xf>
    <xf numFmtId="0" fontId="4" fillId="0" borderId="1">
      <alignment vertical="center" wrapText="1" justifyLastLine="1" shrinkToFit="1"/>
    </xf>
    <xf numFmtId="0" fontId="5" fillId="0" borderId="1">
      <alignment vertical="center" wrapText="1" justifyLastLine="1" shrinkToFit="1"/>
    </xf>
    <xf numFmtId="0" fontId="6" fillId="0" borderId="1">
      <alignment vertical="center" wrapText="1" justifyLastLine="1" shrinkToFit="1"/>
    </xf>
    <xf numFmtId="0" fontId="7" fillId="0" borderId="1">
      <alignment vertical="center" wrapText="1" justifyLastLine="1" shrinkToFit="1"/>
    </xf>
    <xf numFmtId="0" fontId="8" fillId="0" borderId="1">
      <alignment vertical="center" wrapText="1" justifyLastLine="1" shrinkToFit="1"/>
    </xf>
    <xf numFmtId="0" fontId="9" fillId="6" borderId="3">
      <alignment vertical="center" wrapText="1" justifyLastLine="1" shrinkToFit="1"/>
    </xf>
    <xf numFmtId="0" fontId="10" fillId="7" borderId="4">
      <alignment vertical="center" wrapText="1" justifyLastLine="1" shrinkToFit="1"/>
    </xf>
    <xf numFmtId="0" fontId="11" fillId="8" borderId="5">
      <alignment vertical="center" wrapText="1" justifyLastLine="1" shrinkToFit="1"/>
    </xf>
    <xf numFmtId="0" fontId="12" fillId="9" borderId="6">
      <alignment vertical="center" wrapText="1" justifyLastLine="1" shrinkToFit="1"/>
    </xf>
    <xf numFmtId="0" fontId="13" fillId="10" borderId="7">
      <alignment vertical="center" wrapText="1" justifyLastLine="1" shrinkToFit="1"/>
    </xf>
    <xf numFmtId="0" fontId="14" fillId="11" borderId="8">
      <alignment vertical="center" wrapText="1" justifyLastLine="1" shrinkToFit="1"/>
    </xf>
    <xf numFmtId="0" fontId="15" fillId="12" borderId="9">
      <alignment vertical="center" wrapText="1" justifyLastLine="1" shrinkToFit="1"/>
    </xf>
    <xf numFmtId="0" fontId="16" fillId="13" borderId="10">
      <alignment vertical="center" wrapText="1" justifyLastLine="1" shrinkToFit="1"/>
    </xf>
  </cellStyleXfs>
  <cellXfs count="52">
    <xf numFmtId="0" fontId="0" fillId="0" borderId="0" xfId="0"/>
    <xf numFmtId="0" fontId="0" fillId="6" borderId="0" xfId="0" applyFill="1"/>
    <xf numFmtId="0" fontId="6" fillId="0" borderId="1" xfId="11" applyAlignment="1">
      <alignment vertical="center" wrapText="1" justifyLastLine="1" shrinkToFit="1"/>
    </xf>
    <xf numFmtId="0" fontId="2" fillId="0" borderId="1" xfId="2" applyAlignment="1">
      <alignment vertical="center" wrapText="1" justifyLastLine="1" shrinkToFit="1"/>
    </xf>
    <xf numFmtId="0" fontId="7" fillId="0" borderId="1" xfId="12" applyAlignment="1">
      <alignment vertical="center" wrapText="1" justifyLastLine="1" shrinkToFit="1"/>
    </xf>
    <xf numFmtId="0" fontId="1" fillId="0" borderId="1" xfId="1" applyAlignment="1">
      <alignment vertical="center" wrapText="1" justifyLastLine="1" shrinkToFit="1"/>
    </xf>
    <xf numFmtId="0" fontId="1" fillId="3" borderId="1" xfId="5" applyAlignment="1">
      <alignment horizontal="center" vertical="center" wrapText="1" shrinkToFit="1"/>
    </xf>
    <xf numFmtId="0" fontId="1" fillId="4" borderId="1" xfId="6" applyAlignment="1">
      <alignment horizontal="center" vertical="center" wrapText="1" shrinkToFi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5" borderId="1" xfId="7" applyAlignment="1">
      <alignment horizontal="center" vertical="center" wrapText="1" shrinkToFit="1"/>
    </xf>
    <xf numFmtId="0" fontId="0" fillId="14" borderId="0" xfId="0" applyFill="1"/>
    <xf numFmtId="0" fontId="0" fillId="6" borderId="0" xfId="0" applyFill="1"/>
    <xf numFmtId="0" fontId="4" fillId="6" borderId="1" xfId="9" applyFill="1" applyAlignment="1">
      <alignment vertical="center" wrapText="1" justifyLastLine="1" shrinkToFit="1"/>
    </xf>
    <xf numFmtId="0" fontId="8" fillId="6" borderId="1" xfId="13" applyFill="1" applyAlignment="1">
      <alignment vertical="center" wrapText="1" justifyLastLine="1" shrinkToFit="1"/>
    </xf>
    <xf numFmtId="0" fontId="5" fillId="6" borderId="1" xfId="10" applyFill="1" applyAlignment="1">
      <alignment vertical="center" wrapText="1" justifyLastLine="1" shrinkToFit="1"/>
    </xf>
    <xf numFmtId="0" fontId="0" fillId="7" borderId="0" xfId="0" applyFill="1"/>
    <xf numFmtId="0" fontId="4" fillId="7" borderId="1" xfId="9" applyFill="1" applyAlignment="1">
      <alignment vertical="center" wrapText="1" justifyLastLine="1" shrinkToFit="1"/>
    </xf>
    <xf numFmtId="0" fontId="8" fillId="7" borderId="1" xfId="13" applyFill="1" applyAlignment="1">
      <alignment vertical="center" wrapText="1" justifyLastLine="1" shrinkToFit="1"/>
    </xf>
    <xf numFmtId="0" fontId="5" fillId="7" borderId="1" xfId="10" applyFill="1" applyAlignment="1">
      <alignment vertical="center" wrapText="1" justifyLastLine="1" shrinkToFit="1"/>
    </xf>
    <xf numFmtId="0" fontId="0" fillId="8" borderId="0" xfId="0" applyFill="1"/>
    <xf numFmtId="0" fontId="4" fillId="8" borderId="1" xfId="9" applyFill="1" applyAlignment="1">
      <alignment vertical="center" wrapText="1" justifyLastLine="1" shrinkToFit="1"/>
    </xf>
    <xf numFmtId="0" fontId="8" fillId="8" borderId="1" xfId="13" applyFill="1" applyAlignment="1">
      <alignment vertical="center" wrapText="1" justifyLastLine="1" shrinkToFit="1"/>
    </xf>
    <xf numFmtId="0" fontId="5" fillId="8" borderId="1" xfId="10" applyFill="1" applyAlignment="1">
      <alignment vertical="center" wrapText="1" justifyLastLine="1" shrinkToFit="1"/>
    </xf>
    <xf numFmtId="0" fontId="0" fillId="9" borderId="0" xfId="0" applyFill="1"/>
    <xf numFmtId="0" fontId="4" fillId="9" borderId="1" xfId="9" applyFill="1" applyAlignment="1">
      <alignment vertical="center" wrapText="1" justifyLastLine="1" shrinkToFit="1"/>
    </xf>
    <xf numFmtId="0" fontId="8" fillId="9" borderId="1" xfId="13" applyFill="1" applyAlignment="1">
      <alignment vertical="center" wrapText="1" justifyLastLine="1" shrinkToFit="1"/>
    </xf>
    <xf numFmtId="0" fontId="5" fillId="9" borderId="1" xfId="10" applyFill="1" applyAlignment="1">
      <alignment vertical="center" wrapText="1" justifyLastLine="1" shrinkToFit="1"/>
    </xf>
    <xf numFmtId="0" fontId="0" fillId="10" borderId="0" xfId="0" applyFill="1"/>
    <xf numFmtId="0" fontId="4" fillId="10" borderId="1" xfId="9" applyFill="1" applyAlignment="1">
      <alignment vertical="center" wrapText="1" justifyLastLine="1" shrinkToFit="1"/>
    </xf>
    <xf numFmtId="0" fontId="8" fillId="10" borderId="1" xfId="13" applyFill="1" applyAlignment="1">
      <alignment vertical="center" wrapText="1" justifyLastLine="1" shrinkToFit="1"/>
    </xf>
    <xf numFmtId="0" fontId="5" fillId="10" borderId="1" xfId="10" applyFill="1" applyAlignment="1">
      <alignment vertical="center" wrapText="1" justifyLastLine="1" shrinkToFit="1"/>
    </xf>
    <xf numFmtId="0" fontId="0" fillId="11" borderId="0" xfId="0" applyFill="1"/>
    <xf numFmtId="0" fontId="4" fillId="11" borderId="1" xfId="9" applyFill="1" applyAlignment="1">
      <alignment vertical="center" wrapText="1" justifyLastLine="1" shrinkToFit="1"/>
    </xf>
    <xf numFmtId="0" fontId="8" fillId="11" borderId="1" xfId="13" applyFill="1" applyAlignment="1">
      <alignment vertical="center" wrapText="1" justifyLastLine="1" shrinkToFit="1"/>
    </xf>
    <xf numFmtId="0" fontId="5" fillId="11" borderId="1" xfId="10" applyFill="1" applyAlignment="1">
      <alignment vertical="center" wrapText="1" justifyLastLine="1" shrinkToFit="1"/>
    </xf>
    <xf numFmtId="0" fontId="0" fillId="12" borderId="0" xfId="0" applyFill="1"/>
    <xf numFmtId="0" fontId="4" fillId="12" borderId="1" xfId="9" applyFill="1" applyAlignment="1">
      <alignment vertical="center" wrapText="1" justifyLastLine="1" shrinkToFit="1"/>
    </xf>
    <xf numFmtId="0" fontId="8" fillId="12" borderId="1" xfId="13" applyFill="1" applyAlignment="1">
      <alignment vertical="center" wrapText="1" justifyLastLine="1" shrinkToFit="1"/>
    </xf>
    <xf numFmtId="0" fontId="5" fillId="12" borderId="1" xfId="10" applyFill="1" applyAlignment="1">
      <alignment vertical="center" wrapText="1" justifyLastLine="1" shrinkToFit="1"/>
    </xf>
    <xf numFmtId="0" fontId="3" fillId="0" borderId="2" xfId="8" applyAlignment="1">
      <alignment vertical="center" wrapText="1" justifyLastLine="1" shrinkToFit="1"/>
    </xf>
    <xf numFmtId="0" fontId="0" fillId="0" borderId="11" xfId="0" applyBorder="1"/>
    <xf numFmtId="0" fontId="0" fillId="14" borderId="0" xfId="0" applyFill="1"/>
    <xf numFmtId="0" fontId="4" fillId="14" borderId="1" xfId="9" applyFill="1" applyAlignment="1">
      <alignment vertical="center" wrapText="1" justifyLastLine="1" shrinkToFit="1"/>
    </xf>
    <xf numFmtId="0" fontId="1" fillId="0" borderId="1" xfId="1" applyAlignment="1">
      <alignment vertical="center" wrapText="1" justifyLastLine="1" shrinkToFit="1"/>
    </xf>
    <xf numFmtId="0" fontId="0" fillId="0" borderId="0" xfId="0"/>
    <xf numFmtId="0" fontId="8" fillId="14" borderId="1" xfId="13" applyFill="1" applyAlignment="1">
      <alignment vertical="center" wrapText="1" justifyLastLine="1" shrinkToFit="1"/>
    </xf>
    <xf numFmtId="0" fontId="5" fillId="14" borderId="1" xfId="10" applyFill="1" applyAlignment="1">
      <alignment vertical="center" wrapText="1" justifyLastLine="1" shrinkToFit="1"/>
    </xf>
  </cellXfs>
  <cellStyles count="22">
    <cellStyle name="big_title" xfId="9" xr:uid="{00000000-0005-0000-0000-00000B000000}"/>
    <cellStyle name="blue" xfId="5" xr:uid="{00000000-0005-0000-0000-000007000000}"/>
    <cellStyle name="center" xfId="3" xr:uid="{00000000-0005-0000-0000-000004000000}"/>
    <cellStyle name="gray" xfId="4" xr:uid="{00000000-0005-0000-0000-000006000000}"/>
    <cellStyle name="gray_header" xfId="11" xr:uid="{00000000-0005-0000-0000-00000D000000}"/>
    <cellStyle name="gray_text" xfId="12" xr:uid="{00000000-0005-0000-0000-00000E000000}"/>
    <cellStyle name="green" xfId="6" xr:uid="{00000000-0005-0000-0000-000008000000}"/>
    <cellStyle name="MASVS-AUTH" xfId="16" xr:uid="{00000000-0005-0000-0000-000012000000}"/>
    <cellStyle name="MASVS-CODE" xfId="19" xr:uid="{00000000-0005-0000-0000-000015000000}"/>
    <cellStyle name="MASVS-CRYPTO" xfId="15" xr:uid="{00000000-0005-0000-0000-000011000000}"/>
    <cellStyle name="MASVS-NETWORK" xfId="17" xr:uid="{00000000-0005-0000-0000-000013000000}"/>
    <cellStyle name="MASVS-PLATFORM" xfId="18" xr:uid="{00000000-0005-0000-0000-000014000000}"/>
    <cellStyle name="MASVS-PRIVACY" xfId="21" xr:uid="{00000000-0005-0000-0000-000017000000}"/>
    <cellStyle name="MASVS-RESILIENCE" xfId="20" xr:uid="{00000000-0005-0000-0000-000016000000}"/>
    <cellStyle name="MASVS-STORAGE" xfId="14" xr:uid="{00000000-0005-0000-0000-000010000000}"/>
    <cellStyle name="medium_title" xfId="10" xr:uid="{00000000-0005-0000-0000-00000C000000}"/>
    <cellStyle name="Normal" xfId="0" builtinId="0"/>
    <cellStyle name="orange" xfId="7" xr:uid="{00000000-0005-0000-0000-000009000000}"/>
    <cellStyle name="text" xfId="1" xr:uid="{00000000-0005-0000-0000-000001000000}"/>
    <cellStyle name="text_bold" xfId="2" xr:uid="{00000000-0005-0000-0000-000002000000}"/>
    <cellStyle name="underline" xfId="8" xr:uid="{00000000-0005-0000-0000-00000A000000}"/>
    <cellStyle name="versions_white" xfId="13" xr:uid="{00000000-0005-0000-0000-00000F000000}"/>
  </cellStyles>
  <dxfs count="54">
    <dxf>
      <font>
        <color rgb="FF666666"/>
      </font>
      <fill>
        <patternFill>
          <bgColor rgb="FFCCCCCC"/>
        </patternFill>
      </fill>
      <alignment horizontal="center" vertical="center" wrapText="1" shrinkToFit="1"/>
    </dxf>
    <dxf>
      <font>
        <color rgb="FF38761D"/>
      </font>
      <fill>
        <patternFill>
          <bgColor rgb="FFB6D7A8"/>
        </patternFill>
      </fill>
      <alignment horizontal="center" vertical="center" wrapText="1" shrinkToFit="1"/>
    </dxf>
    <dxf>
      <font>
        <color rgb="FF9C0006"/>
      </font>
      <fill>
        <patternFill>
          <bgColor rgb="FFFFC7CE"/>
        </patternFill>
      </fill>
      <alignment horizontal="center" vertical="center" wrapText="1" shrinkToFit="1"/>
    </dxf>
    <dxf>
      <font>
        <color rgb="FF666666"/>
      </font>
      <fill>
        <patternFill>
          <bgColor rgb="FFCCCCCC"/>
        </patternFill>
      </fill>
      <alignment horizontal="center" vertical="center" wrapText="1" shrinkToFit="1"/>
    </dxf>
    <dxf>
      <font>
        <color rgb="FF38761D"/>
      </font>
      <fill>
        <patternFill>
          <bgColor rgb="FFB6D7A8"/>
        </patternFill>
      </fill>
      <alignment horizontal="center" vertical="center" wrapText="1" shrinkToFit="1"/>
    </dxf>
    <dxf>
      <font>
        <color rgb="FF9C0006"/>
      </font>
      <fill>
        <patternFill>
          <bgColor rgb="FFFFC7CE"/>
        </patternFill>
      </fill>
      <alignment horizontal="center" vertical="center" wrapText="1" shrinkToFit="1"/>
    </dxf>
    <dxf>
      <font>
        <color rgb="FF666666"/>
      </font>
      <fill>
        <patternFill>
          <bgColor rgb="FFCCCCCC"/>
        </patternFill>
      </fill>
      <alignment horizontal="center" vertical="center" wrapText="1" shrinkToFit="1"/>
    </dxf>
    <dxf>
      <font>
        <color rgb="FF38761D"/>
      </font>
      <fill>
        <patternFill>
          <bgColor rgb="FFB6D7A8"/>
        </patternFill>
      </fill>
      <alignment horizontal="center" vertical="center" wrapText="1" shrinkToFit="1"/>
    </dxf>
    <dxf>
      <font>
        <color rgb="FF9C0006"/>
      </font>
      <fill>
        <patternFill>
          <bgColor rgb="FFFFC7CE"/>
        </patternFill>
      </fill>
      <alignment horizontal="center" vertical="center" wrapText="1" shrinkToFit="1"/>
    </dxf>
    <dxf>
      <font>
        <color rgb="FF666666"/>
      </font>
      <fill>
        <patternFill>
          <bgColor rgb="FFCCCCCC"/>
        </patternFill>
      </fill>
      <alignment horizontal="center" vertical="center" wrapText="1" shrinkToFit="1"/>
    </dxf>
    <dxf>
      <font>
        <color rgb="FF38761D"/>
      </font>
      <fill>
        <patternFill>
          <bgColor rgb="FFB6D7A8"/>
        </patternFill>
      </fill>
      <alignment horizontal="center" vertical="center" wrapText="1" shrinkToFit="1"/>
    </dxf>
    <dxf>
      <font>
        <color rgb="FF9C0006"/>
      </font>
      <fill>
        <patternFill>
          <bgColor rgb="FFFFC7CE"/>
        </patternFill>
      </fill>
      <alignment horizontal="center" vertical="center" wrapText="1" shrinkToFit="1"/>
    </dxf>
    <dxf>
      <font>
        <color rgb="FF666666"/>
      </font>
      <fill>
        <patternFill>
          <bgColor rgb="FFCCCCCC"/>
        </patternFill>
      </fill>
      <alignment horizontal="center" vertical="center" wrapText="1" shrinkToFit="1"/>
    </dxf>
    <dxf>
      <font>
        <color rgb="FF38761D"/>
      </font>
      <fill>
        <patternFill>
          <bgColor rgb="FFB6D7A8"/>
        </patternFill>
      </fill>
      <alignment horizontal="center" vertical="center" wrapText="1" shrinkToFit="1"/>
    </dxf>
    <dxf>
      <font>
        <color rgb="FF9C0006"/>
      </font>
      <fill>
        <patternFill>
          <bgColor rgb="FFFFC7CE"/>
        </patternFill>
      </fill>
      <alignment horizontal="center" vertical="center" wrapText="1" shrinkToFit="1"/>
    </dxf>
    <dxf>
      <font>
        <color rgb="FF666666"/>
      </font>
      <fill>
        <patternFill>
          <bgColor rgb="FFCCCCCC"/>
        </patternFill>
      </fill>
      <alignment horizontal="center" vertical="center" wrapText="1" shrinkToFit="1"/>
    </dxf>
    <dxf>
      <font>
        <color rgb="FF38761D"/>
      </font>
      <fill>
        <patternFill>
          <bgColor rgb="FFB6D7A8"/>
        </patternFill>
      </fill>
      <alignment horizontal="center" vertical="center" wrapText="1" shrinkToFit="1"/>
    </dxf>
    <dxf>
      <font>
        <color rgb="FF9C0006"/>
      </font>
      <fill>
        <patternFill>
          <bgColor rgb="FFFFC7CE"/>
        </patternFill>
      </fill>
      <alignment horizontal="center" vertical="center" wrapText="1" shrinkToFit="1"/>
    </dxf>
    <dxf>
      <font>
        <color rgb="FF666666"/>
      </font>
      <fill>
        <patternFill>
          <bgColor rgb="FFCCCCCC"/>
        </patternFill>
      </fill>
      <alignment horizontal="center" vertical="center" wrapText="1" shrinkToFit="1"/>
    </dxf>
    <dxf>
      <font>
        <color rgb="FF38761D"/>
      </font>
      <fill>
        <patternFill>
          <bgColor rgb="FFB6D7A8"/>
        </patternFill>
      </fill>
      <alignment horizontal="center" vertical="center" wrapText="1" shrinkToFit="1"/>
    </dxf>
    <dxf>
      <font>
        <color rgb="FF9C0006"/>
      </font>
      <fill>
        <patternFill>
          <bgColor rgb="FFFFC7CE"/>
        </patternFill>
      </fill>
      <alignment horizontal="center" vertical="center" wrapText="1" shrinkToFit="1"/>
    </dxf>
    <dxf>
      <font>
        <color rgb="FF666666"/>
      </font>
      <fill>
        <patternFill>
          <bgColor rgb="FFCCCCCC"/>
        </patternFill>
      </fill>
      <alignment horizontal="center" vertical="center" wrapText="1" shrinkToFit="1"/>
    </dxf>
    <dxf>
      <font>
        <color rgb="FF38761D"/>
      </font>
      <fill>
        <patternFill>
          <bgColor rgb="FFB6D7A8"/>
        </patternFill>
      </fill>
      <alignment horizontal="center" vertical="center" wrapText="1" shrinkToFit="1"/>
    </dxf>
    <dxf>
      <font>
        <color rgb="FF9C0006"/>
      </font>
      <fill>
        <patternFill>
          <bgColor rgb="FFFFC7CE"/>
        </patternFill>
      </fill>
      <alignment horizontal="center" vertical="center" wrapText="1" shrinkToFit="1"/>
    </dxf>
    <dxf>
      <font>
        <color rgb="FF666666"/>
      </font>
      <fill>
        <patternFill>
          <bgColor rgb="FFCCCCCC"/>
        </patternFill>
      </fill>
      <alignment horizontal="center" vertical="center" wrapText="1" shrinkToFit="1"/>
    </dxf>
    <dxf>
      <font>
        <color rgb="FF38761D"/>
      </font>
      <fill>
        <patternFill>
          <bgColor rgb="FFB6D7A8"/>
        </patternFill>
      </fill>
      <alignment horizontal="center" vertical="center" wrapText="1" shrinkToFit="1"/>
    </dxf>
    <dxf>
      <font>
        <color rgb="FF9C0006"/>
      </font>
      <fill>
        <patternFill>
          <bgColor rgb="FFFFC7CE"/>
        </patternFill>
      </fill>
      <alignment horizontal="center" vertical="center" wrapText="1" shrinkToFit="1"/>
    </dxf>
    <dxf>
      <font>
        <color rgb="FF666666"/>
      </font>
      <fill>
        <patternFill>
          <bgColor rgb="FFCCCCCC"/>
        </patternFill>
      </fill>
      <alignment horizontal="center" vertical="center" wrapText="1" shrinkToFit="1"/>
    </dxf>
    <dxf>
      <font>
        <color rgb="FF38761D"/>
      </font>
      <fill>
        <patternFill>
          <bgColor rgb="FFB6D7A8"/>
        </patternFill>
      </fill>
      <alignment horizontal="center" vertical="center" wrapText="1" shrinkToFit="1"/>
    </dxf>
    <dxf>
      <font>
        <color rgb="FF9C0006"/>
      </font>
      <fill>
        <patternFill>
          <bgColor rgb="FFFFC7CE"/>
        </patternFill>
      </fill>
      <alignment horizontal="center" vertical="center" wrapText="1" shrinkToFit="1"/>
    </dxf>
    <dxf>
      <font>
        <color rgb="FF666666"/>
      </font>
      <fill>
        <patternFill>
          <bgColor rgb="FFCCCCCC"/>
        </patternFill>
      </fill>
      <alignment horizontal="center" vertical="center" wrapText="1" shrinkToFit="1"/>
    </dxf>
    <dxf>
      <font>
        <color rgb="FF38761D"/>
      </font>
      <fill>
        <patternFill>
          <bgColor rgb="FFB6D7A8"/>
        </patternFill>
      </fill>
      <alignment horizontal="center" vertical="center" wrapText="1" shrinkToFit="1"/>
    </dxf>
    <dxf>
      <font>
        <color rgb="FF9C0006"/>
      </font>
      <fill>
        <patternFill>
          <bgColor rgb="FFFFC7CE"/>
        </patternFill>
      </fill>
      <alignment horizontal="center" vertical="center" wrapText="1" shrinkToFit="1"/>
    </dxf>
    <dxf>
      <font>
        <color rgb="FF666666"/>
      </font>
      <fill>
        <patternFill>
          <bgColor rgb="FFCCCCCC"/>
        </patternFill>
      </fill>
      <alignment horizontal="center" vertical="center" wrapText="1" shrinkToFit="1"/>
    </dxf>
    <dxf>
      <font>
        <color rgb="FF38761D"/>
      </font>
      <fill>
        <patternFill>
          <bgColor rgb="FFB6D7A8"/>
        </patternFill>
      </fill>
      <alignment horizontal="center" vertical="center" wrapText="1" shrinkToFit="1"/>
    </dxf>
    <dxf>
      <font>
        <color rgb="FF9C0006"/>
      </font>
      <fill>
        <patternFill>
          <bgColor rgb="FFFFC7CE"/>
        </patternFill>
      </fill>
      <alignment horizontal="center" vertical="center" wrapText="1" shrinkToFit="1"/>
    </dxf>
    <dxf>
      <font>
        <color rgb="FF666666"/>
      </font>
      <fill>
        <patternFill>
          <bgColor rgb="FFCCCCCC"/>
        </patternFill>
      </fill>
      <alignment horizontal="center" vertical="center" wrapText="1" shrinkToFit="1"/>
    </dxf>
    <dxf>
      <font>
        <color rgb="FF38761D"/>
      </font>
      <fill>
        <patternFill>
          <bgColor rgb="FFB6D7A8"/>
        </patternFill>
      </fill>
      <alignment horizontal="center" vertical="center" wrapText="1" shrinkToFit="1"/>
    </dxf>
    <dxf>
      <font>
        <color rgb="FF9C0006"/>
      </font>
      <fill>
        <patternFill>
          <bgColor rgb="FFFFC7CE"/>
        </patternFill>
      </fill>
      <alignment horizontal="center" vertical="center" wrapText="1" shrinkToFit="1"/>
    </dxf>
    <dxf>
      <font>
        <color rgb="FF666666"/>
      </font>
      <fill>
        <patternFill>
          <bgColor rgb="FFCCCCCC"/>
        </patternFill>
      </fill>
      <alignment horizontal="center" vertical="center" wrapText="1" shrinkToFit="1"/>
    </dxf>
    <dxf>
      <font>
        <color rgb="FF38761D"/>
      </font>
      <fill>
        <patternFill>
          <bgColor rgb="FFB6D7A8"/>
        </patternFill>
      </fill>
      <alignment horizontal="center" vertical="center" wrapText="1" shrinkToFit="1"/>
    </dxf>
    <dxf>
      <font>
        <color rgb="FF9C0006"/>
      </font>
      <fill>
        <patternFill>
          <bgColor rgb="FFFFC7CE"/>
        </patternFill>
      </fill>
      <alignment horizontal="center" vertical="center" wrapText="1" shrinkToFit="1"/>
    </dxf>
    <dxf>
      <font>
        <color rgb="FF666666"/>
      </font>
      <fill>
        <patternFill>
          <bgColor rgb="FFCCCCCC"/>
        </patternFill>
      </fill>
      <alignment horizontal="center" vertical="center" wrapText="1" shrinkToFit="1"/>
    </dxf>
    <dxf>
      <font>
        <color rgb="FF38761D"/>
      </font>
      <fill>
        <patternFill>
          <bgColor rgb="FFB6D7A8"/>
        </patternFill>
      </fill>
      <alignment horizontal="center" vertical="center" wrapText="1" shrinkToFit="1"/>
    </dxf>
    <dxf>
      <font>
        <color rgb="FF9C0006"/>
      </font>
      <fill>
        <patternFill>
          <bgColor rgb="FFFFC7CE"/>
        </patternFill>
      </fill>
      <alignment horizontal="center" vertical="center" wrapText="1" shrinkToFit="1"/>
    </dxf>
    <dxf>
      <font>
        <color rgb="FF666666"/>
      </font>
      <fill>
        <patternFill>
          <bgColor rgb="FFCCCCCC"/>
        </patternFill>
      </fill>
      <alignment horizontal="center" vertical="center" wrapText="1" shrinkToFit="1"/>
    </dxf>
    <dxf>
      <font>
        <color rgb="FF38761D"/>
      </font>
      <fill>
        <patternFill>
          <bgColor rgb="FFB6D7A8"/>
        </patternFill>
      </fill>
      <alignment horizontal="center" vertical="center" wrapText="1" shrinkToFit="1"/>
    </dxf>
    <dxf>
      <font>
        <color rgb="FF9C0006"/>
      </font>
      <fill>
        <patternFill>
          <bgColor rgb="FFFFC7CE"/>
        </patternFill>
      </fill>
      <alignment horizontal="center" vertical="center" wrapText="1" shrinkToFit="1"/>
    </dxf>
    <dxf>
      <font>
        <color rgb="FF666666"/>
      </font>
      <fill>
        <patternFill>
          <bgColor rgb="FFCCCCCC"/>
        </patternFill>
      </fill>
      <alignment horizontal="center" vertical="center" wrapText="1" shrinkToFit="1"/>
    </dxf>
    <dxf>
      <font>
        <color rgb="FF38761D"/>
      </font>
      <fill>
        <patternFill>
          <bgColor rgb="FFB6D7A8"/>
        </patternFill>
      </fill>
      <alignment horizontal="center" vertical="center" wrapText="1" shrinkToFit="1"/>
    </dxf>
    <dxf>
      <font>
        <color rgb="FF9C0006"/>
      </font>
      <fill>
        <patternFill>
          <bgColor rgb="FFFFC7CE"/>
        </patternFill>
      </fill>
      <alignment horizontal="center" vertical="center" wrapText="1" shrinkToFit="1"/>
    </dxf>
    <dxf>
      <font>
        <color rgb="FF666666"/>
      </font>
      <fill>
        <patternFill>
          <bgColor rgb="FFCCCCCC"/>
        </patternFill>
      </fill>
      <alignment horizontal="center" vertical="center" wrapText="1" shrinkToFit="1"/>
    </dxf>
    <dxf>
      <font>
        <color rgb="FF38761D"/>
      </font>
      <fill>
        <patternFill>
          <bgColor rgb="FFB6D7A8"/>
        </patternFill>
      </fill>
      <alignment horizontal="center" vertical="center" wrapText="1" shrinkToFit="1"/>
    </dxf>
    <dxf>
      <font>
        <color rgb="FF9C0006"/>
      </font>
      <fill>
        <patternFill>
          <bgColor rgb="FFFFC7CE"/>
        </patternFill>
      </fill>
      <alignment horizontal="center" vertical="center" wrapText="1" shrinkToFi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571625" cy="15716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</xdr:row>
      <xdr:rowOff>0</xdr:rowOff>
    </xdr:from>
    <xdr:ext cx="1971675" cy="664368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571625" cy="15716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</xdr:row>
      <xdr:rowOff>0</xdr:rowOff>
    </xdr:from>
    <xdr:ext cx="1971675" cy="664368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571625" cy="15716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</xdr:row>
      <xdr:rowOff>0</xdr:rowOff>
    </xdr:from>
    <xdr:ext cx="1971675" cy="664368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571625" cy="15716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</xdr:row>
      <xdr:rowOff>0</xdr:rowOff>
    </xdr:from>
    <xdr:ext cx="1971675" cy="664368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571625" cy="15716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</xdr:row>
      <xdr:rowOff>0</xdr:rowOff>
    </xdr:from>
    <xdr:ext cx="1971675" cy="664368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571625" cy="15716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</xdr:row>
      <xdr:rowOff>0</xdr:rowOff>
    </xdr:from>
    <xdr:ext cx="1971675" cy="664368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571625" cy="15716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</xdr:row>
      <xdr:rowOff>0</xdr:rowOff>
    </xdr:from>
    <xdr:ext cx="1971675" cy="664368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571625" cy="15716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5</xdr:col>
      <xdr:colOff>0</xdr:colOff>
      <xdr:row>1</xdr:row>
      <xdr:rowOff>0</xdr:rowOff>
    </xdr:from>
    <xdr:ext cx="1971675" cy="664368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showGridLines="0" topLeftCell="A2" zoomScale="87" workbookViewId="0">
      <selection activeCell="D21" sqref="D21"/>
    </sheetView>
  </sheetViews>
  <sheetFormatPr baseColWidth="10" defaultColWidth="8.83203125" defaultRowHeight="15"/>
  <cols>
    <col min="1" max="1" width="10" customWidth="1"/>
    <col min="2" max="2" width="25" customWidth="1"/>
    <col min="3" max="3" width="15" customWidth="1"/>
    <col min="4" max="4" width="80" customWidth="1"/>
    <col min="5" max="8" width="5" customWidth="1"/>
    <col min="9" max="9" width="10" customWidth="1"/>
    <col min="10" max="10" width="15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65" customHeight="1">
      <c r="A2" s="1"/>
      <c r="B2" s="16"/>
      <c r="C2" s="17" t="s">
        <v>0</v>
      </c>
      <c r="D2" s="16"/>
      <c r="E2" s="16"/>
      <c r="F2" s="16"/>
      <c r="G2" s="16"/>
      <c r="H2" s="1"/>
      <c r="I2" s="1"/>
      <c r="J2" s="1"/>
    </row>
    <row r="3" spans="1:10" ht="40" customHeight="1">
      <c r="A3" s="1"/>
      <c r="B3" s="16"/>
      <c r="C3" s="19" t="s">
        <v>1</v>
      </c>
      <c r="D3" s="16"/>
      <c r="E3" s="1"/>
      <c r="F3" s="1"/>
      <c r="G3" s="1"/>
      <c r="H3" s="1"/>
      <c r="I3" s="1"/>
      <c r="J3" s="1"/>
    </row>
    <row r="4" spans="1:10" ht="15" customHeight="1">
      <c r="A4" s="1"/>
      <c r="B4" s="16"/>
      <c r="C4" s="1"/>
      <c r="D4" s="1"/>
      <c r="E4" s="1"/>
      <c r="F4" s="1"/>
      <c r="G4" s="1"/>
      <c r="H4" s="1"/>
      <c r="I4" s="1"/>
      <c r="J4" s="1"/>
    </row>
    <row r="5" spans="1:10">
      <c r="A5" s="1"/>
      <c r="B5" s="1"/>
      <c r="C5" s="18" t="s">
        <v>2</v>
      </c>
      <c r="D5" s="16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8" spans="1:10" ht="22">
      <c r="A8" s="2"/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  <c r="G8" s="2" t="s">
        <v>8</v>
      </c>
      <c r="H8" s="2"/>
      <c r="I8" s="2" t="s">
        <v>9</v>
      </c>
      <c r="J8" s="2"/>
    </row>
    <row r="11" spans="1:10" ht="17">
      <c r="B11" s="3" t="str">
        <f>HYPERLINK("https://mas.owasp.org//MASVS/controls/MASVS-STORAGE-1", "MASVS-STORAGE-1")</f>
        <v>MASVS-STORAGE-1</v>
      </c>
      <c r="D11" s="3" t="s">
        <v>10</v>
      </c>
    </row>
    <row r="13" spans="1:10" ht="55" customHeight="1">
      <c r="C13" s="4" t="s">
        <v>11</v>
      </c>
      <c r="D13" s="5" t="str">
        <f>HYPERLINK("https://mas.owasp.org//MASTG/tests/ios/MASVS-STORAGE/MASTG-TEST-0052", "Testing Local Data Storage")</f>
        <v>Testing Local Data Storage</v>
      </c>
      <c r="E13" s="6"/>
      <c r="F13" s="7"/>
    </row>
    <row r="15" spans="1:10" ht="17">
      <c r="B15" s="3" t="str">
        <f>HYPERLINK("https://mas.owasp.org//MASVS/controls/MASVS-STORAGE-2", "MASVS-STORAGE-2")</f>
        <v>MASVS-STORAGE-2</v>
      </c>
      <c r="D15" s="3" t="s">
        <v>12</v>
      </c>
    </row>
    <row r="17" spans="3:6" ht="55" customHeight="1">
      <c r="C17" s="4" t="s">
        <v>11</v>
      </c>
      <c r="D17" s="5" t="str">
        <f>HYPERLINK("https://mas.owasp.org//MASTG/tests/ios/MASVS-STORAGE/MASTG-TEST-0055", "Finding Sensitive Data in the Keyboard Cache")</f>
        <v>Finding Sensitive Data in the Keyboard Cache</v>
      </c>
      <c r="E17" s="6"/>
      <c r="F17" s="7"/>
    </row>
    <row r="18" spans="3:6" ht="55" customHeight="1">
      <c r="C18" s="4" t="s">
        <v>11</v>
      </c>
      <c r="D18" s="5" t="str">
        <f>HYPERLINK("https://mas.owasp.org//MASTG/tests/ios/MASVS-STORAGE/MASTG-TEST-0058", "Testing Backups for Sensitive Data")</f>
        <v>Testing Backups for Sensitive Data</v>
      </c>
      <c r="F18" s="7"/>
    </row>
    <row r="19" spans="3:6" ht="55" customHeight="1">
      <c r="C19" s="4" t="s">
        <v>11</v>
      </c>
      <c r="D19" s="5" t="str">
        <f>HYPERLINK("https://mas.owasp.org//MASTG/tests/ios/MASVS-STORAGE/MASTG-TEST-0053", "Checking Logs for Sensitive Data")</f>
        <v>Checking Logs for Sensitive Data</v>
      </c>
      <c r="E19" s="6"/>
      <c r="F19" s="7"/>
    </row>
    <row r="20" spans="3:6" ht="55" customHeight="1">
      <c r="C20" s="4" t="s">
        <v>11</v>
      </c>
      <c r="D20" s="5" t="str">
        <f>HYPERLINK("https://mas.owasp.org//MASTG/tests/ios/MASVS-STORAGE/MASTG-TEST-0054", "Determining Whether Sensitive Data Is Shared with Third Parties")</f>
        <v>Determining Whether Sensitive Data Is Shared with Third Parties</v>
      </c>
      <c r="E20" s="6"/>
      <c r="F20" s="7"/>
    </row>
    <row r="21" spans="3:6" ht="55" customHeight="1">
      <c r="C21" s="4" t="s">
        <v>11</v>
      </c>
      <c r="D21" s="5" t="str">
        <f>HYPERLINK("https://mas.owasp.org//MASTG/tests/ios/MASVS-STORAGE/MASTG-TEST-0060", "Testing Memory for Sensitive Data")</f>
        <v>Testing Memory for Sensitive Data</v>
      </c>
      <c r="F21" s="7"/>
    </row>
  </sheetData>
  <mergeCells count="5">
    <mergeCell ref="E2:G2"/>
    <mergeCell ref="C2:D2"/>
    <mergeCell ref="C5:D5"/>
    <mergeCell ref="B2:B4"/>
    <mergeCell ref="C3:D3"/>
  </mergeCells>
  <conditionalFormatting sqref="I13:I14 I17:I392">
    <cfRule type="containsText" dxfId="53" priority="1" operator="containsText" text="Fail">
      <formula>NOT(ISERROR(SEARCH("Fail",I15)))</formula>
    </cfRule>
    <cfRule type="containsText" dxfId="52" priority="2" operator="containsText" text="Pass">
      <formula>NOT(ISERROR(SEARCH("Pass",I15)))</formula>
    </cfRule>
    <cfRule type="containsText" dxfId="51" priority="3" operator="containsText" text="N/A">
      <formula>NOT(ISERROR(SEARCH("N/A",I15)))</formula>
    </cfRule>
  </conditionalFormatting>
  <conditionalFormatting sqref="I11:I12 I15:I16">
    <cfRule type="containsText" dxfId="50" priority="4" operator="containsText" text="Fail">
      <formula>NOT(ISERROR(SEARCH("Fail",#REF!)))</formula>
    </cfRule>
    <cfRule type="containsText" dxfId="49" priority="5" operator="containsText" text="Pass">
      <formula>NOT(ISERROR(SEARCH("Pass",#REF!)))</formula>
    </cfRule>
    <cfRule type="containsText" dxfId="48" priority="6" operator="containsText" text="N/A">
      <formula>NOT(ISERROR(SEARCH("N/A",#REF!)))</formula>
    </cfRule>
  </conditionalFormatting>
  <dataValidations disablePrompts="1" count="1">
    <dataValidation type="list" allowBlank="1" sqref="I11 I13 I14 I15 I16 I17 I18 I19 I20 I21 I22 I23 I24 I25 I26 I27 I29 I30 I31 I32 I33 I34 I35" xr:uid="{00000000-0002-0000-0000-000000000000}">
      <formula1>"Pass,Fail,N/A"</formula1>
    </dataValidation>
  </dataValidations>
  <pageMargins left="0.75" right="0.75" top="1" bottom="1" header="0.5" footer="0.5"/>
  <pageSetup paperSize="9"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showGridLines="0" workbookViewId="0">
      <selection activeCell="D18" sqref="D18"/>
    </sheetView>
  </sheetViews>
  <sheetFormatPr baseColWidth="10" defaultColWidth="8.83203125" defaultRowHeight="15"/>
  <cols>
    <col min="1" max="1" width="10" customWidth="1"/>
    <col min="2" max="2" width="25" customWidth="1"/>
    <col min="3" max="3" width="15" customWidth="1"/>
    <col min="4" max="4" width="80" customWidth="1"/>
    <col min="5" max="8" width="5" customWidth="1"/>
    <col min="9" max="9" width="10" customWidth="1"/>
    <col min="10" max="10" width="15" customWidth="1"/>
  </cols>
  <sheetData>
    <row r="1" spans="1:10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65" customHeight="1">
      <c r="A2" s="8"/>
      <c r="B2" s="20"/>
      <c r="C2" s="21" t="s">
        <v>0</v>
      </c>
      <c r="D2" s="20"/>
      <c r="E2" s="20"/>
      <c r="F2" s="20"/>
      <c r="G2" s="20"/>
      <c r="H2" s="8"/>
      <c r="I2" s="8"/>
      <c r="J2" s="8"/>
    </row>
    <row r="3" spans="1:10" ht="40" customHeight="1">
      <c r="A3" s="8"/>
      <c r="B3" s="20"/>
      <c r="C3" s="23" t="s">
        <v>13</v>
      </c>
      <c r="D3" s="20"/>
      <c r="E3" s="8"/>
      <c r="F3" s="8"/>
      <c r="G3" s="8"/>
      <c r="H3" s="8"/>
      <c r="I3" s="8"/>
      <c r="J3" s="8"/>
    </row>
    <row r="4" spans="1:10">
      <c r="A4" s="8"/>
      <c r="B4" s="20"/>
      <c r="C4" s="8"/>
      <c r="D4" s="8"/>
      <c r="E4" s="8"/>
      <c r="F4" s="8"/>
      <c r="G4" s="8"/>
      <c r="H4" s="8"/>
      <c r="I4" s="8"/>
      <c r="J4" s="8"/>
    </row>
    <row r="5" spans="1:10">
      <c r="A5" s="8"/>
      <c r="B5" s="8"/>
      <c r="C5" s="22" t="s">
        <v>2</v>
      </c>
      <c r="D5" s="20"/>
      <c r="E5" s="8"/>
      <c r="F5" s="8"/>
      <c r="G5" s="8"/>
      <c r="H5" s="8"/>
      <c r="I5" s="8"/>
      <c r="J5" s="8"/>
    </row>
    <row r="6" spans="1:10">
      <c r="A6" s="8"/>
      <c r="B6" s="8"/>
      <c r="C6" s="8"/>
      <c r="D6" s="8"/>
      <c r="E6" s="8"/>
      <c r="F6" s="8"/>
      <c r="G6" s="8"/>
      <c r="H6" s="8"/>
      <c r="I6" s="8"/>
      <c r="J6" s="8"/>
    </row>
    <row r="8" spans="1:10" ht="22">
      <c r="A8" s="2"/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  <c r="G8" s="2" t="s">
        <v>8</v>
      </c>
      <c r="H8" s="2"/>
      <c r="I8" s="2" t="s">
        <v>9</v>
      </c>
      <c r="J8" s="2"/>
    </row>
    <row r="11" spans="1:10" ht="34">
      <c r="B11" s="3" t="str">
        <f>HYPERLINK("https://mas.owasp.org//MASVS/controls/MASVS-CRYPTO-1", "MASVS-CRYPTO-1")</f>
        <v>MASVS-CRYPTO-1</v>
      </c>
      <c r="D11" s="3" t="s">
        <v>14</v>
      </c>
    </row>
    <row r="13" spans="1:10" ht="55" customHeight="1">
      <c r="C13" s="4" t="s">
        <v>11</v>
      </c>
      <c r="D13" s="5" t="str">
        <f>HYPERLINK("https://mas.owasp.org//MASTG/tests/ios/MASVS-CRYPTO/MASTG-TEST-0061", "Verifying the Configuration of Cryptographic Standard Algorithms")</f>
        <v>Verifying the Configuration of Cryptographic Standard Algorithms</v>
      </c>
      <c r="E13" s="6"/>
      <c r="F13" s="7"/>
    </row>
    <row r="14" spans="1:10" ht="55" customHeight="1">
      <c r="C14" s="4" t="s">
        <v>11</v>
      </c>
      <c r="D14" s="5" t="str">
        <f>HYPERLINK("https://mas.owasp.org//MASTG/tests/ios/MASVS-CRYPTO/MASTG-TEST-0063", "Testing Random Number Generation")</f>
        <v>Testing Random Number Generation</v>
      </c>
      <c r="E14" s="6"/>
      <c r="F14" s="7"/>
    </row>
    <row r="16" spans="1:10" ht="17">
      <c r="B16" s="3" t="str">
        <f>HYPERLINK("https://mas.owasp.org//MASVS/controls/MASVS-CRYPTO-2", "MASVS-CRYPTO-2")</f>
        <v>MASVS-CRYPTO-2</v>
      </c>
      <c r="D16" s="3" t="s">
        <v>15</v>
      </c>
    </row>
    <row r="18" spans="3:6" ht="55" customHeight="1">
      <c r="C18" s="4" t="s">
        <v>11</v>
      </c>
      <c r="D18" s="5" t="str">
        <f>HYPERLINK("https://mas.owasp.org//MASTG/tests/ios/MASVS-CRYPTO/MASTG-TEST-0062", "Testing Key Management")</f>
        <v>Testing Key Management</v>
      </c>
      <c r="E18" s="6"/>
      <c r="F18" s="7"/>
    </row>
  </sheetData>
  <mergeCells count="5">
    <mergeCell ref="E2:G2"/>
    <mergeCell ref="C2:D2"/>
    <mergeCell ref="C5:D5"/>
    <mergeCell ref="B2:B4"/>
    <mergeCell ref="C3:D3"/>
  </mergeCells>
  <conditionalFormatting sqref="I18:I396 I13:I15">
    <cfRule type="containsText" dxfId="47" priority="1" operator="containsText" text="Fail">
      <formula>NOT(ISERROR(SEARCH("Fail",I15)))</formula>
    </cfRule>
    <cfRule type="containsText" dxfId="46" priority="2" operator="containsText" text="Pass">
      <formula>NOT(ISERROR(SEARCH("Pass",I15)))</formula>
    </cfRule>
    <cfRule type="containsText" dxfId="45" priority="3" operator="containsText" text="N/A">
      <formula>NOT(ISERROR(SEARCH("N/A",I15)))</formula>
    </cfRule>
  </conditionalFormatting>
  <conditionalFormatting sqref="I17">
    <cfRule type="containsText" dxfId="44" priority="13" operator="containsText" text="Fail">
      <formula>NOT(ISERROR(SEARCH("Fail",I18)))</formula>
    </cfRule>
    <cfRule type="containsText" dxfId="43" priority="14" operator="containsText" text="Pass">
      <formula>NOT(ISERROR(SEARCH("Pass",I18)))</formula>
    </cfRule>
    <cfRule type="containsText" dxfId="42" priority="15" operator="containsText" text="N/A">
      <formula>NOT(ISERROR(SEARCH("N/A",I18)))</formula>
    </cfRule>
  </conditionalFormatting>
  <conditionalFormatting sqref="I16 I11:I12">
    <cfRule type="containsText" dxfId="41" priority="16" operator="containsText" text="Fail">
      <formula>NOT(ISERROR(SEARCH("Fail",#REF!)))</formula>
    </cfRule>
    <cfRule type="containsText" dxfId="40" priority="17" operator="containsText" text="Pass">
      <formula>NOT(ISERROR(SEARCH("Pass",#REF!)))</formula>
    </cfRule>
    <cfRule type="containsText" dxfId="39" priority="18" operator="containsText" text="N/A">
      <formula>NOT(ISERROR(SEARCH("N/A",#REF!)))</formula>
    </cfRule>
  </conditionalFormatting>
  <dataValidations count="1">
    <dataValidation type="list" allowBlank="1" sqref="I11 I13 I14 I15 I16 I17 I18 I19 I20 I21 I22 I23 I24 I25 I26 I27 I28 I29 I30 I31 I33 I34 I35 I36 I37 I38 I39" xr:uid="{00000000-0002-0000-0100-000000000000}">
      <formula1>"Pass,Fail,N/A"</formula1>
    </dataValidation>
  </dataValidation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"/>
  <sheetViews>
    <sheetView showGridLines="0" workbookViewId="0">
      <selection activeCell="D16" sqref="D16"/>
    </sheetView>
  </sheetViews>
  <sheetFormatPr baseColWidth="10" defaultColWidth="8.83203125" defaultRowHeight="15"/>
  <cols>
    <col min="1" max="1" width="10" customWidth="1"/>
    <col min="2" max="2" width="25" customWidth="1"/>
    <col min="3" max="3" width="15" customWidth="1"/>
    <col min="4" max="4" width="80" customWidth="1"/>
    <col min="5" max="8" width="5" customWidth="1"/>
    <col min="9" max="9" width="10" customWidth="1"/>
    <col min="10" max="10" width="15" customWidth="1"/>
  </cols>
  <sheetData>
    <row r="1" spans="1:10">
      <c r="A1" s="9"/>
      <c r="B1" s="9"/>
      <c r="C1" s="9"/>
      <c r="D1" s="9"/>
      <c r="E1" s="9"/>
      <c r="F1" s="9"/>
      <c r="G1" s="9"/>
      <c r="H1" s="9"/>
      <c r="I1" s="9"/>
      <c r="J1" s="9"/>
    </row>
    <row r="2" spans="1:10" ht="65" customHeight="1">
      <c r="A2" s="9"/>
      <c r="B2" s="24"/>
      <c r="C2" s="25" t="s">
        <v>0</v>
      </c>
      <c r="D2" s="24"/>
      <c r="E2" s="24"/>
      <c r="F2" s="24"/>
      <c r="G2" s="24"/>
      <c r="H2" s="9"/>
      <c r="I2" s="9"/>
      <c r="J2" s="9"/>
    </row>
    <row r="3" spans="1:10" ht="40" customHeight="1">
      <c r="A3" s="9"/>
      <c r="B3" s="24"/>
      <c r="C3" s="27" t="s">
        <v>16</v>
      </c>
      <c r="D3" s="24"/>
      <c r="E3" s="9"/>
      <c r="F3" s="9"/>
      <c r="G3" s="9"/>
      <c r="H3" s="9"/>
      <c r="I3" s="9"/>
      <c r="J3" s="9"/>
    </row>
    <row r="4" spans="1:10">
      <c r="A4" s="9"/>
      <c r="B4" s="24"/>
      <c r="C4" s="9"/>
      <c r="D4" s="9"/>
      <c r="E4" s="9"/>
      <c r="F4" s="9"/>
      <c r="G4" s="9"/>
      <c r="H4" s="9"/>
      <c r="I4" s="9"/>
      <c r="J4" s="9"/>
    </row>
    <row r="5" spans="1:10">
      <c r="A5" s="9"/>
      <c r="B5" s="9"/>
      <c r="C5" s="26" t="s">
        <v>2</v>
      </c>
      <c r="D5" s="24"/>
      <c r="E5" s="9"/>
      <c r="F5" s="9"/>
      <c r="G5" s="9"/>
      <c r="H5" s="9"/>
      <c r="I5" s="9"/>
      <c r="J5" s="9"/>
    </row>
    <row r="6" spans="1:10">
      <c r="A6" s="9"/>
      <c r="B6" s="9"/>
      <c r="C6" s="9"/>
      <c r="D6" s="9"/>
      <c r="E6" s="9"/>
      <c r="F6" s="9"/>
      <c r="G6" s="9"/>
      <c r="H6" s="9"/>
      <c r="I6" s="9"/>
      <c r="J6" s="9"/>
    </row>
    <row r="8" spans="1:10" ht="22">
      <c r="A8" s="2"/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  <c r="G8" s="2" t="s">
        <v>8</v>
      </c>
      <c r="H8" s="2"/>
      <c r="I8" s="2" t="s">
        <v>9</v>
      </c>
      <c r="J8" s="2"/>
    </row>
    <row r="11" spans="1:10" ht="34">
      <c r="B11" s="3" t="str">
        <f>HYPERLINK("https://mas.owasp.org//MASVS/controls/MASVS-AUTH-1", "MASVS-AUTH-1")</f>
        <v>MASVS-AUTH-1</v>
      </c>
      <c r="D11" s="3" t="s">
        <v>17</v>
      </c>
    </row>
    <row r="14" spans="1:10" ht="17">
      <c r="B14" s="3" t="str">
        <f>HYPERLINK("https://mas.owasp.org//MASVS/controls/MASVS-AUTH-2", "MASVS-AUTH-2")</f>
        <v>MASVS-AUTH-2</v>
      </c>
      <c r="D14" s="3" t="s">
        <v>18</v>
      </c>
    </row>
    <row r="16" spans="1:10" ht="55" customHeight="1">
      <c r="C16" s="4" t="s">
        <v>11</v>
      </c>
      <c r="D16" s="5" t="str">
        <f>HYPERLINK("https://mas.owasp.org//MASTG/tests/ios/MASVS-AUTH/MASTG-TEST-0064", "Testing Local Authentication")</f>
        <v>Testing Local Authentication</v>
      </c>
      <c r="F16" s="7"/>
    </row>
    <row r="18" spans="2:4" ht="17">
      <c r="B18" s="3" t="str">
        <f>HYPERLINK("https://mas.owasp.org//MASVS/controls/MASVS-AUTH-3", "MASVS-AUTH-3")</f>
        <v>MASVS-AUTH-3</v>
      </c>
      <c r="D18" s="3" t="s">
        <v>19</v>
      </c>
    </row>
  </sheetData>
  <mergeCells count="5">
    <mergeCell ref="E2:G2"/>
    <mergeCell ref="C2:D2"/>
    <mergeCell ref="C5:D5"/>
    <mergeCell ref="B2:B4"/>
    <mergeCell ref="C3:D3"/>
  </mergeCells>
  <conditionalFormatting sqref="I11:I13 I16:I398">
    <cfRule type="containsText" dxfId="38" priority="1" operator="containsText" text="Fail">
      <formula>NOT(ISERROR(SEARCH("Fail",I13)))</formula>
    </cfRule>
    <cfRule type="containsText" dxfId="37" priority="2" operator="containsText" text="Pass">
      <formula>NOT(ISERROR(SEARCH("Pass",I13)))</formula>
    </cfRule>
    <cfRule type="containsText" dxfId="36" priority="3" operator="containsText" text="N/A">
      <formula>NOT(ISERROR(SEARCH("N/A",I13)))</formula>
    </cfRule>
  </conditionalFormatting>
  <conditionalFormatting sqref="I14:I15">
    <cfRule type="containsText" dxfId="35" priority="25" operator="containsText" text="Fail">
      <formula>NOT(ISERROR(SEARCH("Fail",#REF!)))</formula>
    </cfRule>
    <cfRule type="containsText" dxfId="34" priority="26" operator="containsText" text="Pass">
      <formula>NOT(ISERROR(SEARCH("Pass",#REF!)))</formula>
    </cfRule>
    <cfRule type="containsText" dxfId="33" priority="27" operator="containsText" text="N/A">
      <formula>NOT(ISERROR(SEARCH("N/A",#REF!)))</formula>
    </cfRule>
  </conditionalFormatting>
  <dataValidations count="1">
    <dataValidation type="list" allowBlank="1" sqref="I11 I13 I14 I15 I16 I17 I18 I19 I20 I21 I22 I23 I24 I25 I26 I27 I28 I29 I30 I31 I32 I33 I35 I36 I37 I38 I39 I40 I41" xr:uid="{00000000-0002-0000-0200-000000000000}">
      <formula1>"Pass,Fail,N/A"</formula1>
    </dataValidation>
  </dataValidation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"/>
  <sheetViews>
    <sheetView showGridLines="0" workbookViewId="0">
      <selection activeCell="D19" sqref="D19"/>
    </sheetView>
  </sheetViews>
  <sheetFormatPr baseColWidth="10" defaultColWidth="8.83203125" defaultRowHeight="15"/>
  <cols>
    <col min="1" max="1" width="10" customWidth="1"/>
    <col min="2" max="2" width="25" customWidth="1"/>
    <col min="3" max="3" width="15" customWidth="1"/>
    <col min="4" max="4" width="80" customWidth="1"/>
    <col min="5" max="8" width="5" customWidth="1"/>
    <col min="9" max="9" width="10" customWidth="1"/>
    <col min="10" max="10" width="15" customWidth="1"/>
  </cols>
  <sheetData>
    <row r="1" spans="1:10">
      <c r="A1" s="10"/>
      <c r="B1" s="10"/>
      <c r="C1" s="10"/>
      <c r="D1" s="10"/>
      <c r="E1" s="10"/>
      <c r="F1" s="10"/>
      <c r="G1" s="10"/>
      <c r="H1" s="10"/>
      <c r="I1" s="10"/>
      <c r="J1" s="10"/>
    </row>
    <row r="2" spans="1:10" ht="65" customHeight="1">
      <c r="A2" s="10"/>
      <c r="B2" s="28"/>
      <c r="C2" s="29" t="s">
        <v>0</v>
      </c>
      <c r="D2" s="28"/>
      <c r="E2" s="28"/>
      <c r="F2" s="28"/>
      <c r="G2" s="28"/>
      <c r="H2" s="10"/>
      <c r="I2" s="10"/>
      <c r="J2" s="10"/>
    </row>
    <row r="3" spans="1:10" ht="40" customHeight="1">
      <c r="A3" s="10"/>
      <c r="B3" s="28"/>
      <c r="C3" s="31" t="s">
        <v>20</v>
      </c>
      <c r="D3" s="28"/>
      <c r="E3" s="10"/>
      <c r="F3" s="10"/>
      <c r="G3" s="10"/>
      <c r="H3" s="10"/>
      <c r="I3" s="10"/>
      <c r="J3" s="10"/>
    </row>
    <row r="4" spans="1:10">
      <c r="A4" s="10"/>
      <c r="B4" s="28"/>
      <c r="C4" s="10"/>
      <c r="D4" s="10"/>
      <c r="E4" s="10"/>
      <c r="F4" s="10"/>
      <c r="G4" s="10"/>
      <c r="H4" s="10"/>
      <c r="I4" s="10"/>
      <c r="J4" s="10"/>
    </row>
    <row r="5" spans="1:10">
      <c r="A5" s="10"/>
      <c r="B5" s="10"/>
      <c r="C5" s="30" t="s">
        <v>2</v>
      </c>
      <c r="D5" s="28"/>
      <c r="E5" s="10"/>
      <c r="F5" s="10"/>
      <c r="G5" s="10"/>
      <c r="H5" s="10"/>
      <c r="I5" s="10"/>
      <c r="J5" s="10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8" spans="1:10" ht="22">
      <c r="A8" s="2"/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  <c r="G8" s="2" t="s">
        <v>8</v>
      </c>
      <c r="H8" s="2"/>
      <c r="I8" s="2" t="s">
        <v>9</v>
      </c>
      <c r="J8" s="2"/>
    </row>
    <row r="11" spans="1:10" ht="17">
      <c r="B11" s="3" t="str">
        <f>HYPERLINK("https://mas.owasp.org//MASVS/controls/MASVS-NETWORK-1", "MASVS-NETWORK-1")</f>
        <v>MASVS-NETWORK-1</v>
      </c>
      <c r="D11" s="3" t="s">
        <v>21</v>
      </c>
    </row>
    <row r="13" spans="1:10" ht="55" customHeight="1">
      <c r="C13" s="4" t="s">
        <v>11</v>
      </c>
      <c r="D13" s="5" t="str">
        <f>HYPERLINK("https://mas.owasp.org//MASTG/tests/ios/MASVS-NETWORK/MASTG-TEST-0067", "Testing Endpoint Identity Verification")</f>
        <v>Testing Endpoint Identity Verification</v>
      </c>
      <c r="E13" s="6"/>
      <c r="F13" s="7"/>
    </row>
    <row r="14" spans="1:10" ht="55" customHeight="1">
      <c r="C14" s="4" t="s">
        <v>11</v>
      </c>
      <c r="D14" s="5" t="str">
        <f>HYPERLINK("https://mas.owasp.org//MASTG/tests/ios/MASVS-NETWORK/MASTG-TEST-0066", "Testing the TLS Settings")</f>
        <v>Testing the TLS Settings</v>
      </c>
      <c r="E14" s="6"/>
      <c r="F14" s="7"/>
    </row>
    <row r="15" spans="1:10" ht="55" customHeight="1">
      <c r="C15" s="4" t="s">
        <v>11</v>
      </c>
      <c r="D15" s="5" t="str">
        <f>HYPERLINK("https://mas.owasp.org//MASTG/tests/ios/MASVS-NETWORK/MASTG-TEST-0065", "Testing Data Encryption on the Network")</f>
        <v>Testing Data Encryption on the Network</v>
      </c>
      <c r="E15" s="6"/>
      <c r="F15" s="7"/>
    </row>
    <row r="17" spans="2:6" ht="17">
      <c r="B17" s="3" t="str">
        <f>HYPERLINK("https://mas.owasp.org//MASVS/controls/MASVS-NETWORK-2", "MASVS-NETWORK-2")</f>
        <v>MASVS-NETWORK-2</v>
      </c>
      <c r="D17" s="3" t="s">
        <v>22</v>
      </c>
    </row>
    <row r="19" spans="2:6" ht="55" customHeight="1">
      <c r="C19" s="4" t="s">
        <v>11</v>
      </c>
      <c r="D19" s="5" t="str">
        <f>HYPERLINK("https://mas.owasp.org//MASTG/tests/ios/MASVS-NETWORK/MASTG-TEST-0068", "Testing Custom Certificate Stores and Certificate Pinning")</f>
        <v>Testing Custom Certificate Stores and Certificate Pinning</v>
      </c>
      <c r="F19" s="7"/>
    </row>
  </sheetData>
  <mergeCells count="5">
    <mergeCell ref="E2:G2"/>
    <mergeCell ref="C2:D2"/>
    <mergeCell ref="C5:D5"/>
    <mergeCell ref="B2:B4"/>
    <mergeCell ref="C3:D3"/>
  </mergeCells>
  <conditionalFormatting sqref="I19:I395 I13:I16">
    <cfRule type="containsText" dxfId="32" priority="1" operator="containsText" text="Fail">
      <formula>NOT(ISERROR(SEARCH("Fail",I15)))</formula>
    </cfRule>
    <cfRule type="containsText" dxfId="31" priority="2" operator="containsText" text="Pass">
      <formula>NOT(ISERROR(SEARCH("Pass",I15)))</formula>
    </cfRule>
    <cfRule type="containsText" dxfId="30" priority="3" operator="containsText" text="N/A">
      <formula>NOT(ISERROR(SEARCH("N/A",I15)))</formula>
    </cfRule>
  </conditionalFormatting>
  <conditionalFormatting sqref="I18">
    <cfRule type="containsText" dxfId="29" priority="34" operator="containsText" text="Fail">
      <formula>NOT(ISERROR(SEARCH("Fail",I19)))</formula>
    </cfRule>
    <cfRule type="containsText" dxfId="28" priority="35" operator="containsText" text="Pass">
      <formula>NOT(ISERROR(SEARCH("Pass",I19)))</formula>
    </cfRule>
    <cfRule type="containsText" dxfId="27" priority="36" operator="containsText" text="N/A">
      <formula>NOT(ISERROR(SEARCH("N/A",I19)))</formula>
    </cfRule>
  </conditionalFormatting>
  <conditionalFormatting sqref="I17 I11:I12">
    <cfRule type="containsText" dxfId="26" priority="37" operator="containsText" text="Fail">
      <formula>NOT(ISERROR(SEARCH("Fail",#REF!)))</formula>
    </cfRule>
    <cfRule type="containsText" dxfId="25" priority="38" operator="containsText" text="Pass">
      <formula>NOT(ISERROR(SEARCH("Pass",#REF!)))</formula>
    </cfRule>
    <cfRule type="containsText" dxfId="24" priority="39" operator="containsText" text="N/A">
      <formula>NOT(ISERROR(SEARCH("N/A",#REF!)))</formula>
    </cfRule>
  </conditionalFormatting>
  <dataValidations count="1">
    <dataValidation type="list" allowBlank="1" sqref="I11 I13 I14 I15 I16 I17 I18 I19 I20 I21 I22 I23 I24 I25 I26 I27 I28 I29 I30 I32 I33 I34 I35 I36 I37 I38" xr:uid="{00000000-0002-0000-0300-000000000000}">
      <formula1>"Pass,Fail,N/A"</formula1>
    </dataValidation>
  </dataValidation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"/>
  <sheetViews>
    <sheetView showGridLines="0" topLeftCell="A2" zoomScale="83" workbookViewId="0">
      <selection activeCell="D25" sqref="D25"/>
    </sheetView>
  </sheetViews>
  <sheetFormatPr baseColWidth="10" defaultColWidth="8.83203125" defaultRowHeight="15"/>
  <cols>
    <col min="1" max="1" width="10" customWidth="1"/>
    <col min="2" max="2" width="25" customWidth="1"/>
    <col min="3" max="3" width="15" customWidth="1"/>
    <col min="4" max="4" width="80" customWidth="1"/>
    <col min="5" max="8" width="5" customWidth="1"/>
    <col min="9" max="9" width="10" customWidth="1"/>
    <col min="10" max="10" width="15" customWidth="1"/>
  </cols>
  <sheetData>
    <row r="1" spans="1:10">
      <c r="A1" s="11"/>
      <c r="B1" s="11"/>
      <c r="C1" s="11"/>
      <c r="D1" s="11"/>
      <c r="E1" s="11"/>
      <c r="F1" s="11"/>
      <c r="G1" s="11"/>
      <c r="H1" s="11"/>
      <c r="I1" s="11"/>
      <c r="J1" s="11"/>
    </row>
    <row r="2" spans="1:10" ht="65" customHeight="1">
      <c r="A2" s="11"/>
      <c r="B2" s="32"/>
      <c r="C2" s="33" t="s">
        <v>0</v>
      </c>
      <c r="D2" s="32"/>
      <c r="E2" s="32"/>
      <c r="F2" s="32"/>
      <c r="G2" s="32"/>
      <c r="H2" s="11"/>
      <c r="I2" s="11"/>
      <c r="J2" s="11"/>
    </row>
    <row r="3" spans="1:10" ht="40" customHeight="1">
      <c r="A3" s="11"/>
      <c r="B3" s="32"/>
      <c r="C3" s="35" t="s">
        <v>23</v>
      </c>
      <c r="D3" s="32"/>
      <c r="E3" s="11"/>
      <c r="F3" s="11"/>
      <c r="G3" s="11"/>
      <c r="H3" s="11"/>
      <c r="I3" s="11"/>
      <c r="J3" s="11"/>
    </row>
    <row r="4" spans="1:10">
      <c r="A4" s="11"/>
      <c r="B4" s="32"/>
      <c r="C4" s="11"/>
      <c r="D4" s="11"/>
      <c r="E4" s="11"/>
      <c r="F4" s="11"/>
      <c r="G4" s="11"/>
      <c r="H4" s="11"/>
      <c r="I4" s="11"/>
      <c r="J4" s="11"/>
    </row>
    <row r="5" spans="1:10">
      <c r="A5" s="11"/>
      <c r="B5" s="11"/>
      <c r="C5" s="34" t="s">
        <v>2</v>
      </c>
      <c r="D5" s="32"/>
      <c r="E5" s="11"/>
      <c r="F5" s="11"/>
      <c r="G5" s="11"/>
      <c r="H5" s="11"/>
      <c r="I5" s="11"/>
      <c r="J5" s="11"/>
    </row>
    <row r="6" spans="1:10">
      <c r="A6" s="11"/>
      <c r="B6" s="11"/>
      <c r="C6" s="11"/>
      <c r="D6" s="11"/>
      <c r="E6" s="11"/>
      <c r="F6" s="11"/>
      <c r="G6" s="11"/>
      <c r="H6" s="11"/>
      <c r="I6" s="11"/>
      <c r="J6" s="11"/>
    </row>
    <row r="8" spans="1:10" ht="22">
      <c r="A8" s="2"/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  <c r="G8" s="2" t="s">
        <v>8</v>
      </c>
      <c r="H8" s="2"/>
      <c r="I8" s="2" t="s">
        <v>9</v>
      </c>
      <c r="J8" s="2"/>
    </row>
    <row r="11" spans="1:10" ht="17">
      <c r="B11" s="3" t="str">
        <f>HYPERLINK("https://mas.owasp.org//MASVS/controls/MASVS-PLATFORM-1", "MASVS-PLATFORM-1")</f>
        <v>MASVS-PLATFORM-1</v>
      </c>
      <c r="D11" s="3" t="s">
        <v>24</v>
      </c>
    </row>
    <row r="13" spans="1:10" ht="55" customHeight="1">
      <c r="C13" s="4" t="s">
        <v>11</v>
      </c>
      <c r="D13" s="5" t="str">
        <f>HYPERLINK("https://mas.owasp.org//MASTG/tests/ios/MASVS-PLATFORM/MASTG-TEST-0071", "Testing UIActivity Sharing")</f>
        <v>Testing UIActivity Sharing</v>
      </c>
      <c r="E13" s="6"/>
      <c r="F13" s="7"/>
    </row>
    <row r="14" spans="1:10" ht="55" customHeight="1">
      <c r="C14" s="4" t="s">
        <v>11</v>
      </c>
      <c r="D14" s="5" t="str">
        <f>HYPERLINK("https://mas.owasp.org//MASTG/tests/ios/MASVS-PLATFORM/MASTG-TEST-0069", "Testing App Permissions")</f>
        <v>Testing App Permissions</v>
      </c>
      <c r="E14" s="6"/>
      <c r="F14" s="7"/>
    </row>
    <row r="15" spans="1:10" ht="55" customHeight="1">
      <c r="C15" s="4" t="s">
        <v>11</v>
      </c>
      <c r="D15" s="5" t="str">
        <f>HYPERLINK("https://mas.owasp.org//MASTG/tests/ios/MASVS-PLATFORM/MASTG-TEST-0075", "Testing Custom URL Schemes")</f>
        <v>Testing Custom URL Schemes</v>
      </c>
      <c r="E15" s="6"/>
      <c r="F15" s="7"/>
    </row>
    <row r="17" spans="2:6" ht="17">
      <c r="B17" s="3" t="str">
        <f>HYPERLINK("https://mas.owasp.org//MASVS/controls/MASVS-PLATFORM-2", "MASVS-PLATFORM-2")</f>
        <v>MASVS-PLATFORM-2</v>
      </c>
      <c r="D17" s="3" t="s">
        <v>25</v>
      </c>
    </row>
    <row r="19" spans="2:6" ht="55" customHeight="1">
      <c r="C19" s="4" t="s">
        <v>11</v>
      </c>
      <c r="D19" s="5" t="str">
        <f>HYPERLINK("https://mas.owasp.org//MASTG/tests/ios/MASVS-PLATFORM/MASTG-TEST-0078", "Determining Whether Native Methods Are Exposed Through WebViews")</f>
        <v>Determining Whether Native Methods Are Exposed Through WebViews</v>
      </c>
      <c r="E19" s="6"/>
      <c r="F19" s="7"/>
    </row>
    <row r="20" spans="2:6" ht="55" customHeight="1">
      <c r="C20" s="4" t="s">
        <v>11</v>
      </c>
      <c r="D20" s="5" t="str">
        <f>HYPERLINK("https://mas.owasp.org//MASTG/tests/ios/MASVS-PLATFORM/MASTG-TEST-0077", "Testing WebView Protocol Handlers")</f>
        <v>Testing WebView Protocol Handlers</v>
      </c>
      <c r="E20" s="6"/>
      <c r="F20" s="7"/>
    </row>
    <row r="22" spans="2:6" ht="17">
      <c r="B22" s="3" t="str">
        <f>HYPERLINK("https://mas.owasp.org//MASVS/controls/MASVS-PLATFORM-3", "MASVS-PLATFORM-3")</f>
        <v>MASVS-PLATFORM-3</v>
      </c>
      <c r="D22" s="3" t="s">
        <v>26</v>
      </c>
    </row>
    <row r="24" spans="2:6" ht="55" customHeight="1">
      <c r="C24" s="4" t="s">
        <v>11</v>
      </c>
      <c r="D24" s="5" t="str">
        <f>HYPERLINK("https://mas.owasp.org//MASTG/tests/ios/MASVS-PLATFORM/MASTG-TEST-0059", "Testing Auto-Generated Screenshots for Sensitive Information")</f>
        <v>Testing Auto-Generated Screenshots for Sensitive Information</v>
      </c>
      <c r="F24" s="7"/>
    </row>
    <row r="25" spans="2:6" ht="55" customHeight="1">
      <c r="C25" s="4" t="s">
        <v>11</v>
      </c>
      <c r="D25" s="5" t="str">
        <f>HYPERLINK("https://mas.owasp.org//MASTG/tests/ios/MASVS-PLATFORM/MASTG-TEST-0057", "Checking for Sensitive Data Disclosed Through the User Interface")</f>
        <v>Checking for Sensitive Data Disclosed Through the User Interface</v>
      </c>
      <c r="E25" s="6"/>
      <c r="F25" s="7"/>
    </row>
  </sheetData>
  <mergeCells count="5">
    <mergeCell ref="E2:G2"/>
    <mergeCell ref="C2:D2"/>
    <mergeCell ref="C5:D5"/>
    <mergeCell ref="B2:B4"/>
    <mergeCell ref="C3:D3"/>
  </mergeCells>
  <conditionalFormatting sqref="I24:I382 I16 I19:I21">
    <cfRule type="containsText" dxfId="23" priority="1" operator="containsText" text="Fail">
      <formula>NOT(ISERROR(SEARCH("Fail",I18)))</formula>
    </cfRule>
    <cfRule type="containsText" dxfId="22" priority="2" operator="containsText" text="Pass">
      <formula>NOT(ISERROR(SEARCH("Pass",I18)))</formula>
    </cfRule>
    <cfRule type="containsText" dxfId="21" priority="3" operator="containsText" text="N/A">
      <formula>NOT(ISERROR(SEARCH("N/A",I18)))</formula>
    </cfRule>
  </conditionalFormatting>
  <conditionalFormatting sqref="I17:I18 I22:I23 I11:I15">
    <cfRule type="containsText" dxfId="20" priority="46" operator="containsText" text="Fail">
      <formula>NOT(ISERROR(SEARCH("Fail",#REF!)))</formula>
    </cfRule>
    <cfRule type="containsText" dxfId="19" priority="47" operator="containsText" text="Pass">
      <formula>NOT(ISERROR(SEARCH("Pass",#REF!)))</formula>
    </cfRule>
    <cfRule type="containsText" dxfId="18" priority="48" operator="containsText" text="N/A">
      <formula>NOT(ISERROR(SEARCH("N/A",#REF!)))</formula>
    </cfRule>
  </conditionalFormatting>
  <dataValidations count="1">
    <dataValidation type="list" allowBlank="1" sqref="I11 I13 I14 I15 I16 I17 I18 I19 I20 I22 I23 I24 I25" xr:uid="{00000000-0002-0000-0400-000000000000}">
      <formula1>"Pass,Fail,N/A"</formula1>
    </dataValidation>
  </dataValidation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"/>
  <sheetViews>
    <sheetView showGridLines="0" topLeftCell="A2" zoomScale="84" workbookViewId="0">
      <selection activeCell="D16" sqref="D16"/>
    </sheetView>
  </sheetViews>
  <sheetFormatPr baseColWidth="10" defaultColWidth="8.83203125" defaultRowHeight="15"/>
  <cols>
    <col min="1" max="1" width="10" customWidth="1"/>
    <col min="2" max="2" width="25" customWidth="1"/>
    <col min="3" max="3" width="15" customWidth="1"/>
    <col min="4" max="4" width="80" customWidth="1"/>
    <col min="5" max="8" width="5" customWidth="1"/>
    <col min="9" max="9" width="10" customWidth="1"/>
    <col min="10" max="10" width="15" customWidth="1"/>
  </cols>
  <sheetData>
    <row r="1" spans="1:10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0" ht="65" customHeight="1">
      <c r="A2" s="12"/>
      <c r="B2" s="36"/>
      <c r="C2" s="37" t="s">
        <v>0</v>
      </c>
      <c r="D2" s="36"/>
      <c r="E2" s="36"/>
      <c r="F2" s="36"/>
      <c r="G2" s="36"/>
      <c r="H2" s="12"/>
      <c r="I2" s="12"/>
      <c r="J2" s="12"/>
    </row>
    <row r="3" spans="1:10" ht="40" customHeight="1">
      <c r="A3" s="12"/>
      <c r="B3" s="36"/>
      <c r="C3" s="39" t="s">
        <v>27</v>
      </c>
      <c r="D3" s="36"/>
      <c r="E3" s="12"/>
      <c r="F3" s="12"/>
      <c r="G3" s="12"/>
      <c r="H3" s="12"/>
      <c r="I3" s="12"/>
      <c r="J3" s="12"/>
    </row>
    <row r="4" spans="1:10">
      <c r="A4" s="12"/>
      <c r="B4" s="36"/>
      <c r="C4" s="12"/>
      <c r="D4" s="12"/>
      <c r="E4" s="12"/>
      <c r="F4" s="12"/>
      <c r="G4" s="12"/>
      <c r="H4" s="12"/>
      <c r="I4" s="12"/>
      <c r="J4" s="12"/>
    </row>
    <row r="5" spans="1:10">
      <c r="A5" s="12"/>
      <c r="B5" s="12"/>
      <c r="C5" s="38" t="s">
        <v>2</v>
      </c>
      <c r="D5" s="36"/>
      <c r="E5" s="12"/>
      <c r="F5" s="12"/>
      <c r="G5" s="12"/>
      <c r="H5" s="12"/>
      <c r="I5" s="12"/>
      <c r="J5" s="12"/>
    </row>
    <row r="6" spans="1:10">
      <c r="A6" s="12"/>
      <c r="B6" s="12"/>
      <c r="C6" s="12"/>
      <c r="D6" s="12"/>
      <c r="E6" s="12"/>
      <c r="F6" s="12"/>
      <c r="G6" s="12"/>
      <c r="H6" s="12"/>
      <c r="I6" s="12"/>
      <c r="J6" s="12"/>
    </row>
    <row r="8" spans="1:10" ht="22">
      <c r="A8" s="2"/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  <c r="G8" s="2" t="s">
        <v>8</v>
      </c>
      <c r="H8" s="2"/>
      <c r="I8" s="2" t="s">
        <v>9</v>
      </c>
      <c r="J8" s="2"/>
    </row>
    <row r="11" spans="1:10" ht="17">
      <c r="B11" s="3" t="str">
        <f>HYPERLINK("https://mas.owasp.org//MASVS/controls/MASVS-CODE-1", "MASVS-CODE-1")</f>
        <v>MASVS-CODE-1</v>
      </c>
      <c r="D11" s="3" t="s">
        <v>28</v>
      </c>
    </row>
    <row r="14" spans="1:10" ht="17">
      <c r="B14" s="3" t="str">
        <f>HYPERLINK("https://mas.owasp.org//MASVS/controls/MASVS-CODE-2", "MASVS-CODE-2")</f>
        <v>MASVS-CODE-2</v>
      </c>
      <c r="D14" s="3" t="s">
        <v>29</v>
      </c>
    </row>
    <row r="16" spans="1:10" ht="55" customHeight="1">
      <c r="C16" s="4" t="s">
        <v>11</v>
      </c>
      <c r="D16" s="5" t="str">
        <f>HYPERLINK("https://mas.owasp.org//MASTG/tests/ios/MASVS-CODE/MASTG-TEST-0080", "Testing Enforced Updating")</f>
        <v>Testing Enforced Updating</v>
      </c>
      <c r="F16" s="7"/>
    </row>
    <row r="18" spans="2:6" ht="17">
      <c r="B18" s="3" t="str">
        <f>HYPERLINK("https://mas.owasp.org//MASVS/controls/MASVS-CODE-3", "MASVS-CODE-3")</f>
        <v>MASVS-CODE-3</v>
      </c>
      <c r="D18" s="3" t="s">
        <v>30</v>
      </c>
    </row>
    <row r="20" spans="2:6" ht="55" customHeight="1">
      <c r="C20" s="4" t="s">
        <v>11</v>
      </c>
      <c r="D20" s="5" t="str">
        <f>HYPERLINK("https://mas.owasp.org//MASTG/tests/ios/MASVS-CODE/MASTG-TEST-0085", "Checking for Weaknesses in Third Party Libraries")</f>
        <v>Checking for Weaknesses in Third Party Libraries</v>
      </c>
      <c r="E20" s="6"/>
      <c r="F20" s="7"/>
    </row>
    <row r="21" spans="2:6" ht="55" customHeight="1">
      <c r="E21" s="6"/>
      <c r="F21" s="7"/>
    </row>
    <row r="22" spans="2:6" ht="17">
      <c r="B22" s="3" t="str">
        <f>HYPERLINK("https://mas.owasp.org//MASVS/controls/MASVS-CODE-4", "MASVS-CODE-4")</f>
        <v>MASVS-CODE-4</v>
      </c>
      <c r="D22" s="3" t="s">
        <v>31</v>
      </c>
    </row>
    <row r="24" spans="2:6" ht="55" customHeight="1">
      <c r="C24" s="4" t="s">
        <v>11</v>
      </c>
      <c r="D24" s="5" t="str">
        <f>HYPERLINK("https://mas.owasp.org//MASTG/tests/ios/MASVS-CODE/MASTG-TEST-0079", "Testing Object Persistence")</f>
        <v>Testing Object Persistence</v>
      </c>
      <c r="E24" s="6"/>
      <c r="F24" s="7"/>
    </row>
    <row r="25" spans="2:6" ht="55" customHeight="1">
      <c r="C25" s="4" t="s">
        <v>11</v>
      </c>
      <c r="D25" s="5" t="str">
        <f>HYPERLINK("https://mas.owasp.org//MASTG/tests/ios/MASVS-CODE/MASTG-TEST-0087", "Make Sure That Free Security Features Are Activated")</f>
        <v>Make Sure That Free Security Features Are Activated</v>
      </c>
      <c r="E25" s="6"/>
      <c r="F25" s="7"/>
    </row>
    <row r="26" spans="2:6" ht="55" customHeight="1">
      <c r="C26" s="4" t="s">
        <v>11</v>
      </c>
      <c r="D26" s="5" t="str">
        <f>HYPERLINK("https://mas.owasp.org//MASTG/tests/ios/MASVS-CODE/MASTG-TEST-0086", "Memory Corruption Bugs")</f>
        <v>Memory Corruption Bugs</v>
      </c>
      <c r="E26" s="6"/>
      <c r="F26" s="7"/>
    </row>
    <row r="27" spans="2:6" ht="55" customHeight="1">
      <c r="E27" s="6"/>
      <c r="F27" s="7"/>
    </row>
  </sheetData>
  <mergeCells count="5">
    <mergeCell ref="E2:G2"/>
    <mergeCell ref="C2:D2"/>
    <mergeCell ref="C5:D5"/>
    <mergeCell ref="B2:B4"/>
    <mergeCell ref="C3:D3"/>
  </mergeCells>
  <conditionalFormatting sqref="I11:I13 I16:I21 I24:I392">
    <cfRule type="containsText" dxfId="17" priority="1" operator="containsText" text="Fail">
      <formula>NOT(ISERROR(SEARCH("Fail",I13)))</formula>
    </cfRule>
    <cfRule type="containsText" dxfId="16" priority="2" operator="containsText" text="Pass">
      <formula>NOT(ISERROR(SEARCH("Pass",I13)))</formula>
    </cfRule>
    <cfRule type="containsText" dxfId="15" priority="3" operator="containsText" text="N/A">
      <formula>NOT(ISERROR(SEARCH("N/A",I13)))</formula>
    </cfRule>
  </conditionalFormatting>
  <conditionalFormatting sqref="I15">
    <cfRule type="containsText" dxfId="14" priority="55" operator="containsText" text="Fail">
      <formula>NOT(ISERROR(SEARCH("Fail",I16)))</formula>
    </cfRule>
    <cfRule type="containsText" dxfId="13" priority="56" operator="containsText" text="Pass">
      <formula>NOT(ISERROR(SEARCH("Pass",I16)))</formula>
    </cfRule>
    <cfRule type="containsText" dxfId="12" priority="57" operator="containsText" text="N/A">
      <formula>NOT(ISERROR(SEARCH("N/A",I16)))</formula>
    </cfRule>
  </conditionalFormatting>
  <conditionalFormatting sqref="I14 I22:I23">
    <cfRule type="containsText" dxfId="11" priority="58" operator="containsText" text="Fail">
      <formula>NOT(ISERROR(SEARCH("Fail",#REF!)))</formula>
    </cfRule>
    <cfRule type="containsText" dxfId="10" priority="59" operator="containsText" text="Pass">
      <formula>NOT(ISERROR(SEARCH("Pass",#REF!)))</formula>
    </cfRule>
    <cfRule type="containsText" dxfId="9" priority="60" operator="containsText" text="N/A">
      <formula>NOT(ISERROR(SEARCH("N/A",#REF!)))</formula>
    </cfRule>
  </conditionalFormatting>
  <dataValidations count="1">
    <dataValidation type="list" allowBlank="1" sqref="I11 I13 I14 I15 I16 I17 I18 I19 I20 I21 I22 I23 I24 I25 I26 I27 I29 I30 I31 I32 I33 I34 I35" xr:uid="{00000000-0002-0000-0500-000000000000}">
      <formula1>"Pass,Fail,N/A"</formula1>
    </dataValidation>
  </dataValidation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9"/>
  <sheetViews>
    <sheetView showGridLines="0" tabSelected="1" topLeftCell="A3" zoomScale="75" workbookViewId="0">
      <selection activeCell="D28" sqref="D28"/>
    </sheetView>
  </sheetViews>
  <sheetFormatPr baseColWidth="10" defaultColWidth="8.83203125" defaultRowHeight="15"/>
  <cols>
    <col min="1" max="1" width="10" customWidth="1"/>
    <col min="2" max="2" width="25" customWidth="1"/>
    <col min="3" max="3" width="15" customWidth="1"/>
    <col min="4" max="4" width="131.5" customWidth="1"/>
    <col min="5" max="8" width="5" customWidth="1"/>
    <col min="9" max="9" width="10" customWidth="1"/>
    <col min="10" max="10" width="15" customWidth="1"/>
  </cols>
  <sheetData>
    <row r="1" spans="1:10">
      <c r="A1" s="13"/>
      <c r="B1" s="13"/>
      <c r="C1" s="13"/>
      <c r="D1" s="13"/>
      <c r="E1" s="13"/>
      <c r="F1" s="13"/>
      <c r="G1" s="13"/>
      <c r="H1" s="13"/>
      <c r="I1" s="13"/>
      <c r="J1" s="13"/>
    </row>
    <row r="2" spans="1:10" ht="65" customHeight="1">
      <c r="A2" s="13"/>
      <c r="B2" s="40"/>
      <c r="C2" s="41" t="s">
        <v>0</v>
      </c>
      <c r="D2" s="40"/>
      <c r="E2" s="40"/>
      <c r="F2" s="40"/>
      <c r="G2" s="40"/>
      <c r="H2" s="13"/>
      <c r="I2" s="13"/>
      <c r="J2" s="13"/>
    </row>
    <row r="3" spans="1:10" ht="40" customHeight="1">
      <c r="A3" s="13"/>
      <c r="B3" s="40"/>
      <c r="C3" s="43" t="s">
        <v>32</v>
      </c>
      <c r="D3" s="40"/>
      <c r="E3" s="13"/>
      <c r="F3" s="13"/>
      <c r="G3" s="13"/>
      <c r="H3" s="13"/>
      <c r="I3" s="13"/>
      <c r="J3" s="13"/>
    </row>
    <row r="4" spans="1:10">
      <c r="A4" s="13"/>
      <c r="B4" s="40"/>
      <c r="C4" s="13"/>
      <c r="D4" s="13"/>
      <c r="E4" s="13"/>
      <c r="F4" s="13"/>
      <c r="G4" s="13"/>
      <c r="H4" s="13"/>
      <c r="I4" s="13"/>
      <c r="J4" s="13"/>
    </row>
    <row r="5" spans="1:10">
      <c r="A5" s="13"/>
      <c r="B5" s="13"/>
      <c r="C5" s="42" t="s">
        <v>2</v>
      </c>
      <c r="D5" s="40"/>
      <c r="E5" s="13"/>
      <c r="F5" s="13"/>
      <c r="G5" s="13"/>
      <c r="H5" s="13"/>
      <c r="I5" s="13"/>
      <c r="J5" s="13"/>
    </row>
    <row r="6" spans="1:10">
      <c r="A6" s="13"/>
      <c r="B6" s="13"/>
      <c r="C6" s="13"/>
      <c r="D6" s="13"/>
      <c r="E6" s="13"/>
      <c r="F6" s="13"/>
      <c r="G6" s="13"/>
      <c r="H6" s="13"/>
      <c r="I6" s="13"/>
      <c r="J6" s="13"/>
    </row>
    <row r="8" spans="1:10" ht="22">
      <c r="A8" s="2"/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  <c r="G8" s="2" t="s">
        <v>8</v>
      </c>
      <c r="H8" s="2"/>
      <c r="I8" s="2" t="s">
        <v>9</v>
      </c>
      <c r="J8" s="2"/>
    </row>
    <row r="11" spans="1:10" ht="17">
      <c r="B11" s="3" t="str">
        <f>HYPERLINK("https://mas.owasp.org//MASVS/controls/MASVS-RESILIENCE-1", "MASVS-RESILIENCE-1")</f>
        <v>MASVS-RESILIENCE-1</v>
      </c>
      <c r="D11" s="3" t="s">
        <v>33</v>
      </c>
    </row>
    <row r="13" spans="1:10" ht="55" customHeight="1">
      <c r="C13" s="4" t="s">
        <v>11</v>
      </c>
      <c r="D13" s="5" t="str">
        <f>HYPERLINK("https://mas.owasp.org//MASTG/tests/ios/MASVS-RESILIENCE/MASTG-TEST-0092", "Testing Emulator Detection")</f>
        <v>Testing Emulator Detection</v>
      </c>
      <c r="G13" s="14"/>
    </row>
    <row r="14" spans="1:10" ht="55" customHeight="1">
      <c r="C14" s="4" t="s">
        <v>11</v>
      </c>
      <c r="D14" s="5" t="str">
        <f>HYPERLINK("https://mas.owasp.org//MASTG/tests/ios/MASVS-RESILIENCE/MASTG-TEST-0088", "Testing Jailbreak Detection")</f>
        <v>Testing Jailbreak Detection</v>
      </c>
      <c r="G14" s="14"/>
    </row>
    <row r="16" spans="1:10" ht="17">
      <c r="B16" s="3" t="str">
        <f>HYPERLINK("https://mas.owasp.org//MASVS/controls/MASVS-RESILIENCE-2", "MASVS-RESILIENCE-2")</f>
        <v>MASVS-RESILIENCE-2</v>
      </c>
      <c r="D16" s="3" t="s">
        <v>34</v>
      </c>
    </row>
    <row r="18" spans="2:7" ht="55" customHeight="1">
      <c r="C18" s="4" t="s">
        <v>11</v>
      </c>
      <c r="D18" s="5" t="str">
        <f>HYPERLINK("https://mas.owasp.org//MASTG/tests/ios/MASVS-RESILIENCE/MASTG-TEST-0081", "Making Sure that the App Is Properly Signed")</f>
        <v>Making Sure that the App Is Properly Signed</v>
      </c>
      <c r="G18" s="14"/>
    </row>
    <row r="20" spans="2:7" ht="17">
      <c r="B20" s="3" t="str">
        <f>HYPERLINK("https://mas.owasp.org//MASVS/controls/MASVS-RESILIENCE-3", "MASVS-RESILIENCE-3")</f>
        <v>MASVS-RESILIENCE-3</v>
      </c>
      <c r="D20" s="3" t="s">
        <v>35</v>
      </c>
    </row>
    <row r="22" spans="2:7" ht="55" customHeight="1">
      <c r="C22" s="4" t="s">
        <v>11</v>
      </c>
      <c r="D22" s="5" t="str">
        <f>HYPERLINK("https://mas.owasp.org//MASTG/tests/ios/MASVS-RESILIENCE/MASTG-TEST-0093", "Testing Obfuscation")</f>
        <v>Testing Obfuscation</v>
      </c>
      <c r="G22" s="14"/>
    </row>
    <row r="23" spans="2:7" ht="55" customHeight="1">
      <c r="C23" s="4" t="s">
        <v>11</v>
      </c>
      <c r="D23" s="5" t="str">
        <f>HYPERLINK("https://mas.owasp.org//MASTG/tests/ios/MASVS-RESILIENCE/MASTG-TEST-0084", "Testing for Debugging Code and Verbose Error Logging")</f>
        <v>Testing for Debugging Code and Verbose Error Logging</v>
      </c>
      <c r="G23" s="14"/>
    </row>
    <row r="25" spans="2:7" ht="17">
      <c r="B25" s="3" t="str">
        <f>HYPERLINK("https://mas.owasp.org//MASVS/controls/MASVS-RESILIENCE-4", "MASVS-RESILIENCE-4")</f>
        <v>MASVS-RESILIENCE-4</v>
      </c>
      <c r="D25" s="3" t="s">
        <v>36</v>
      </c>
    </row>
    <row r="27" spans="2:7" ht="55" customHeight="1">
      <c r="C27" s="4" t="s">
        <v>11</v>
      </c>
      <c r="D27" s="5" t="str">
        <f>HYPERLINK("https://mas.owasp.org//MASTG/tests/ios/MASVS-RESILIENCE/MASTG-TEST-0091", "Testing Reverse Engineering Tools Detection")</f>
        <v>Testing Reverse Engineering Tools Detection</v>
      </c>
      <c r="G27" s="14"/>
    </row>
    <row r="28" spans="2:7" ht="55" customHeight="1">
      <c r="C28" s="4" t="s">
        <v>11</v>
      </c>
      <c r="D28" s="5" t="str">
        <f>HYPERLINK("https://mas.owasp.org//MASTG/tests/ios/MASVS-RESILIENCE/MASTG-TEST-0082", "Testing whether the App is Debuggable")</f>
        <v>Testing whether the App is Debuggable</v>
      </c>
      <c r="G28" s="14"/>
    </row>
    <row r="29" spans="2:7" ht="55" customHeight="1">
      <c r="C29" s="4" t="s">
        <v>11</v>
      </c>
      <c r="D29" s="5" t="str">
        <f>HYPERLINK("https://mas.owasp.org//MASTG/tests/ios/MASVS-RESILIENCE/MASTG-TEST-0089", "Testing Anti-Debugging Detection")</f>
        <v>Testing Anti-Debugging Detection</v>
      </c>
      <c r="G29" s="14"/>
    </row>
  </sheetData>
  <mergeCells count="5">
    <mergeCell ref="E2:G2"/>
    <mergeCell ref="C2:D2"/>
    <mergeCell ref="C5:D5"/>
    <mergeCell ref="B2:B4"/>
    <mergeCell ref="C3:D3"/>
  </mergeCells>
  <conditionalFormatting sqref="I13:I15 I27:I387 I22:I24 I19">
    <cfRule type="containsText" dxfId="8" priority="1" operator="containsText" text="Fail">
      <formula>NOT(ISERROR(SEARCH("Fail",I15)))</formula>
    </cfRule>
    <cfRule type="containsText" dxfId="7" priority="2" operator="containsText" text="Pass">
      <formula>NOT(ISERROR(SEARCH("Pass",I15)))</formula>
    </cfRule>
    <cfRule type="containsText" dxfId="6" priority="3" operator="containsText" text="N/A">
      <formula>NOT(ISERROR(SEARCH("N/A",I15)))</formula>
    </cfRule>
  </conditionalFormatting>
  <conditionalFormatting sqref="I11:I12 I16:I17 I20:I21 I25:I26">
    <cfRule type="containsText" dxfId="5" priority="61" operator="containsText" text="Fail">
      <formula>NOT(ISERROR(SEARCH("Fail",#REF!)))</formula>
    </cfRule>
    <cfRule type="containsText" dxfId="4" priority="62" operator="containsText" text="Pass">
      <formula>NOT(ISERROR(SEARCH("Pass",#REF!)))</formula>
    </cfRule>
    <cfRule type="containsText" dxfId="3" priority="63" operator="containsText" text="N/A">
      <formula>NOT(ISERROR(SEARCH("N/A",#REF!)))</formula>
    </cfRule>
  </conditionalFormatting>
  <conditionalFormatting sqref="I18">
    <cfRule type="containsText" dxfId="2" priority="64" operator="containsText" text="Fail">
      <formula>NOT(ISERROR(SEARCH("Fail",I19)))</formula>
    </cfRule>
    <cfRule type="containsText" dxfId="1" priority="65" operator="containsText" text="Pass">
      <formula>NOT(ISERROR(SEARCH("Pass",I19)))</formula>
    </cfRule>
    <cfRule type="containsText" dxfId="0" priority="66" operator="containsText" text="N/A">
      <formula>NOT(ISERROR(SEARCH("N/A",I19)))</formula>
    </cfRule>
  </conditionalFormatting>
  <dataValidations count="1">
    <dataValidation type="list" allowBlank="1" sqref="I11 I13 I14 I15 I16 I17 I18 I19 I20 I21 I22 I23 I24 I25 I27 I28 I29 I30" xr:uid="{00000000-0002-0000-0600-000000000000}">
      <formula1>"Pass,Fail,N/A"</formula1>
    </dataValidation>
  </dataValidation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3"/>
  <sheetViews>
    <sheetView showGridLines="0" topLeftCell="A30" workbookViewId="0"/>
  </sheetViews>
  <sheetFormatPr baseColWidth="10" defaultColWidth="8.83203125" defaultRowHeight="15"/>
  <cols>
    <col min="1" max="1" width="10" customWidth="1"/>
    <col min="2" max="2" width="25" customWidth="1"/>
    <col min="3" max="3" width="15" customWidth="1"/>
    <col min="4" max="4" width="80" customWidth="1"/>
    <col min="5" max="8" width="5" customWidth="1"/>
    <col min="9" max="9" width="10" customWidth="1"/>
    <col min="10" max="10" width="15" customWidth="1"/>
  </cols>
  <sheetData>
    <row r="1" spans="1:10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0" ht="65" customHeight="1">
      <c r="A2" s="15"/>
      <c r="B2" s="46"/>
      <c r="C2" s="47" t="s">
        <v>0</v>
      </c>
      <c r="D2" s="46"/>
      <c r="E2" s="46"/>
      <c r="F2" s="46"/>
      <c r="G2" s="46"/>
      <c r="H2" s="15"/>
      <c r="I2" s="15"/>
      <c r="J2" s="15"/>
    </row>
    <row r="3" spans="1:10">
      <c r="A3" s="15"/>
      <c r="B3" s="46"/>
      <c r="C3" s="51" t="s">
        <v>37</v>
      </c>
      <c r="D3" s="46"/>
      <c r="E3" s="15"/>
      <c r="F3" s="15"/>
      <c r="G3" s="15"/>
      <c r="H3" s="15"/>
      <c r="I3" s="15"/>
      <c r="J3" s="15"/>
    </row>
    <row r="4" spans="1:10">
      <c r="A4" s="15"/>
      <c r="B4" s="46"/>
      <c r="C4" s="15"/>
      <c r="D4" s="15"/>
      <c r="E4" s="15"/>
      <c r="F4" s="15"/>
      <c r="G4" s="15"/>
      <c r="H4" s="15"/>
      <c r="I4" s="15"/>
      <c r="J4" s="15"/>
    </row>
    <row r="5" spans="1:10">
      <c r="A5" s="15"/>
      <c r="B5" s="15"/>
      <c r="C5" s="50" t="s">
        <v>2</v>
      </c>
      <c r="D5" s="46"/>
      <c r="E5" s="15"/>
      <c r="F5" s="15"/>
      <c r="G5" s="15"/>
      <c r="H5" s="15"/>
      <c r="I5" s="15"/>
      <c r="J5" s="15"/>
    </row>
    <row r="6" spans="1:10">
      <c r="A6" s="15"/>
      <c r="B6" s="15"/>
      <c r="C6" s="15"/>
      <c r="D6" s="15"/>
      <c r="E6" s="15"/>
      <c r="F6" s="15"/>
      <c r="G6" s="15"/>
      <c r="H6" s="15"/>
      <c r="I6" s="15"/>
      <c r="J6" s="15"/>
    </row>
    <row r="9" spans="1:10" ht="25" customHeight="1">
      <c r="B9" s="44" t="s">
        <v>38</v>
      </c>
      <c r="C9" s="45"/>
      <c r="D9" s="45"/>
      <c r="E9" s="45"/>
      <c r="F9" s="45"/>
      <c r="G9" s="45"/>
      <c r="H9" s="45"/>
      <c r="I9" s="45"/>
    </row>
    <row r="11" spans="1:10">
      <c r="B11" s="48" t="s">
        <v>39</v>
      </c>
      <c r="C11" s="49"/>
      <c r="D11" s="49"/>
      <c r="E11" s="49"/>
      <c r="F11" s="49"/>
      <c r="G11" s="49"/>
      <c r="H11" s="49"/>
      <c r="I11" s="49"/>
    </row>
    <row r="13" spans="1:10">
      <c r="B13" t="str">
        <f>HYPERLINK("https://mas.owasp.org/", "https://mas.owasp.org/")</f>
        <v>https://mas.owasp.org/</v>
      </c>
    </row>
    <row r="15" spans="1:10">
      <c r="B15" s="48" t="s">
        <v>40</v>
      </c>
      <c r="C15" s="49"/>
      <c r="D15" s="49"/>
      <c r="E15" s="49"/>
      <c r="F15" s="49"/>
      <c r="G15" s="49"/>
      <c r="H15" s="49"/>
      <c r="I15" s="49"/>
    </row>
    <row r="17" spans="2:9" ht="17">
      <c r="B17" t="str">
        <f>HYPERLINK("https://mas.owasp.org/MASVS/", "https://mas.owasp.org/MASVS/")</f>
        <v>https://mas.owasp.org/MASVS/</v>
      </c>
      <c r="D17" s="5" t="str">
        <f>HYPERLINK("https://github.com/OWASP/owasp-masvs/releases/tag/v2.0.0", "OWASP MASVS v2.0.0 (commit: f2e668b)")</f>
        <v>OWASP MASVS v2.0.0 (commit: f2e668b)</v>
      </c>
    </row>
    <row r="19" spans="2:9">
      <c r="B19" s="48" t="s">
        <v>41</v>
      </c>
      <c r="C19" s="49"/>
      <c r="D19" s="49"/>
      <c r="E19" s="49"/>
      <c r="F19" s="49"/>
      <c r="G19" s="49"/>
      <c r="H19" s="49"/>
      <c r="I19" s="49"/>
    </row>
    <row r="21" spans="2:9" ht="17">
      <c r="B21" t="str">
        <f>HYPERLINK("https://mas.owasp.org/MASTG/", "https://mas.owasp.org/MASTG/")</f>
        <v>https://mas.owasp.org/MASTG/</v>
      </c>
      <c r="D21" s="5" t="str">
        <f>HYPERLINK("https://github.com/OWASP/owasp-mastg/releases/tag/v1.6.0-04f3310", "OWASP MASTG v1.6.0-04f3310 (commit: 04f3310)")</f>
        <v>OWASP MASTG v1.6.0-04f3310 (commit: 04f3310)</v>
      </c>
    </row>
    <row r="23" spans="2:9" ht="25" customHeight="1">
      <c r="B23" s="44" t="s">
        <v>42</v>
      </c>
      <c r="C23" s="45"/>
      <c r="D23" s="45"/>
      <c r="E23" s="45"/>
      <c r="F23" s="45"/>
      <c r="G23" s="45"/>
      <c r="H23" s="45"/>
      <c r="I23" s="45"/>
    </row>
    <row r="25" spans="2:9">
      <c r="B25" s="48" t="s">
        <v>43</v>
      </c>
      <c r="C25" s="49"/>
      <c r="D25" s="49"/>
      <c r="E25" s="49"/>
      <c r="F25" s="49"/>
      <c r="G25" s="49"/>
      <c r="H25" s="49"/>
      <c r="I25" s="49"/>
    </row>
    <row r="27" spans="2:9">
      <c r="B27" t="str">
        <f>HYPERLINK("https://github.com/OWASP/owasp-mastg/discussions/categories/ideas", "https://github.com/OWASP/owasp-mastg/discussions/categories/ideas")</f>
        <v>https://github.com/OWASP/owasp-mastg/discussions/categories/ideas</v>
      </c>
    </row>
    <row r="29" spans="2:9" ht="25" customHeight="1">
      <c r="B29" s="44" t="s">
        <v>44</v>
      </c>
      <c r="C29" s="45"/>
      <c r="D29" s="45"/>
      <c r="E29" s="45"/>
      <c r="F29" s="45"/>
      <c r="G29" s="45"/>
      <c r="H29" s="45"/>
      <c r="I29" s="45"/>
    </row>
    <row r="31" spans="2:9">
      <c r="B31" s="48" t="s">
        <v>45</v>
      </c>
      <c r="C31" s="49"/>
      <c r="D31" s="49"/>
      <c r="E31" s="49"/>
      <c r="F31" s="49"/>
      <c r="G31" s="49"/>
      <c r="H31" s="49"/>
      <c r="I31" s="49"/>
    </row>
    <row r="33" spans="2:2">
      <c r="B33" t="str">
        <f>HYPERLINK("https://github.com/OWASP/owasp-mastg/blob/master/License.md", "https://github.com/OWASP/owasp-mastg/blob/master/License.md")</f>
        <v>https://github.com/OWASP/owasp-mastg/blob/master/License.md</v>
      </c>
    </row>
  </sheetData>
  <mergeCells count="13">
    <mergeCell ref="B25:I25"/>
    <mergeCell ref="B29:I29"/>
    <mergeCell ref="B31:I31"/>
    <mergeCell ref="C5:D5"/>
    <mergeCell ref="B19:I19"/>
    <mergeCell ref="B23:I23"/>
    <mergeCell ref="B9:I9"/>
    <mergeCell ref="E2:G2"/>
    <mergeCell ref="C2:D2"/>
    <mergeCell ref="B15:I15"/>
    <mergeCell ref="B11:I11"/>
    <mergeCell ref="B2:B4"/>
    <mergeCell ref="C3:D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MASVS-STORAGE</vt:lpstr>
      <vt:lpstr>MASVS-CRYPTO</vt:lpstr>
      <vt:lpstr>MASVS-AUTH</vt:lpstr>
      <vt:lpstr>MASVS-NETWORK</vt:lpstr>
      <vt:lpstr>MASVS-PLATFORM</vt:lpstr>
      <vt:lpstr>MASVS-CODE</vt:lpstr>
      <vt:lpstr>MASVS-RESILIENCE</vt:lpstr>
      <vt:lpstr>About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2023-05-22T19:34:42Z</dcterms:created>
  <dcterms:modified xsi:type="dcterms:W3CDTF">2024-05-03T21:38:50Z</dcterms:modified>
</cp:coreProperties>
</file>