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metheus\Documents\DUOC\DUOC-2024\2024-2\CAPSTONE\P-EVA-FASE3\FASE COMISION\"/>
    </mc:Choice>
  </mc:AlternateContent>
  <xr:revisionPtr revIDLastSave="0" documentId="13_ncr:1_{5FA9DAEA-A9DA-47E9-B3F9-36FA95EAEB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" l="1"/>
  <c r="K45" i="1" s="1"/>
  <c r="H45" i="1"/>
  <c r="I45" i="1" s="1"/>
  <c r="G45" i="1"/>
  <c r="E45" i="1"/>
  <c r="J44" i="1"/>
  <c r="K44" i="1" s="1"/>
  <c r="I44" i="1"/>
  <c r="H44" i="1"/>
  <c r="G44" i="1"/>
  <c r="E44" i="1"/>
  <c r="K43" i="1"/>
  <c r="J43" i="1"/>
  <c r="H43" i="1"/>
  <c r="I43" i="1" s="1"/>
  <c r="G43" i="1"/>
  <c r="E43" i="1"/>
  <c r="J42" i="1"/>
  <c r="K42" i="1" s="1"/>
  <c r="I42" i="1"/>
  <c r="H42" i="1"/>
  <c r="G42" i="1"/>
  <c r="E42" i="1"/>
  <c r="D42" i="1"/>
  <c r="J41" i="1"/>
  <c r="K41" i="1" s="1"/>
  <c r="I41" i="1"/>
  <c r="H41" i="1"/>
  <c r="G41" i="1"/>
  <c r="E41" i="1"/>
  <c r="K40" i="1"/>
  <c r="J40" i="1"/>
  <c r="H40" i="1"/>
  <c r="I40" i="1" s="1"/>
  <c r="G40" i="1"/>
  <c r="D40" i="1"/>
  <c r="E40" i="1" s="1"/>
  <c r="K39" i="1"/>
  <c r="J39" i="1"/>
  <c r="H39" i="1"/>
  <c r="I39" i="1" s="1"/>
  <c r="G39" i="1"/>
  <c r="E39" i="1"/>
  <c r="B24" i="1"/>
  <c r="D5" i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32" i="1"/>
  <c r="K32" i="1" s="1"/>
  <c r="H32" i="1"/>
  <c r="I32" i="1" s="1"/>
  <c r="G32" i="1"/>
  <c r="E32" i="1"/>
  <c r="J31" i="1"/>
  <c r="K31" i="1" s="1"/>
  <c r="H31" i="1"/>
  <c r="I31" i="1" s="1"/>
  <c r="G31" i="1"/>
  <c r="E31" i="1"/>
  <c r="J30" i="1"/>
  <c r="K30" i="1" s="1"/>
  <c r="H30" i="1"/>
  <c r="I30" i="1" s="1"/>
  <c r="G30" i="1"/>
  <c r="E30" i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G28" i="1"/>
  <c r="E28" i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G26" i="1"/>
  <c r="E26" i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E18" i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G18" i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<sst xmlns="http://schemas.openxmlformats.org/spreadsheetml/2006/main" count="176" uniqueCount="68">
  <si>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</si>
  <si>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</si>
  <si>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</si>
  <si>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</si>
  <si>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</si>
  <si>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</si>
  <si>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</si>
  <si>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</si>
  <si>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</si>
  <si>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</si>
  <si>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</si>
  <si>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</si>
  <si>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</si>
  <si>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</si>
  <si>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</si>
  <si>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</si>
  <si>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</si>
  <si>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</si>
  <si>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</si>
  <si>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</si>
  <si>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</si>
  <si>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</si>
  <si>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</si>
  <si>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</si>
  <si>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</si>
  <si>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</si>
  <si>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</si>
  <si>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</si>
  <si>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</si>
  <si>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</si>
  <si>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</si>
  <si>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</si>
  <si>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</si>
  <si>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</si>
  <si>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</si>
  <si>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</si>
  <si>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</si>
  <si>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</si>
  <si>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</si>
  <si>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</si>
  <si>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</si>
  <si>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</si>
  <si>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</si>
  <si>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</si>
  <si>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</si>
  <si>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</si>
  <si>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</si>
  <si>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</si>
  <si>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</si>
  <si>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</si>
  <si>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</si>
  <si>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</si>
  <si>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</si>
  <si>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</si>
  <si>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</si>
  <si>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</si>
  <si>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</si>
  <si>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</si>
  <si>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</si>
  <si>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</si>
  <si>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</si>
  <si>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</si>
  <si>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</si>
  <si>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x</t>
  </si>
  <si>
    <t>NOMBRE DOCENTE</t>
  </si>
  <si>
    <t>X</t>
  </si>
  <si>
    <t>G7</t>
  </si>
  <si>
    <t>ARENAS CORNEJO ALVARO AGUSTIN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</si>
</sst>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0" xfId="0" applyFont="1"/>
    <xf numFmtId="0" fontId="13" fillId="0" borderId="25" xfId="0" applyFont="1" applyBorder="1" applyAlignment="1">
      <alignment horizontal="left"/>
    </xf>
    <xf numFmtId="0" fontId="0" fillId="0" borderId="16" xfId="0" applyBorder="1"/>
    <xf numFmtId="0" fontId="13" fillId="0" borderId="26" xfId="0" applyFont="1" applyBorder="1" applyAlignment="1">
      <alignment horizontal="left"/>
    </xf>
    <xf numFmtId="164" fontId="0" fillId="2" borderId="27" xfId="0" applyNumberFormat="1" applyFill="1" applyBorder="1" applyAlignment="1">
      <alignment horizontal="center"/>
    </xf>
    <xf numFmtId="164" fontId="0" fillId="7" borderId="27" xfId="0" applyNumberFormat="1" applyFill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8" xfId="0" applyFont="1" applyBorder="1"/>
    <xf numFmtId="0" fontId="16" fillId="4" borderId="2" xfId="0" applyFont="1" applyFill="1" applyBorder="1" applyAlignment="1">
      <alignment horizontal="center" vertical="center" textRotation="255"/>
    </xf>
    <xf numFmtId="0" fontId="17" fillId="0" borderId="16" xfId="0" applyFont="1" applyBorder="1" applyAlignment="1">
      <alignment vertical="top" wrapText="1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90" zoomScaleNormal="90" workbookViewId="0">
      <selection activeCell="B7" sqref="B7:K10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B2" t="s">
        <v>66</v>
      </c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s="40" t="s">
        <v>67</v>
      </c>
      <c r="C4" s="30">
        <f>C21</f>
        <v>7</v>
      </c>
      <c r="D4" s="36">
        <f>C60</f>
        <v>7</v>
      </c>
      <c r="E4" s="35">
        <f>C4*C$2+D4*D$2</f>
        <v>7</v>
      </c>
    </row>
    <row r="5" spans="1:11" x14ac:dyDescent="0.25">
      <c r="A5" s="3">
        <v>2</v>
      </c>
      <c r="B5" s="39"/>
      <c r="C5" s="30">
        <f>C34</f>
        <v>7</v>
      </c>
      <c r="D5" s="36">
        <f>C73</f>
        <v>7</v>
      </c>
      <c r="E5" s="35">
        <f t="shared" ref="E5:E6" si="0">C5*C$2+D5*D$2</f>
        <v>7</v>
      </c>
    </row>
    <row r="6" spans="1:11" x14ac:dyDescent="0.25">
      <c r="A6" s="3">
        <v>3</v>
      </c>
      <c r="B6" s="41"/>
      <c r="C6" s="42">
        <f>C47</f>
        <v>7</v>
      </c>
      <c r="D6" s="43">
        <f>C86</f>
        <v>7</v>
      </c>
      <c r="E6" s="44">
        <f t="shared" si="0"/>
        <v>7</v>
      </c>
    </row>
    <row r="7" spans="1:11" ht="15" customHeight="1" x14ac:dyDescent="0.25">
      <c r="B7" s="61"/>
      <c r="C7" s="61"/>
      <c r="D7" s="61"/>
      <c r="E7" s="61"/>
      <c r="F7" s="61"/>
      <c r="G7" s="61"/>
      <c r="H7" s="61"/>
      <c r="I7" s="61"/>
      <c r="J7" s="61"/>
      <c r="K7" s="61"/>
    </row>
    <row r="8" spans="1:11" ht="15" customHeight="1" x14ac:dyDescent="0.25">
      <c r="B8" s="61"/>
      <c r="C8" s="61"/>
      <c r="D8" s="61"/>
      <c r="E8" s="61"/>
      <c r="F8" s="61"/>
      <c r="G8" s="61"/>
      <c r="H8" s="61"/>
      <c r="I8" s="61"/>
      <c r="J8" s="61"/>
      <c r="K8" s="61"/>
    </row>
    <row r="9" spans="1:11" ht="15" customHeight="1" x14ac:dyDescent="0.25">
      <c r="B9" s="61"/>
      <c r="C9" s="61"/>
      <c r="D9" s="61"/>
      <c r="E9" s="61"/>
      <c r="F9" s="61"/>
      <c r="G9" s="61"/>
      <c r="H9" s="61"/>
      <c r="I9" s="61"/>
      <c r="J9" s="61"/>
      <c r="K9" s="61"/>
    </row>
    <row r="10" spans="1:11" ht="15" customHeight="1" x14ac:dyDescent="0.25">
      <c r="B10" s="61"/>
      <c r="C10" s="61"/>
      <c r="D10" s="61"/>
      <c r="E10" s="61"/>
      <c r="F10" s="61"/>
      <c r="G10" s="61"/>
      <c r="H10" s="61"/>
      <c r="I10" s="61"/>
      <c r="J10" s="61"/>
      <c r="K10" s="61"/>
    </row>
    <row r="11" spans="1:11" ht="18.75" outlineLevel="1" x14ac:dyDescent="0.25">
      <c r="A11" s="47" t="s">
        <v>4</v>
      </c>
      <c r="B11" s="45" t="str">
        <f>B4</f>
        <v>ARENAS CORNEJO ALVARO AGUSTIN</v>
      </c>
      <c r="C11" s="56" t="s">
        <v>5</v>
      </c>
      <c r="D11" s="57" t="s">
        <v>6</v>
      </c>
      <c r="E11" s="58"/>
      <c r="F11" s="58"/>
      <c r="G11" s="58"/>
      <c r="H11" s="58"/>
      <c r="I11" s="58"/>
      <c r="J11" s="58"/>
      <c r="K11" s="59"/>
    </row>
    <row r="12" spans="1:11" outlineLevel="1" x14ac:dyDescent="0.25">
      <c r="A12" s="48"/>
      <c r="B12" s="15" t="s">
        <v>7</v>
      </c>
      <c r="C12" s="50"/>
      <c r="D12" s="52" t="s">
        <v>8</v>
      </c>
      <c r="E12" s="54"/>
      <c r="F12" s="52" t="s">
        <v>9</v>
      </c>
      <c r="G12" s="54"/>
      <c r="H12" s="55" t="s">
        <v>10</v>
      </c>
      <c r="I12" s="54"/>
      <c r="J12" s="52" t="s">
        <v>11</v>
      </c>
      <c r="K12" s="54"/>
    </row>
    <row r="13" spans="1:11" ht="24" outlineLevel="1" x14ac:dyDescent="0.25">
      <c r="A13" s="49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 x14ac:dyDescent="0.25">
      <c r="A14" s="49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25">
      <c r="A15" s="49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25">
      <c r="A16" s="49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25">
      <c r="A17" s="49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36" outlineLevel="1" x14ac:dyDescent="0.25">
      <c r="A18" s="49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">
        <v>65</v>
      </c>
      <c r="E18" s="12">
        <f>IF(D18="X",100*0.2,"")</f>
        <v>20</v>
      </c>
      <c r="F18" s="12"/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9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8"/>
      <c r="B20" s="17" t="s">
        <v>12</v>
      </c>
      <c r="C20" s="21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50"/>
      <c r="B21" s="20" t="s">
        <v>13</v>
      </c>
      <c r="C21" s="14">
        <f>VLOOKUP(C20,ESCALA_IEP!A2:B202,2,FALSE)</f>
        <v>7</v>
      </c>
    </row>
    <row r="22" spans="1:11" ht="15.75" customHeight="1" x14ac:dyDescent="0.25"/>
    <row r="23" spans="1:11" ht="15.75" customHeight="1" x14ac:dyDescent="0.25">
      <c r="B23" s="38" t="s">
        <v>64</v>
      </c>
    </row>
    <row r="24" spans="1:11" ht="24" customHeight="1" x14ac:dyDescent="0.25">
      <c r="A24" s="47" t="s">
        <v>4</v>
      </c>
      <c r="B24" s="11" t="str">
        <f>B4</f>
        <v>ARENAS CORNEJO ALVARO AGUSTIN</v>
      </c>
      <c r="C24" s="51" t="s">
        <v>5</v>
      </c>
      <c r="D24" s="52" t="s">
        <v>6</v>
      </c>
      <c r="E24" s="53"/>
      <c r="F24" s="53"/>
      <c r="G24" s="53"/>
      <c r="H24" s="53"/>
      <c r="I24" s="53"/>
      <c r="J24" s="53"/>
      <c r="K24" s="54"/>
    </row>
    <row r="25" spans="1:11" ht="24" customHeight="1" x14ac:dyDescent="0.25">
      <c r="A25" s="48"/>
      <c r="B25" s="15" t="s">
        <v>7</v>
      </c>
      <c r="C25" s="50"/>
      <c r="D25" s="52" t="s">
        <v>8</v>
      </c>
      <c r="E25" s="54"/>
      <c r="F25" s="52" t="s">
        <v>9</v>
      </c>
      <c r="G25" s="54"/>
      <c r="H25" s="55" t="s">
        <v>10</v>
      </c>
      <c r="I25" s="54"/>
      <c r="J25" s="52" t="s">
        <v>11</v>
      </c>
      <c r="K25" s="54"/>
    </row>
    <row r="26" spans="1:11" ht="24" customHeight="1" x14ac:dyDescent="0.25">
      <c r="A26" s="49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">
        <v>65</v>
      </c>
      <c r="E26" s="12">
        <f>IF(D26="X",100*0.15,"")</f>
        <v>15</v>
      </c>
      <c r="F26" s="46"/>
      <c r="G26" s="12" t="str">
        <f>IF(F26="X",60*0.15,"")</f>
        <v/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25">
      <c r="A27" s="49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ref="D27:D29" si="10">IF($C27=CL,"X","")</f>
        <v>X</v>
      </c>
      <c r="E27" s="12">
        <f>IF(D27="X",100*0.25,"")</f>
        <v>25</v>
      </c>
      <c r="F27" s="12" t="str">
        <f t="shared" ref="F27:F29" si="11">IF($C27=L,"X","")</f>
        <v/>
      </c>
      <c r="G27" s="12" t="str">
        <f>IF(F27="X",60*0.25,"")</f>
        <v/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25">
      <c r="A28" s="49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">
        <v>65</v>
      </c>
      <c r="E28" s="12">
        <f>IF(D28="X",100*0.2,"")</f>
        <v>20</v>
      </c>
      <c r="F28" s="46"/>
      <c r="G28" s="12" t="str">
        <f>IF(F28="X",60*0.2,"")</f>
        <v/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25">
      <c r="A29" s="49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10"/>
        <v>X</v>
      </c>
      <c r="E29" s="12">
        <f>IF(D29="X",100*0.05,"")</f>
        <v>5</v>
      </c>
      <c r="F29" s="12" t="str">
        <f t="shared" si="11"/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25">
      <c r="A30" s="49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">
        <v>65</v>
      </c>
      <c r="E30" s="12">
        <f>IF(D30="X",100*0.05,"")</f>
        <v>5</v>
      </c>
      <c r="F30" s="12"/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25">
      <c r="A31" s="49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">
        <v>65</v>
      </c>
      <c r="E31" s="12">
        <f>IF(D31="X",100*0.2,"")</f>
        <v>20</v>
      </c>
      <c r="F31" s="46"/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25">
      <c r="A32" s="49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">
        <v>65</v>
      </c>
      <c r="E32" s="12">
        <f>IF(D32="X",100*0.1,"")</f>
        <v>10</v>
      </c>
      <c r="F32" s="46"/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">
      <c r="A33" s="48"/>
      <c r="B33" s="17" t="s">
        <v>12</v>
      </c>
      <c r="C33" s="21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50"/>
      <c r="B34" s="20" t="s">
        <v>13</v>
      </c>
      <c r="C34" s="14">
        <f>VLOOKUP(C33,ESCALA_IEP!A15:B215,2,FALSE)</f>
        <v>7</v>
      </c>
    </row>
    <row r="35" spans="1:11" ht="16.149999999999999" customHeight="1" x14ac:dyDescent="0.25"/>
    <row r="36" spans="1:11" ht="13.9" customHeight="1" x14ac:dyDescent="0.25">
      <c r="B36" s="38" t="s">
        <v>64</v>
      </c>
    </row>
    <row r="37" spans="1:11" ht="24" customHeight="1" x14ac:dyDescent="0.25">
      <c r="A37" s="47" t="s">
        <v>4</v>
      </c>
      <c r="B37" s="11"/>
      <c r="C37" s="51" t="s">
        <v>5</v>
      </c>
      <c r="D37" s="52" t="s">
        <v>6</v>
      </c>
      <c r="E37" s="53"/>
      <c r="F37" s="53"/>
      <c r="G37" s="53"/>
      <c r="H37" s="53"/>
      <c r="I37" s="53"/>
      <c r="J37" s="53"/>
      <c r="K37" s="54"/>
    </row>
    <row r="38" spans="1:11" ht="24" customHeight="1" x14ac:dyDescent="0.25">
      <c r="A38" s="48"/>
      <c r="B38" s="15" t="s">
        <v>7</v>
      </c>
      <c r="C38" s="50"/>
      <c r="D38" s="52" t="s">
        <v>8</v>
      </c>
      <c r="E38" s="54"/>
      <c r="F38" s="52" t="s">
        <v>9</v>
      </c>
      <c r="G38" s="54"/>
      <c r="H38" s="55" t="s">
        <v>10</v>
      </c>
      <c r="I38" s="54"/>
      <c r="J38" s="52" t="s">
        <v>11</v>
      </c>
      <c r="K38" s="54"/>
    </row>
    <row r="39" spans="1:11" ht="24" customHeight="1" x14ac:dyDescent="0.25">
      <c r="A39" s="49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">
        <v>63</v>
      </c>
      <c r="E39" s="12">
        <f>IF(D39="X",100*0.15,"")</f>
        <v>15</v>
      </c>
      <c r="F39" s="46"/>
      <c r="G39" s="12" t="str">
        <f>IF(F39="X",60*0.15,"")</f>
        <v/>
      </c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25">
      <c r="A40" s="49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ref="D40:D42" si="15">IF($C40=CL,"X","")</f>
        <v>X</v>
      </c>
      <c r="E40" s="12">
        <f>IF(D40="X",100*0.25,"")</f>
        <v>25</v>
      </c>
      <c r="F40" s="12"/>
      <c r="G40" s="12" t="str">
        <f>IF(F40="X",60*0.25,"")</f>
        <v/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25">
      <c r="A41" s="49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">
        <v>63</v>
      </c>
      <c r="E41" s="12">
        <f>IF(D41="X",100*0.2,"")</f>
        <v>20</v>
      </c>
      <c r="F41" s="46"/>
      <c r="G41" s="12" t="str">
        <f>IF(F41="X",60*0.2,"")</f>
        <v/>
      </c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25">
      <c r="A42" s="49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5"/>
        <v>X</v>
      </c>
      <c r="E42" s="12">
        <f>IF(D42="X",100*0.05,"")</f>
        <v>5</v>
      </c>
      <c r="F42" s="12"/>
      <c r="G42" s="12" t="str">
        <f>IF(F42="X",60*0.05,"")</f>
        <v/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25">
      <c r="A43" s="49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">
        <v>63</v>
      </c>
      <c r="E43" s="12">
        <f>IF(D43="X",100*0.05,"")</f>
        <v>5</v>
      </c>
      <c r="F43" s="12"/>
      <c r="G43" s="12" t="str">
        <f>IF(F43="X",60*0.05,"")</f>
        <v/>
      </c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25">
      <c r="A44" s="49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">
        <v>63</v>
      </c>
      <c r="E44" s="12">
        <f>IF(D44="X",100*0.2,"")</f>
        <v>20</v>
      </c>
      <c r="F44" s="46"/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25">
      <c r="A45" s="49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">
        <v>63</v>
      </c>
      <c r="E45" s="12">
        <f>IF(D45="X",100*0.1,"")</f>
        <v>10</v>
      </c>
      <c r="F45" s="46"/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">
      <c r="A46" s="48"/>
      <c r="B46" s="17" t="s">
        <v>12</v>
      </c>
      <c r="C46" s="21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50"/>
      <c r="B47" s="20" t="s">
        <v>13</v>
      </c>
      <c r="C47" s="14">
        <f>VLOOKUP(C46,ESCALA_IEP!A28:B228,2,FALSE)</f>
        <v>7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60" t="s">
        <v>14</v>
      </c>
      <c r="B50" s="11" t="str">
        <f>B4</f>
        <v>ARENAS CORNEJO ALVARO AGUSTIN</v>
      </c>
      <c r="C50" s="51" t="s">
        <v>5</v>
      </c>
      <c r="D50" s="52" t="s">
        <v>6</v>
      </c>
      <c r="E50" s="53"/>
      <c r="F50" s="53"/>
      <c r="G50" s="53"/>
      <c r="H50" s="53"/>
      <c r="I50" s="53"/>
      <c r="J50" s="53"/>
      <c r="K50" s="54"/>
    </row>
    <row r="51" spans="1:11" ht="24" customHeight="1" x14ac:dyDescent="0.25">
      <c r="A51" s="48"/>
      <c r="B51" s="15" t="s">
        <v>7</v>
      </c>
      <c r="C51" s="50"/>
      <c r="D51" s="52" t="s">
        <v>8</v>
      </c>
      <c r="E51" s="54"/>
      <c r="F51" s="52" t="s">
        <v>9</v>
      </c>
      <c r="G51" s="54"/>
      <c r="H51" s="55" t="s">
        <v>10</v>
      </c>
      <c r="I51" s="54"/>
      <c r="J51" s="52" t="s">
        <v>11</v>
      </c>
      <c r="K51" s="54"/>
    </row>
    <row r="52" spans="1:11" ht="24" customHeight="1" x14ac:dyDescent="0.25">
      <c r="A52" s="49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6">IF($C52=CL,"X","")</f>
        <v>X</v>
      </c>
      <c r="E52" s="12">
        <f>IF(D52="X",100*0.15,"")</f>
        <v>15</v>
      </c>
      <c r="F52" s="12" t="str">
        <f t="shared" ref="F52:F56" si="17">IF($C52=L,"X","")</f>
        <v/>
      </c>
      <c r="G52" s="12" t="str">
        <f>IF(F52="X",60*0.15,"")</f>
        <v/>
      </c>
      <c r="H52" s="12" t="str">
        <f t="shared" ref="H52:H56" si="18">IF($C52=ML,"X","")</f>
        <v/>
      </c>
      <c r="I52" s="12" t="str">
        <f>IF(H52="X",30*0.15,"")</f>
        <v/>
      </c>
      <c r="J52" s="12" t="str">
        <f t="shared" ref="J52:J56" si="19">IF($C52=NL,"X","")</f>
        <v/>
      </c>
      <c r="K52" s="12" t="str">
        <f t="shared" ref="K52:K58" si="20">IF($J52="X",0,"")</f>
        <v/>
      </c>
    </row>
    <row r="53" spans="1:11" ht="24" customHeight="1" x14ac:dyDescent="0.25">
      <c r="A53" s="49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si="16"/>
        <v>X</v>
      </c>
      <c r="E53" s="12">
        <f>IF(D53="X",100*0.25,"")</f>
        <v>25</v>
      </c>
      <c r="F53" s="12" t="str">
        <f t="shared" si="17"/>
        <v/>
      </c>
      <c r="G53" s="12" t="str">
        <f>IF(F53="X",60*0.25,"")</f>
        <v/>
      </c>
      <c r="H53" s="12" t="str">
        <f t="shared" si="18"/>
        <v/>
      </c>
      <c r="I53" s="12" t="str">
        <f>IF(H53="X",30*0.25,"")</f>
        <v/>
      </c>
      <c r="J53" s="12" t="str">
        <f t="shared" si="19"/>
        <v/>
      </c>
      <c r="K53" s="12" t="str">
        <f t="shared" si="20"/>
        <v/>
      </c>
    </row>
    <row r="54" spans="1:11" ht="24" customHeight="1" x14ac:dyDescent="0.25">
      <c r="A54" s="49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tr">
        <f t="shared" si="16"/>
        <v>X</v>
      </c>
      <c r="E54" s="12">
        <f>IF(D54="X",100*0.2,"")</f>
        <v>20</v>
      </c>
      <c r="F54" s="12" t="str">
        <f t="shared" si="17"/>
        <v/>
      </c>
      <c r="G54" s="12" t="str">
        <f>IF(F54="X",60*0.2,"")</f>
        <v/>
      </c>
      <c r="H54" s="12" t="str">
        <f t="shared" si="18"/>
        <v/>
      </c>
      <c r="I54" s="12" t="str">
        <f>IF(H54="X",30*0.2,"")</f>
        <v/>
      </c>
      <c r="J54" s="12" t="str">
        <f t="shared" si="19"/>
        <v/>
      </c>
      <c r="K54" s="12" t="str">
        <f t="shared" si="20"/>
        <v/>
      </c>
    </row>
    <row r="55" spans="1:11" ht="24" customHeight="1" x14ac:dyDescent="0.25">
      <c r="A55" s="49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16"/>
        <v>X</v>
      </c>
      <c r="E55" s="12">
        <f>IF(D55="X",100*0.05,"")</f>
        <v>5</v>
      </c>
      <c r="F55" s="12" t="str">
        <f t="shared" si="17"/>
        <v/>
      </c>
      <c r="G55" s="12" t="str">
        <f>IF(F55="X",60*0.05,"")</f>
        <v/>
      </c>
      <c r="H55" s="12" t="str">
        <f t="shared" si="18"/>
        <v/>
      </c>
      <c r="I55" s="12" t="str">
        <f>IF(H55="X",30*0.05,"")</f>
        <v/>
      </c>
      <c r="J55" s="12" t="str">
        <f t="shared" si="19"/>
        <v/>
      </c>
      <c r="K55" s="12" t="str">
        <f t="shared" si="20"/>
        <v/>
      </c>
    </row>
    <row r="56" spans="1:11" ht="24" customHeight="1" x14ac:dyDescent="0.25">
      <c r="A56" s="49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6"/>
        <v>X</v>
      </c>
      <c r="E56" s="12">
        <f>IF(D56="X",100*0.05,"")</f>
        <v>5</v>
      </c>
      <c r="F56" s="12" t="str">
        <f t="shared" si="17"/>
        <v/>
      </c>
      <c r="G56" s="12" t="str">
        <f>IF(F56="X",60*0.05,"")</f>
        <v/>
      </c>
      <c r="H56" s="12" t="str">
        <f t="shared" si="18"/>
        <v/>
      </c>
      <c r="I56" s="12" t="str">
        <f>IF(H56="X",30*0.05,"")</f>
        <v/>
      </c>
      <c r="J56" s="12" t="str">
        <f t="shared" si="19"/>
        <v/>
      </c>
      <c r="K56" s="12" t="str">
        <f t="shared" si="20"/>
        <v/>
      </c>
    </row>
    <row r="57" spans="1:11" ht="24" customHeight="1" x14ac:dyDescent="0.25">
      <c r="A57" s="49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0"/>
        <v/>
      </c>
    </row>
    <row r="58" spans="1:11" ht="24" customHeight="1" x14ac:dyDescent="0.25">
      <c r="A58" s="49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0"/>
        <v/>
      </c>
    </row>
    <row r="59" spans="1:11" ht="24" customHeight="1" x14ac:dyDescent="0.3">
      <c r="A59" s="48"/>
      <c r="B59" s="17" t="s">
        <v>12</v>
      </c>
      <c r="C59" s="21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50"/>
      <c r="B60" s="20" t="s">
        <v>13</v>
      </c>
      <c r="C60" s="14">
        <f>VLOOKUP(C59,ESCALA_IEP!A41:B241,2,FALSE)</f>
        <v>7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60" t="s">
        <v>15</v>
      </c>
      <c r="B63" s="11">
        <f>B5</f>
        <v>0</v>
      </c>
      <c r="C63" s="51" t="s">
        <v>5</v>
      </c>
      <c r="D63" s="52" t="s">
        <v>6</v>
      </c>
      <c r="E63" s="53"/>
      <c r="F63" s="53"/>
      <c r="G63" s="53"/>
      <c r="H63" s="53"/>
      <c r="I63" s="53"/>
      <c r="J63" s="53"/>
      <c r="K63" s="54"/>
    </row>
    <row r="64" spans="1:11" ht="24" customHeight="1" x14ac:dyDescent="0.25">
      <c r="A64" s="48"/>
      <c r="B64" s="15" t="s">
        <v>7</v>
      </c>
      <c r="C64" s="50"/>
      <c r="D64" s="52" t="s">
        <v>8</v>
      </c>
      <c r="E64" s="54"/>
      <c r="F64" s="52" t="s">
        <v>9</v>
      </c>
      <c r="G64" s="54"/>
      <c r="H64" s="55" t="s">
        <v>10</v>
      </c>
      <c r="I64" s="54"/>
      <c r="J64" s="52" t="s">
        <v>11</v>
      </c>
      <c r="K64" s="54"/>
    </row>
    <row r="65" spans="1:11" ht="24" customHeight="1" x14ac:dyDescent="0.25">
      <c r="A65" s="49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 t="str">
        <f t="shared" ref="D65:D69" si="21">IF($C65=CL,"X","")</f>
        <v>X</v>
      </c>
      <c r="E65" s="12">
        <f>IF(D65="X",100*0.15,"")</f>
        <v>15</v>
      </c>
      <c r="F65" s="12" t="str">
        <f t="shared" ref="F65:F69" si="22">IF($C65=L,"X","")</f>
        <v/>
      </c>
      <c r="G65" s="12" t="str">
        <f>IF(F65="X",60*0.15,"")</f>
        <v/>
      </c>
      <c r="H65" s="12" t="str">
        <f t="shared" ref="H65:H69" si="23">IF($C65=ML,"X","")</f>
        <v/>
      </c>
      <c r="I65" s="12" t="str">
        <f>IF(H65="X",30*0.15,"")</f>
        <v/>
      </c>
      <c r="J65" s="12" t="str">
        <f t="shared" ref="J65:J69" si="24">IF($C65=NL,"X","")</f>
        <v/>
      </c>
      <c r="K65" s="12" t="str">
        <f t="shared" ref="K65:K71" si="25">IF($J65="X",0,"")</f>
        <v/>
      </c>
    </row>
    <row r="66" spans="1:11" ht="24" customHeight="1" x14ac:dyDescent="0.25">
      <c r="A66" s="49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tr">
        <f t="shared" si="21"/>
        <v>X</v>
      </c>
      <c r="E66" s="12">
        <f>IF(D66="X",100*0.25,"")</f>
        <v>25</v>
      </c>
      <c r="F66" s="12" t="str">
        <f t="shared" si="22"/>
        <v/>
      </c>
      <c r="G66" s="12" t="str">
        <f>IF(F66="X",60*0.25,"")</f>
        <v/>
      </c>
      <c r="H66" s="12" t="str">
        <f t="shared" si="23"/>
        <v/>
      </c>
      <c r="I66" s="12" t="str">
        <f>IF(H66="X",30*0.25,"")</f>
        <v/>
      </c>
      <c r="J66" s="12" t="str">
        <f t="shared" si="24"/>
        <v/>
      </c>
      <c r="K66" s="12" t="str">
        <f t="shared" si="25"/>
        <v/>
      </c>
    </row>
    <row r="67" spans="1:11" ht="24" customHeight="1" x14ac:dyDescent="0.25">
      <c r="A67" s="49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tr">
        <f t="shared" si="21"/>
        <v>X</v>
      </c>
      <c r="E67" s="12">
        <f>IF(D67="X",100*0.2,"")</f>
        <v>20</v>
      </c>
      <c r="F67" s="12" t="str">
        <f t="shared" si="22"/>
        <v/>
      </c>
      <c r="G67" s="12" t="str">
        <f>IF(F67="X",60*0.2,"")</f>
        <v/>
      </c>
      <c r="H67" s="12" t="str">
        <f t="shared" si="23"/>
        <v/>
      </c>
      <c r="I67" s="12" t="str">
        <f>IF(H67="X",30*0.2,"")</f>
        <v/>
      </c>
      <c r="J67" s="12" t="str">
        <f t="shared" si="24"/>
        <v/>
      </c>
      <c r="K67" s="12" t="str">
        <f t="shared" si="25"/>
        <v/>
      </c>
    </row>
    <row r="68" spans="1:11" ht="24" customHeight="1" x14ac:dyDescent="0.25">
      <c r="A68" s="49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1"/>
        <v>X</v>
      </c>
      <c r="E68" s="12">
        <f>IF(D68="X",100*0.05,"")</f>
        <v>5</v>
      </c>
      <c r="F68" s="12" t="str">
        <f t="shared" si="22"/>
        <v/>
      </c>
      <c r="G68" s="12" t="str">
        <f>IF(F68="X",60*0.05,"")</f>
        <v/>
      </c>
      <c r="H68" s="12" t="str">
        <f t="shared" si="23"/>
        <v/>
      </c>
      <c r="I68" s="12" t="str">
        <f>IF(H68="X",30*0.05,"")</f>
        <v/>
      </c>
      <c r="J68" s="12" t="str">
        <f t="shared" si="24"/>
        <v/>
      </c>
      <c r="K68" s="12" t="str">
        <f t="shared" si="25"/>
        <v/>
      </c>
    </row>
    <row r="69" spans="1:11" ht="24" customHeight="1" x14ac:dyDescent="0.25">
      <c r="A69" s="49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1"/>
        <v>X</v>
      </c>
      <c r="E69" s="12">
        <f>IF(D69="X",100*0.05,"")</f>
        <v>5</v>
      </c>
      <c r="F69" s="12" t="str">
        <f t="shared" si="22"/>
        <v/>
      </c>
      <c r="G69" s="12" t="str">
        <f>IF(F69="X",60*0.05,"")</f>
        <v/>
      </c>
      <c r="H69" s="12" t="str">
        <f t="shared" si="23"/>
        <v/>
      </c>
      <c r="I69" s="12" t="str">
        <f>IF(H69="X",30*0.05,"")</f>
        <v/>
      </c>
      <c r="J69" s="12" t="str">
        <f t="shared" si="24"/>
        <v/>
      </c>
      <c r="K69" s="12" t="str">
        <f t="shared" si="25"/>
        <v/>
      </c>
    </row>
    <row r="70" spans="1:11" ht="24" customHeight="1" x14ac:dyDescent="0.25">
      <c r="A70" s="49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5"/>
        <v/>
      </c>
    </row>
    <row r="71" spans="1:11" ht="24" customHeight="1" x14ac:dyDescent="0.25">
      <c r="A71" s="49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5"/>
        <v/>
      </c>
    </row>
    <row r="72" spans="1:11" ht="24" customHeight="1" x14ac:dyDescent="0.3">
      <c r="A72" s="48"/>
      <c r="B72" s="17" t="s">
        <v>12</v>
      </c>
      <c r="C72" s="21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50"/>
      <c r="B73" s="20" t="s">
        <v>13</v>
      </c>
      <c r="C73" s="14">
        <f>VLOOKUP(C72,ESCALA_IEP!A54:B254,2,FALSE)</f>
        <v>7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60" t="s">
        <v>16</v>
      </c>
      <c r="B76" s="11">
        <f>B6</f>
        <v>0</v>
      </c>
      <c r="C76" s="51" t="s">
        <v>5</v>
      </c>
      <c r="D76" s="52" t="s">
        <v>6</v>
      </c>
      <c r="E76" s="53"/>
      <c r="F76" s="53"/>
      <c r="G76" s="53"/>
      <c r="H76" s="53"/>
      <c r="I76" s="53"/>
      <c r="J76" s="53"/>
      <c r="K76" s="54"/>
    </row>
    <row r="77" spans="1:11" ht="24" customHeight="1" x14ac:dyDescent="0.25">
      <c r="A77" s="48"/>
      <c r="B77" s="15" t="s">
        <v>7</v>
      </c>
      <c r="C77" s="50"/>
      <c r="D77" s="52" t="s">
        <v>8</v>
      </c>
      <c r="E77" s="54"/>
      <c r="F77" s="52" t="s">
        <v>9</v>
      </c>
      <c r="G77" s="54"/>
      <c r="H77" s="55" t="s">
        <v>10</v>
      </c>
      <c r="I77" s="54"/>
      <c r="J77" s="52" t="s">
        <v>11</v>
      </c>
      <c r="K77" s="54"/>
    </row>
    <row r="78" spans="1:11" ht="24" customHeight="1" x14ac:dyDescent="0.25">
      <c r="A78" s="49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 t="str">
        <f t="shared" ref="D78:D82" si="26">IF($C78=CL,"X","")</f>
        <v>X</v>
      </c>
      <c r="E78" s="12">
        <f>IF(D78="X",100*0.15,"")</f>
        <v>15</v>
      </c>
      <c r="F78" s="12" t="str">
        <f t="shared" ref="F78:F82" si="27">IF($C78=L,"X","")</f>
        <v/>
      </c>
      <c r="G78" s="12" t="str">
        <f>IF(F78="X",60*0.15,"")</f>
        <v/>
      </c>
      <c r="H78" s="12" t="str">
        <f t="shared" ref="H78:H82" si="28">IF($C78=ML,"X","")</f>
        <v/>
      </c>
      <c r="I78" s="12" t="str">
        <f>IF(H78="X",30*0.15,"")</f>
        <v/>
      </c>
      <c r="J78" s="12" t="str">
        <f t="shared" ref="J78:J82" si="29">IF($C78=NL,"X","")</f>
        <v/>
      </c>
      <c r="K78" s="12" t="str">
        <f t="shared" ref="K78:K84" si="30">IF($J78="X",0,"")</f>
        <v/>
      </c>
    </row>
    <row r="79" spans="1:11" ht="24" customHeight="1" x14ac:dyDescent="0.25">
      <c r="A79" s="49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tr">
        <f t="shared" si="26"/>
        <v>X</v>
      </c>
      <c r="E79" s="12">
        <f>IF(D79="X",100*0.25,"")</f>
        <v>25</v>
      </c>
      <c r="F79" s="12" t="str">
        <f t="shared" si="27"/>
        <v/>
      </c>
      <c r="G79" s="12" t="str">
        <f>IF(F79="X",60*0.25,"")</f>
        <v/>
      </c>
      <c r="H79" s="12" t="str">
        <f t="shared" si="28"/>
        <v/>
      </c>
      <c r="I79" s="12" t="str">
        <f>IF(H79="X",30*0.25,"")</f>
        <v/>
      </c>
      <c r="J79" s="12" t="str">
        <f t="shared" si="29"/>
        <v/>
      </c>
      <c r="K79" s="12" t="str">
        <f t="shared" si="30"/>
        <v/>
      </c>
    </row>
    <row r="80" spans="1:11" ht="24" customHeight="1" x14ac:dyDescent="0.25">
      <c r="A80" s="49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tr">
        <f t="shared" si="26"/>
        <v>X</v>
      </c>
      <c r="E80" s="12">
        <f>IF(D80="X",100*0.2,"")</f>
        <v>20</v>
      </c>
      <c r="F80" s="12" t="str">
        <f t="shared" si="27"/>
        <v/>
      </c>
      <c r="G80" s="12" t="str">
        <f>IF(F80="X",60*0.2,"")</f>
        <v/>
      </c>
      <c r="H80" s="12" t="str">
        <f t="shared" si="28"/>
        <v/>
      </c>
      <c r="I80" s="12" t="str">
        <f>IF(H80="X",30*0.2,"")</f>
        <v/>
      </c>
      <c r="J80" s="12" t="str">
        <f t="shared" si="29"/>
        <v/>
      </c>
      <c r="K80" s="12" t="str">
        <f t="shared" si="30"/>
        <v/>
      </c>
    </row>
    <row r="81" spans="1:11" ht="24" customHeight="1" x14ac:dyDescent="0.25">
      <c r="A81" s="49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26"/>
        <v>X</v>
      </c>
      <c r="E81" s="12">
        <f>IF(D81="X",100*0.05,"")</f>
        <v>5</v>
      </c>
      <c r="F81" s="12" t="str">
        <f t="shared" si="27"/>
        <v/>
      </c>
      <c r="G81" s="12" t="str">
        <f>IF(F81="X",60*0.05,"")</f>
        <v/>
      </c>
      <c r="H81" s="12" t="str">
        <f t="shared" si="28"/>
        <v/>
      </c>
      <c r="I81" s="12" t="str">
        <f>IF(H81="X",30*0.05,"")</f>
        <v/>
      </c>
      <c r="J81" s="12" t="str">
        <f t="shared" si="29"/>
        <v/>
      </c>
      <c r="K81" s="12" t="str">
        <f t="shared" si="30"/>
        <v/>
      </c>
    </row>
    <row r="82" spans="1:11" ht="24" customHeight="1" x14ac:dyDescent="0.25">
      <c r="A82" s="49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6"/>
        <v>X</v>
      </c>
      <c r="E82" s="12">
        <f>IF(D82="X",100*0.05,"")</f>
        <v>5</v>
      </c>
      <c r="F82" s="12" t="str">
        <f t="shared" si="27"/>
        <v/>
      </c>
      <c r="G82" s="12" t="str">
        <f>IF(F82="X",60*0.05,"")</f>
        <v/>
      </c>
      <c r="H82" s="12" t="str">
        <f t="shared" si="28"/>
        <v/>
      </c>
      <c r="I82" s="12" t="str">
        <f>IF(H82="X",30*0.05,"")</f>
        <v/>
      </c>
      <c r="J82" s="12" t="str">
        <f t="shared" si="29"/>
        <v/>
      </c>
      <c r="K82" s="12" t="str">
        <f t="shared" si="30"/>
        <v/>
      </c>
    </row>
    <row r="83" spans="1:11" ht="24" customHeight="1" x14ac:dyDescent="0.25">
      <c r="A83" s="49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0"/>
        <v/>
      </c>
    </row>
    <row r="84" spans="1:11" ht="24" customHeight="1" x14ac:dyDescent="0.25">
      <c r="A84" s="49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0"/>
        <v/>
      </c>
    </row>
    <row r="85" spans="1:11" ht="24" customHeight="1" x14ac:dyDescent="0.3">
      <c r="A85" s="48"/>
      <c r="B85" s="17" t="s">
        <v>12</v>
      </c>
      <c r="C85" s="21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50"/>
      <c r="B86" s="20" t="s">
        <v>13</v>
      </c>
      <c r="C86" s="14">
        <f>VLOOKUP(C85,ESCALA_IEP!A67:B267,2,FALSE)</f>
        <v>7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3">
    <mergeCell ref="B7:K10"/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62" t="s">
        <v>17</v>
      </c>
      <c r="B1" s="64" t="s">
        <v>18</v>
      </c>
      <c r="C1" s="65"/>
      <c r="D1" s="65"/>
      <c r="E1" s="66"/>
      <c r="F1" s="62" t="s">
        <v>19</v>
      </c>
    </row>
    <row r="2" spans="1:6" x14ac:dyDescent="0.25">
      <c r="A2" s="63"/>
      <c r="B2" s="67" t="s">
        <v>20</v>
      </c>
      <c r="C2" s="67" t="s">
        <v>21</v>
      </c>
      <c r="D2" s="24" t="s">
        <v>22</v>
      </c>
      <c r="E2" s="25" t="s">
        <v>11</v>
      </c>
      <c r="F2" s="63"/>
    </row>
    <row r="3" spans="1:6" x14ac:dyDescent="0.25">
      <c r="A3" s="63"/>
      <c r="B3" s="68"/>
      <c r="C3" s="68"/>
      <c r="D3" s="26">
        <v>0.3</v>
      </c>
      <c r="E3" s="26">
        <v>0</v>
      </c>
      <c r="F3" s="63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69" t="s">
        <v>60</v>
      </c>
      <c r="B1" s="4" t="s">
        <v>12</v>
      </c>
      <c r="C1" s="5"/>
      <c r="D1" s="5"/>
      <c r="E1" s="6"/>
    </row>
    <row r="2" spans="1:5" ht="45.75" thickBot="1" x14ac:dyDescent="0.3">
      <c r="A2" s="70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Christian rodrigo Lazcano Cabello</cp:lastModifiedBy>
  <cp:revision/>
  <cp:lastPrinted>2024-12-02T03:49:34Z</cp:lastPrinted>
  <dcterms:created xsi:type="dcterms:W3CDTF">2023-08-07T04:08:01Z</dcterms:created>
  <dcterms:modified xsi:type="dcterms:W3CDTF">2024-12-07T03:51:47Z</dcterms:modified>
  <cp:category/>
  <cp:contentStatus/>
</cp:coreProperties>
</file>