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VARO\UPM\4. Cuarto de carrera\Segundo cuatri\TFG\"/>
    </mc:Choice>
  </mc:AlternateContent>
  <xr:revisionPtr revIDLastSave="0" documentId="13_ncr:1_{FACD3187-0C58-4EA0-A6F2-CC882B439901}" xr6:coauthVersionLast="47" xr6:coauthVersionMax="47" xr10:uidLastSave="{00000000-0000-0000-0000-000000000000}"/>
  <bookViews>
    <workbookView xWindow="11520" yWindow="0" windowWidth="11520" windowHeight="12360" xr2:uid="{7A4E45D7-FABD-4DA9-B739-54C29D37A6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1" l="1"/>
  <c r="AD11" i="1"/>
  <c r="AC11" i="1"/>
  <c r="AC10" i="1"/>
  <c r="AD10" i="1"/>
  <c r="AD9" i="1"/>
  <c r="AB11" i="1"/>
  <c r="AB10" i="1"/>
  <c r="AB9" i="1"/>
  <c r="AA11" i="1"/>
  <c r="AA10" i="1"/>
  <c r="B13" i="1"/>
  <c r="P13" i="1"/>
  <c r="P12" i="1"/>
  <c r="P11" i="1"/>
  <c r="I11" i="1"/>
  <c r="B11" i="1"/>
  <c r="O9" i="1"/>
  <c r="O10" i="1"/>
  <c r="M9" i="1"/>
  <c r="M10" i="1"/>
  <c r="J10" i="1"/>
  <c r="J9" i="1"/>
  <c r="B10" i="1"/>
  <c r="I13" i="1"/>
  <c r="H13" i="1"/>
  <c r="B12" i="1"/>
  <c r="I12" i="1"/>
  <c r="H12" i="1"/>
  <c r="D11" i="1"/>
  <c r="H11" i="1"/>
  <c r="D10" i="1"/>
  <c r="AB5" i="1"/>
  <c r="AA5" i="1"/>
  <c r="J8" i="1"/>
  <c r="H10" i="1"/>
  <c r="O8" i="1"/>
  <c r="M8" i="1"/>
  <c r="B8" i="1"/>
  <c r="I7" i="1"/>
  <c r="H9" i="1"/>
  <c r="H8" i="1"/>
  <c r="H7" i="1"/>
  <c r="B7" i="1"/>
  <c r="I6" i="1"/>
  <c r="H6" i="1"/>
  <c r="B6" i="1"/>
  <c r="B9" i="1"/>
  <c r="P8" i="1"/>
  <c r="AA4" i="1"/>
  <c r="P7" i="1"/>
  <c r="L5" i="1"/>
  <c r="K5" i="1"/>
  <c r="C6" i="1" s="1"/>
  <c r="J5" i="1"/>
  <c r="AA3" i="1"/>
  <c r="AB3" i="1" s="1"/>
  <c r="G6" i="1" s="1"/>
</calcChain>
</file>

<file path=xl/sharedStrings.xml><?xml version="1.0" encoding="utf-8"?>
<sst xmlns="http://schemas.openxmlformats.org/spreadsheetml/2006/main" count="104" uniqueCount="39">
  <si>
    <t>desplazamiento</t>
  </si>
  <si>
    <t>rotacion</t>
  </si>
  <si>
    <t>x</t>
  </si>
  <si>
    <t>y</t>
  </si>
  <si>
    <t>z</t>
  </si>
  <si>
    <t>Cuerpo</t>
  </si>
  <si>
    <t>Geometria</t>
  </si>
  <si>
    <t>Tamaño</t>
  </si>
  <si>
    <t>Puntos</t>
  </si>
  <si>
    <t>x1</t>
  </si>
  <si>
    <t>y1</t>
  </si>
  <si>
    <t>z1</t>
  </si>
  <si>
    <t>x2</t>
  </si>
  <si>
    <t>y2</t>
  </si>
  <si>
    <t>z2</t>
  </si>
  <si>
    <t>r</t>
  </si>
  <si>
    <t>l/2</t>
  </si>
  <si>
    <t>Articulacion</t>
  </si>
  <si>
    <t>Body</t>
  </si>
  <si>
    <t>-</t>
  </si>
  <si>
    <t>d1</t>
  </si>
  <si>
    <t>d2</t>
  </si>
  <si>
    <t>l1</t>
  </si>
  <si>
    <t>l2</t>
  </si>
  <si>
    <t>l3</t>
  </si>
  <si>
    <t>l4</t>
  </si>
  <si>
    <t>l5</t>
  </si>
  <si>
    <t>l6</t>
  </si>
  <si>
    <t>/alpha</t>
  </si>
  <si>
    <t>d</t>
  </si>
  <si>
    <t>d3</t>
  </si>
  <si>
    <t>h</t>
  </si>
  <si>
    <t>ejes</t>
  </si>
  <si>
    <t>s</t>
  </si>
  <si>
    <t>c</t>
  </si>
  <si>
    <t>-0</t>
  </si>
  <si>
    <t>l7</t>
  </si>
  <si>
    <t>prx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</si>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</sst>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0.0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0" fontId="4" fillId="0" borderId="0" xfId="1" applyNumberFormat="1" applyFont="1" applyAlignment="1">
      <alignment horizontal="right"/>
    </xf>
    <xf numFmtId="1" fontId="4" fillId="0" borderId="0" xfId="0" applyNumberFormat="1" applyFont="1"/>
    <xf numFmtId="49" fontId="4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9D36-5D76-4C29-8778-65CB13092E3D}">
  <dimension ref="A2:AD16"/>
  <sheetViews>
    <sheetView tabSelected="1" topLeftCell="AB1" zoomScaleNormal="100" workbookViewId="0">
      <selection activeCell="AF5" sqref="AF5"/>
    </sheetView>
  </sheetViews>
  <sheetFormatPr baseColWidth="10" defaultRowHeight="14.4" x14ac:dyDescent="0.3"/>
  <cols>
    <col min="2" max="21" width="8.21875" customWidth="1"/>
  </cols>
  <sheetData>
    <row r="2" spans="1:30" x14ac:dyDescent="0.3">
      <c r="A2" s="8" t="s">
        <v>18</v>
      </c>
      <c r="B2" s="7" t="s">
        <v>5</v>
      </c>
      <c r="C2" s="7"/>
      <c r="D2" s="7"/>
      <c r="E2" s="7"/>
      <c r="F2" s="7"/>
      <c r="G2" s="7"/>
      <c r="H2" s="7" t="s">
        <v>6</v>
      </c>
      <c r="I2" s="7"/>
      <c r="J2" s="7"/>
      <c r="K2" s="7"/>
      <c r="L2" s="7"/>
      <c r="M2" s="7"/>
      <c r="N2" s="7"/>
      <c r="O2" s="7"/>
      <c r="P2" s="7" t="s">
        <v>17</v>
      </c>
      <c r="Q2" s="7"/>
      <c r="R2" s="7"/>
      <c r="S2" s="7"/>
      <c r="T2" s="7"/>
      <c r="U2" s="7"/>
      <c r="W2" t="s">
        <v>20</v>
      </c>
      <c r="X2">
        <v>0.15</v>
      </c>
    </row>
    <row r="3" spans="1:30" x14ac:dyDescent="0.3">
      <c r="A3" s="8"/>
      <c r="B3" s="7" t="s">
        <v>0</v>
      </c>
      <c r="C3" s="7"/>
      <c r="D3" s="7"/>
      <c r="E3" s="7" t="s">
        <v>1</v>
      </c>
      <c r="F3" s="7"/>
      <c r="G3" s="7"/>
      <c r="H3" s="7" t="s">
        <v>7</v>
      </c>
      <c r="I3" s="7"/>
      <c r="J3" s="7" t="s">
        <v>8</v>
      </c>
      <c r="K3" s="7"/>
      <c r="L3" s="7"/>
      <c r="M3" s="7"/>
      <c r="N3" s="7"/>
      <c r="O3" s="7"/>
      <c r="P3" s="7" t="s">
        <v>0</v>
      </c>
      <c r="Q3" s="7"/>
      <c r="R3" s="7"/>
      <c r="S3" s="7" t="s">
        <v>32</v>
      </c>
      <c r="T3" s="7"/>
      <c r="U3" s="7"/>
      <c r="W3" t="s">
        <v>21</v>
      </c>
      <c r="X3">
        <v>0.15</v>
      </c>
      <c r="Z3" t="s">
        <v>28</v>
      </c>
      <c r="AA3">
        <f>ATAN(X3/X2)</f>
        <v>0.78539816339744828</v>
      </c>
      <c r="AB3">
        <f>DEGREES(AA3)</f>
        <v>45</v>
      </c>
    </row>
    <row r="4" spans="1:30" x14ac:dyDescent="0.3">
      <c r="A4" s="8"/>
      <c r="B4" t="s">
        <v>2</v>
      </c>
      <c r="C4" t="s">
        <v>3</v>
      </c>
      <c r="D4" t="s">
        <v>4</v>
      </c>
      <c r="E4" t="s">
        <v>2</v>
      </c>
      <c r="F4" t="s">
        <v>3</v>
      </c>
      <c r="G4" t="s">
        <v>4</v>
      </c>
      <c r="H4" t="s">
        <v>15</v>
      </c>
      <c r="I4" t="s">
        <v>16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2</v>
      </c>
      <c r="Q4" t="s">
        <v>3</v>
      </c>
      <c r="R4" t="s">
        <v>4</v>
      </c>
      <c r="S4" t="s">
        <v>2</v>
      </c>
      <c r="T4" t="s">
        <v>3</v>
      </c>
      <c r="U4" t="s">
        <v>4</v>
      </c>
      <c r="W4" t="s">
        <v>31</v>
      </c>
      <c r="X4">
        <v>0.02</v>
      </c>
      <c r="Z4" s="1" t="s">
        <v>29</v>
      </c>
      <c r="AA4" s="1">
        <f>SQRT((X2*X2)+(X3*X3))</f>
        <v>0.21213203435596426</v>
      </c>
    </row>
    <row r="5" spans="1:30" x14ac:dyDescent="0.3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t="s">
        <v>19</v>
      </c>
      <c r="I5" t="s">
        <v>19</v>
      </c>
      <c r="J5">
        <f>X2/2</f>
        <v>7.4999999999999997E-2</v>
      </c>
      <c r="K5">
        <f>X3/2</f>
        <v>7.4999999999999997E-2</v>
      </c>
      <c r="L5">
        <f>X4/2</f>
        <v>0.01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W5" t="s">
        <v>30</v>
      </c>
      <c r="X5">
        <v>0.02</v>
      </c>
      <c r="Z5" t="s">
        <v>28</v>
      </c>
      <c r="AA5">
        <f>ATAN(-X8/X7)</f>
        <v>-6.3051904954767299E-2</v>
      </c>
      <c r="AB5">
        <f>DEGREES(AA5)</f>
        <v>-3.6126080441681698</v>
      </c>
    </row>
    <row r="6" spans="1:30" x14ac:dyDescent="0.3">
      <c r="A6">
        <v>0</v>
      </c>
      <c r="B6">
        <f>J5</f>
        <v>7.4999999999999997E-2</v>
      </c>
      <c r="C6">
        <f>K5</f>
        <v>7.4999999999999997E-2</v>
      </c>
      <c r="D6">
        <v>0</v>
      </c>
      <c r="E6">
        <v>0</v>
      </c>
      <c r="F6">
        <v>0</v>
      </c>
      <c r="G6">
        <f>AB3</f>
        <v>45</v>
      </c>
      <c r="H6">
        <f>L5</f>
        <v>0.01</v>
      </c>
      <c r="I6">
        <f>(X5-H6)-$X$16</f>
        <v>8.0000000000000002E-3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W6" t="s">
        <v>22</v>
      </c>
      <c r="X6">
        <v>6.8000000000000005E-2</v>
      </c>
    </row>
    <row r="7" spans="1:30" x14ac:dyDescent="0.3">
      <c r="A7">
        <v>1</v>
      </c>
      <c r="B7">
        <f>(X5)+(X6/2)</f>
        <v>5.4000000000000006E-2</v>
      </c>
      <c r="C7">
        <v>0</v>
      </c>
      <c r="D7">
        <v>0</v>
      </c>
      <c r="E7">
        <v>0</v>
      </c>
      <c r="F7">
        <v>0</v>
      </c>
      <c r="G7">
        <v>0</v>
      </c>
      <c r="H7">
        <f>$H$6</f>
        <v>0.01</v>
      </c>
      <c r="I7">
        <f>(X6-2*H7)/2 -$X$16</f>
        <v>2.1999999999999999E-2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>
        <f>-X6/2</f>
        <v>-3.4000000000000002E-2</v>
      </c>
      <c r="Q7">
        <v>0</v>
      </c>
      <c r="R7">
        <v>0</v>
      </c>
      <c r="S7" s="4">
        <v>0</v>
      </c>
      <c r="T7" s="4">
        <v>0</v>
      </c>
      <c r="U7" s="5">
        <v>1</v>
      </c>
      <c r="W7" t="s">
        <v>23</v>
      </c>
      <c r="X7">
        <v>0.23599999999999999</v>
      </c>
    </row>
    <row r="8" spans="1:30" x14ac:dyDescent="0.3">
      <c r="A8" s="2">
        <v>2</v>
      </c>
      <c r="B8" s="2">
        <f>X6/2+X7/2</f>
        <v>0.152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f>$H$6</f>
        <v>0.01</v>
      </c>
      <c r="I8" s="2" t="s">
        <v>19</v>
      </c>
      <c r="J8" s="2">
        <f>-X7/2+H8+$X$16</f>
        <v>-0.106</v>
      </c>
      <c r="K8" s="2">
        <v>0</v>
      </c>
      <c r="L8" s="2">
        <v>0</v>
      </c>
      <c r="M8" s="2">
        <f>X7/2-H8-$X$16</f>
        <v>0.106</v>
      </c>
      <c r="N8" s="2">
        <v>0</v>
      </c>
      <c r="O8" s="2">
        <f>-X8+H8+$X$16</f>
        <v>-2.8999999999999998E-3</v>
      </c>
      <c r="P8" s="2">
        <f>-X7/2</f>
        <v>-0.11799999999999999</v>
      </c>
      <c r="Q8" s="2">
        <v>0</v>
      </c>
      <c r="R8" s="2">
        <v>0</v>
      </c>
      <c r="S8" s="3">
        <v>0</v>
      </c>
      <c r="T8" s="3">
        <v>-1</v>
      </c>
      <c r="U8" s="3">
        <v>0</v>
      </c>
      <c r="W8" t="s">
        <v>24</v>
      </c>
      <c r="X8">
        <v>1.49E-2</v>
      </c>
      <c r="Z8" t="s">
        <v>37</v>
      </c>
      <c r="AA8" t="s">
        <v>38</v>
      </c>
      <c r="AB8" t="s">
        <v>15</v>
      </c>
      <c r="AC8" t="s">
        <v>3</v>
      </c>
      <c r="AD8" t="s">
        <v>4</v>
      </c>
    </row>
    <row r="9" spans="1:30" x14ac:dyDescent="0.3">
      <c r="A9">
        <v>2</v>
      </c>
      <c r="B9">
        <f>X6/2</f>
        <v>3.4000000000000002E-2</v>
      </c>
      <c r="C9">
        <v>0</v>
      </c>
      <c r="D9">
        <v>0</v>
      </c>
      <c r="E9">
        <v>0</v>
      </c>
      <c r="F9">
        <v>0</v>
      </c>
      <c r="G9">
        <v>0</v>
      </c>
      <c r="H9">
        <f>$H$6</f>
        <v>0.01</v>
      </c>
      <c r="I9" t="s">
        <v>19</v>
      </c>
      <c r="J9">
        <f>H9+$X$16</f>
        <v>1.2E-2</v>
      </c>
      <c r="K9">
        <v>0</v>
      </c>
      <c r="L9">
        <v>0</v>
      </c>
      <c r="M9">
        <f>X7-H10-$X$16</f>
        <v>0.22399999999999998</v>
      </c>
      <c r="N9">
        <v>0</v>
      </c>
      <c r="O9">
        <f>-X8+$X$16</f>
        <v>-1.29E-2</v>
      </c>
      <c r="P9">
        <v>0</v>
      </c>
      <c r="Q9">
        <v>0</v>
      </c>
      <c r="R9">
        <v>0</v>
      </c>
      <c r="S9" s="4">
        <v>0</v>
      </c>
      <c r="T9" s="5">
        <v>-1</v>
      </c>
      <c r="U9" s="5">
        <v>0</v>
      </c>
      <c r="W9" t="s">
        <v>25</v>
      </c>
      <c r="X9">
        <v>0.28000000000000003</v>
      </c>
      <c r="Z9">
        <v>1</v>
      </c>
      <c r="AA9">
        <v>0</v>
      </c>
      <c r="AB9">
        <f>X13/2 - X13/4</f>
        <v>2.5000000000000001E-2</v>
      </c>
      <c r="AC9" s="9">
        <f>AB9*COS(AA9)</f>
        <v>2.5000000000000001E-2</v>
      </c>
      <c r="AD9" s="9">
        <f>AB9*SIN(AA9)</f>
        <v>0</v>
      </c>
    </row>
    <row r="10" spans="1:30" x14ac:dyDescent="0.3">
      <c r="A10">
        <v>3</v>
      </c>
      <c r="B10">
        <f>X7</f>
        <v>0.23599999999999999</v>
      </c>
      <c r="C10">
        <v>0</v>
      </c>
      <c r="D10">
        <f>-X8</f>
        <v>-1.49E-2</v>
      </c>
      <c r="E10">
        <v>0</v>
      </c>
      <c r="F10">
        <v>0</v>
      </c>
      <c r="G10">
        <v>0</v>
      </c>
      <c r="H10">
        <f>$H$6</f>
        <v>0.01</v>
      </c>
      <c r="I10" t="s">
        <v>19</v>
      </c>
      <c r="J10">
        <f>H10+$X$16</f>
        <v>1.2E-2</v>
      </c>
      <c r="K10">
        <v>0</v>
      </c>
      <c r="L10">
        <v>0</v>
      </c>
      <c r="M10">
        <f>X9-H10-$X$16</f>
        <v>0.26800000000000002</v>
      </c>
      <c r="N10">
        <v>0</v>
      </c>
      <c r="O10">
        <f>X10-$X$16</f>
        <v>1.9999999999999997E-2</v>
      </c>
      <c r="P10">
        <v>0</v>
      </c>
      <c r="Q10">
        <v>0</v>
      </c>
      <c r="R10">
        <v>0</v>
      </c>
      <c r="S10" s="4">
        <v>0</v>
      </c>
      <c r="T10" s="5">
        <v>1</v>
      </c>
      <c r="U10" s="6" t="s">
        <v>35</v>
      </c>
      <c r="W10" t="s">
        <v>26</v>
      </c>
      <c r="X10">
        <v>2.1999999999999999E-2</v>
      </c>
      <c r="Z10">
        <v>2</v>
      </c>
      <c r="AA10">
        <f>AA9+120</f>
        <v>120</v>
      </c>
      <c r="AB10">
        <f>AB9</f>
        <v>2.5000000000000001E-2</v>
      </c>
      <c r="AC10" s="9">
        <f>-AB10*COS(AA10)</f>
        <v>-2.0354524263164045E-2</v>
      </c>
      <c r="AD10" s="9">
        <f>AB10*SIN(AA10)</f>
        <v>1.4515279605307858E-2</v>
      </c>
    </row>
    <row r="11" spans="1:30" x14ac:dyDescent="0.3">
      <c r="A11">
        <v>4</v>
      </c>
      <c r="B11">
        <f>X9+X11/2</f>
        <v>0.32350000000000001</v>
      </c>
      <c r="C11">
        <v>0</v>
      </c>
      <c r="D11">
        <f>X10</f>
        <v>2.1999999999999999E-2</v>
      </c>
      <c r="E11">
        <v>0</v>
      </c>
      <c r="F11">
        <v>0</v>
      </c>
      <c r="G11">
        <v>0</v>
      </c>
      <c r="H11">
        <f>H10</f>
        <v>0.01</v>
      </c>
      <c r="I11">
        <f>(X11-2*H11)/2 -$X$16</f>
        <v>3.1499999999999993E-2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>
        <f>-(X11/2+X9)</f>
        <v>-0.32350000000000001</v>
      </c>
      <c r="Q11">
        <v>0</v>
      </c>
      <c r="R11">
        <v>0</v>
      </c>
      <c r="S11" s="5">
        <v>-1</v>
      </c>
      <c r="T11" s="4">
        <v>0</v>
      </c>
      <c r="U11" s="4">
        <v>0</v>
      </c>
      <c r="W11" t="s">
        <v>27</v>
      </c>
      <c r="X11">
        <v>8.6999999999999994E-2</v>
      </c>
      <c r="Z11">
        <v>3</v>
      </c>
      <c r="AA11">
        <f>AA10+120</f>
        <v>240</v>
      </c>
      <c r="AB11">
        <f>AB10</f>
        <v>2.5000000000000001E-2</v>
      </c>
      <c r="AC11" s="9">
        <f>-AB11*COS(AA11)</f>
        <v>-8.1445326383787035E-3</v>
      </c>
      <c r="AD11" s="9">
        <f>-AB11*SIN(AA11)</f>
        <v>-2.363612887302792E-2</v>
      </c>
    </row>
    <row r="12" spans="1:30" x14ac:dyDescent="0.3">
      <c r="A12">
        <v>5</v>
      </c>
      <c r="B12">
        <f>X11/2+X12/2</f>
        <v>7.7499999999999999E-2</v>
      </c>
      <c r="C12">
        <v>0</v>
      </c>
      <c r="D12">
        <v>0</v>
      </c>
      <c r="E12">
        <v>0</v>
      </c>
      <c r="F12">
        <v>0</v>
      </c>
      <c r="G12">
        <v>0</v>
      </c>
      <c r="H12">
        <f>H11</f>
        <v>0.01</v>
      </c>
      <c r="I12">
        <f>(X12-2*H12)/2 -$X$16</f>
        <v>2.1999999999999999E-2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>
        <f>-(X12/2+X11)</f>
        <v>-0.121</v>
      </c>
      <c r="Q12">
        <v>0</v>
      </c>
      <c r="R12">
        <v>0</v>
      </c>
      <c r="S12" s="5">
        <v>0</v>
      </c>
      <c r="T12" s="4">
        <v>-1</v>
      </c>
      <c r="U12" s="4">
        <v>0</v>
      </c>
      <c r="W12" t="s">
        <v>36</v>
      </c>
      <c r="X12">
        <v>6.8000000000000005E-2</v>
      </c>
    </row>
    <row r="13" spans="1:30" x14ac:dyDescent="0.3">
      <c r="A13">
        <v>6</v>
      </c>
      <c r="B13">
        <f>X12/2+X14/2</f>
        <v>4.4000000000000004E-2</v>
      </c>
      <c r="C13">
        <v>0</v>
      </c>
      <c r="D13">
        <v>0</v>
      </c>
      <c r="E13">
        <v>0</v>
      </c>
      <c r="F13">
        <v>0</v>
      </c>
      <c r="G13">
        <v>0</v>
      </c>
      <c r="H13">
        <f>X13/2</f>
        <v>0.05</v>
      </c>
      <c r="I13">
        <f>X14/2-$X$16</f>
        <v>8.0000000000000002E-3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>
        <f>-(X11+X12+X14/2)</f>
        <v>-0.16500000000000001</v>
      </c>
      <c r="Q13">
        <v>0</v>
      </c>
      <c r="R13">
        <v>0</v>
      </c>
      <c r="S13">
        <v>1</v>
      </c>
      <c r="T13">
        <v>0</v>
      </c>
      <c r="U13">
        <v>0</v>
      </c>
      <c r="W13" t="s">
        <v>29</v>
      </c>
      <c r="X13">
        <v>0.1</v>
      </c>
    </row>
    <row r="14" spans="1:30" x14ac:dyDescent="0.3">
      <c r="W14" t="s">
        <v>31</v>
      </c>
      <c r="X14">
        <v>0.02</v>
      </c>
    </row>
    <row r="16" spans="1:30" x14ac:dyDescent="0.3">
      <c r="W16" t="s">
        <v>33</v>
      </c>
      <c r="X16">
        <v>2E-3</v>
      </c>
    </row>
  </sheetData>
  <mergeCells count="10">
    <mergeCell ref="P3:R3"/>
    <mergeCell ref="S3:U3"/>
    <mergeCell ref="P2:U2"/>
    <mergeCell ref="A2:A4"/>
    <mergeCell ref="E3:G3"/>
    <mergeCell ref="B3:D3"/>
    <mergeCell ref="B2:G2"/>
    <mergeCell ref="H3:I3"/>
    <mergeCell ref="J3:O3"/>
    <mergeCell ref="H2:O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AGENJO ORTIZ</dc:creator>
  <cp:lastModifiedBy>ALVARO AGENJO ORTIZ</cp:lastModifiedBy>
  <dcterms:created xsi:type="dcterms:W3CDTF">2025-03-31T18:50:30Z</dcterms:created>
  <dcterms:modified xsi:type="dcterms:W3CDTF">2025-04-03T14:51:14Z</dcterms:modified>
</cp:coreProperties>
</file>