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ALVARO\UPM\4. Cuarto de carrera\Segundo cuatri\TFG\"/>
    </mc:Choice>
  </mc:AlternateContent>
  <xr:revisionPtr revIDLastSave="0" documentId="13_ncr:9_{9F7BDDDA-24C2-4DE9-A94A-51D542DA9527}" xr6:coauthVersionLast="47" xr6:coauthVersionMax="47" xr10:uidLastSave="{00000000-0000-0000-0000-000000000000}"/>
  <bookViews>
    <workbookView xWindow="11520" yWindow="0" windowWidth="11520" windowHeight="12360" xr2:uid="{0F12C09E-DD35-44B7-B193-80052ED1B53A}"/>
  </bookViews>
  <sheets>
    <sheet name="Hoja1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X9" i="1" l="1"/>
  <c r="V9" i="1"/>
  <c r="X8" i="1"/>
  <c r="V8" i="1"/>
  <c r="H13" i="1"/>
  <c r="J12" i="1"/>
  <c r="I12" i="1"/>
  <c r="P10" i="1"/>
  <c r="H10" i="1"/>
  <c r="B10" i="1"/>
  <c r="B8" i="1"/>
  <c r="B12" i="1"/>
  <c r="B7" i="1"/>
  <c r="I13" i="1"/>
  <c r="Y24" i="1"/>
  <c r="X24" i="1"/>
  <c r="W20" i="1"/>
  <c r="X20" i="1" s="1"/>
  <c r="P12" i="1"/>
  <c r="H12" i="1"/>
  <c r="D10" i="1"/>
  <c r="O9" i="1"/>
  <c r="H9" i="1"/>
  <c r="M8" i="1" s="1"/>
  <c r="D9" i="1"/>
  <c r="B9" i="1"/>
  <c r="O8" i="1"/>
  <c r="H8" i="1"/>
  <c r="J8" i="1" s="1"/>
  <c r="P7" i="1"/>
  <c r="H7" i="1"/>
  <c r="I7" i="1" s="1"/>
  <c r="H6" i="1"/>
  <c r="I6" i="1" s="1"/>
  <c r="W18" i="1"/>
  <c r="X18" i="1" s="1"/>
  <c r="G6" i="1" s="1"/>
  <c r="L5" i="1"/>
  <c r="K5" i="1"/>
  <c r="C6" i="1" s="1"/>
  <c r="J5" i="1"/>
  <c r="B6" i="1" s="1"/>
  <c r="W25" i="1"/>
  <c r="W26" i="1" s="1"/>
  <c r="Y26" i="1" s="1"/>
  <c r="X25" i="1" l="1"/>
  <c r="M9" i="1"/>
  <c r="X26" i="1"/>
  <c r="Y25" i="1"/>
  <c r="J9" i="1"/>
</calcChain>
</file>

<file path=xl/sharedStrings.xml><?xml version="1.0" encoding="utf-8"?>
<sst xmlns="http://purl.oclc.org/ooxml/spreadsheetml/main" count="131" uniqueCount="67">
  <si>
    <t>Body</t>
  </si>
  <si>
    <t>Cuerpo</t>
  </si>
  <si>
    <t>Geometria</t>
  </si>
  <si>
    <t>Articulacion</t>
  </si>
  <si>
    <t>d1</t>
  </si>
  <si>
    <t>desplazamiento</t>
  </si>
  <si>
    <t>rotacion</t>
  </si>
  <si>
    <t>Tamaño</t>
  </si>
  <si>
    <t>Puntos</t>
  </si>
  <si>
    <t>ejes</t>
  </si>
  <si>
    <t>d2</t>
  </si>
  <si>
    <t>x</t>
  </si>
  <si>
    <t>y</t>
  </si>
  <si>
    <t>z</t>
  </si>
  <si>
    <t>r</t>
  </si>
  <si>
    <t>l/2</t>
  </si>
  <si>
    <t>x1</t>
  </si>
  <si>
    <t>y1</t>
  </si>
  <si>
    <t>z1</t>
  </si>
  <si>
    <t>x2</t>
  </si>
  <si>
    <t>y2</t>
  </si>
  <si>
    <t>z2</t>
  </si>
  <si>
    <t>h</t>
  </si>
  <si>
    <t>c</t>
  </si>
  <si>
    <t>-</t>
  </si>
  <si>
    <t>d3</t>
  </si>
  <si>
    <t>l1</t>
  </si>
  <si>
    <t>l2</t>
  </si>
  <si>
    <t>l3</t>
  </si>
  <si>
    <t>alpha</t>
  </si>
  <si>
    <t>l4</t>
  </si>
  <si>
    <t>-0</t>
  </si>
  <si>
    <t>l5</t>
  </si>
  <si>
    <t>Esfera(4)</t>
  </si>
  <si>
    <t>l6</t>
  </si>
  <si>
    <t>Invisible(5)</t>
  </si>
  <si>
    <t>Base</t>
  </si>
  <si>
    <t>att-m1</t>
  </si>
  <si>
    <t>l0</t>
  </si>
  <si>
    <t>h1</t>
  </si>
  <si>
    <t>h2</t>
  </si>
  <si>
    <t>b1</t>
  </si>
  <si>
    <t>b2</t>
  </si>
  <si>
    <t>b3</t>
  </si>
  <si>
    <t>b4</t>
  </si>
  <si>
    <t>b6</t>
  </si>
  <si>
    <t>a1</t>
  </si>
  <si>
    <t>a2</t>
  </si>
  <si>
    <t>h3</t>
  </si>
  <si>
    <t>a3</t>
  </si>
  <si>
    <t>h4</t>
  </si>
  <si>
    <t>a4</t>
  </si>
  <si>
    <t>a5</t>
  </si>
  <si>
    <t>h5</t>
  </si>
  <si>
    <t>h6</t>
  </si>
  <si>
    <t>h7</t>
  </si>
  <si>
    <t>sensores</t>
  </si>
  <si>
    <t>a0</t>
  </si>
  <si>
    <t>6'</t>
  </si>
  <si>
    <t>holgura</t>
  </si>
  <si>
    <t>angulo patas</t>
  </si>
  <si>
    <t>angulo b2</t>
  </si>
  <si>
    <t>sensor proxim</t>
  </si>
  <si>
    <t>Inercia</t>
  </si>
  <si>
    <t>pos</t>
  </si>
  <si>
    <t>mass</t>
  </si>
  <si>
    <t>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</si>
</sst>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#&quot; &quot;;&quot; &quot;@&quot; &quot;"/>
    <numFmt numFmtId="165" formatCode="0.0000"/>
  </numFmts>
  <fonts count="15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CC0000"/>
      <name val="Aptos Narrow"/>
      <family val="2"/>
    </font>
    <font>
      <i/>
      <sz val="11"/>
      <color rgb="FF808080"/>
      <name val="Aptos Narrow"/>
      <family val="2"/>
    </font>
    <font>
      <sz val="11"/>
      <color rgb="FF006600"/>
      <name val="Aptos Narrow"/>
      <family val="2"/>
    </font>
    <font>
      <b/>
      <sz val="24"/>
      <color rgb="FF000000"/>
      <name val="Aptos Narrow"/>
      <family val="2"/>
    </font>
    <font>
      <b/>
      <sz val="18"/>
      <color rgb="FF000000"/>
      <name val="Aptos Narrow"/>
      <family val="2"/>
    </font>
    <font>
      <b/>
      <sz val="12"/>
      <color rgb="FF000000"/>
      <name val="Aptos Narrow"/>
      <family val="2"/>
    </font>
    <font>
      <u/>
      <sz val="11"/>
      <color rgb="FF0000EE"/>
      <name val="Aptos Narrow"/>
      <family val="2"/>
    </font>
    <font>
      <sz val="11"/>
      <color rgb="FF996600"/>
      <name val="Aptos Narrow"/>
      <family val="2"/>
    </font>
    <font>
      <sz val="11"/>
      <color rgb="FF333333"/>
      <name val="Aptos Narrow"/>
      <family val="2"/>
    </font>
    <font>
      <b/>
      <i/>
      <u/>
      <sz val="11"/>
      <color rgb="FF000000"/>
      <name val="Aptos Narrow"/>
      <family val="2"/>
    </font>
    <font>
      <sz val="11"/>
      <color rgb="FF747474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164" fontId="1" fillId="0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/>
    <xf numFmtId="0" fontId="0" fillId="0" borderId="0" xfId="8" applyNumberFormat="1" applyFont="1" applyAlignment="1">
      <alignment horizontal="right"/>
    </xf>
    <xf numFmtId="1" fontId="0" fillId="0" borderId="0" xfId="0" applyNumberFormat="1"/>
    <xf numFmtId="49" fontId="0" fillId="0" borderId="0" xfId="8" applyNumberFormat="1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0">
    <cellStyle name="Accent" xfId="2" xr:uid="{37EA2608-25F6-4BEC-A027-6CEACAFE1CA3}"/>
    <cellStyle name="Accent 1" xfId="3" xr:uid="{CF1B523E-C727-4ADB-A23E-6719D7DF1980}"/>
    <cellStyle name="Accent 2" xfId="4" xr:uid="{E7B721FC-8EDE-4405-B3F3-9FAB1F0BD7DB}"/>
    <cellStyle name="Accent 3" xfId="5" xr:uid="{8A1CB665-CCCD-476F-A681-C80E4F2CF913}"/>
    <cellStyle name="Bad" xfId="6" xr:uid="{F84D6B29-B280-46CB-8524-8D6D5492ECB4}"/>
    <cellStyle name="Error" xfId="7" xr:uid="{C44E89BC-AB2C-4966-9D66-B836672477D0}"/>
    <cellStyle name="Excel Built-in Comma" xfId="8" xr:uid="{9A8166F3-4C18-4757-A82A-EB0EF8A3D69F}"/>
    <cellStyle name="Footnote" xfId="9" xr:uid="{C73BBB09-434F-4EEC-A861-8CECC1289A8D}"/>
    <cellStyle name="Good" xfId="10" xr:uid="{1CAE49EB-59D9-4376-A83F-C544A83A3D47}"/>
    <cellStyle name="Heading" xfId="11" xr:uid="{70561A9E-7A17-48F9-93E0-99D81396E38A}"/>
    <cellStyle name="Heading 1" xfId="12" xr:uid="{E21548DF-54B1-4AD1-A576-543BDD20B83E}"/>
    <cellStyle name="Heading 2" xfId="13" xr:uid="{124582DB-2236-46AA-A0AF-88442E4588E5}"/>
    <cellStyle name="Hyperlink" xfId="14" xr:uid="{7711CE93-6213-4856-97F7-67022BC97D0C}"/>
    <cellStyle name="Neutral" xfId="1" builtinId="28" customBuiltin="1"/>
    <cellStyle name="Normal" xfId="0" builtinId="0" customBuiltin="1"/>
    <cellStyle name="Note" xfId="15" xr:uid="{BE187A9F-3E7A-4653-B884-6484CCEFE1A7}"/>
    <cellStyle name="Result" xfId="16" xr:uid="{82C634BE-848D-4086-9EDD-793F8EA365D0}"/>
    <cellStyle name="Status" xfId="17" xr:uid="{061463EC-EE68-403F-B695-1A17D6B4D047}"/>
    <cellStyle name="Text" xfId="18" xr:uid="{633EA419-4BDB-4776-9956-34ED2213D2EF}"/>
    <cellStyle name="Warning" xfId="19" xr:uid="{3493EEE5-A026-45B1-8177-698681913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FD41-FDD9-4EBF-9F59-32650F5D7008}">
  <dimension ref="A2:Y26"/>
  <sheetViews>
    <sheetView tabSelected="1" topLeftCell="T1" workbookViewId="0">
      <selection activeCell="V12" sqref="V12"/>
    </sheetView>
  </sheetViews>
  <sheetFormatPr baseColWidth="10" defaultRowHeight="14.4" x14ac:dyDescent="0.3"/>
  <cols>
    <col min="1" max="1" width="13.6640625" customWidth="1"/>
    <col min="2" max="21" width="10.6640625" customWidth="1"/>
    <col min="22" max="1024" width="13.6640625" customWidth="1"/>
  </cols>
  <sheetData>
    <row r="2" spans="1:25" x14ac:dyDescent="0.3">
      <c r="A2" s="7" t="s">
        <v>0</v>
      </c>
      <c r="B2" s="6" t="s">
        <v>1</v>
      </c>
      <c r="C2" s="6"/>
      <c r="D2" s="6"/>
      <c r="E2" s="6"/>
      <c r="F2" s="6"/>
      <c r="G2" s="6"/>
      <c r="H2" s="6" t="s">
        <v>2</v>
      </c>
      <c r="I2" s="6"/>
      <c r="J2" s="6"/>
      <c r="K2" s="6"/>
      <c r="L2" s="6"/>
      <c r="M2" s="6"/>
      <c r="N2" s="6"/>
      <c r="O2" s="6"/>
      <c r="P2" s="6" t="s">
        <v>3</v>
      </c>
      <c r="Q2" s="6"/>
      <c r="R2" s="6"/>
      <c r="S2" s="6"/>
      <c r="T2" s="6"/>
      <c r="U2" s="6"/>
      <c r="V2" s="6" t="s">
        <v>63</v>
      </c>
      <c r="W2" s="6"/>
      <c r="X2" s="6"/>
      <c r="Y2" s="6"/>
    </row>
    <row r="3" spans="1:25" x14ac:dyDescent="0.3">
      <c r="A3" s="7"/>
      <c r="B3" s="6" t="s">
        <v>5</v>
      </c>
      <c r="C3" s="6"/>
      <c r="D3" s="6"/>
      <c r="E3" s="6" t="s">
        <v>6</v>
      </c>
      <c r="F3" s="6"/>
      <c r="G3" s="6"/>
      <c r="H3" s="6" t="s">
        <v>7</v>
      </c>
      <c r="I3" s="6"/>
      <c r="J3" s="6" t="s">
        <v>8</v>
      </c>
      <c r="K3" s="6"/>
      <c r="L3" s="6"/>
      <c r="M3" s="6"/>
      <c r="N3" s="6"/>
      <c r="O3" s="6"/>
      <c r="P3" s="6" t="s">
        <v>5</v>
      </c>
      <c r="Q3" s="6"/>
      <c r="R3" s="6"/>
      <c r="S3" s="6" t="s">
        <v>9</v>
      </c>
      <c r="T3" s="6"/>
      <c r="U3" s="6"/>
      <c r="V3" s="6" t="s">
        <v>64</v>
      </c>
      <c r="W3" s="6"/>
      <c r="X3" s="6"/>
      <c r="Y3" t="s">
        <v>65</v>
      </c>
    </row>
    <row r="4" spans="1:25" x14ac:dyDescent="0.3">
      <c r="A4" s="7"/>
      <c r="B4" t="s">
        <v>11</v>
      </c>
      <c r="C4" t="s">
        <v>12</v>
      </c>
      <c r="D4" t="s">
        <v>13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13</v>
      </c>
      <c r="V4" t="s">
        <v>11</v>
      </c>
      <c r="W4" t="s">
        <v>12</v>
      </c>
      <c r="X4" t="s">
        <v>13</v>
      </c>
      <c r="Y4" t="s">
        <v>66</v>
      </c>
    </row>
    <row r="5" spans="1:25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24</v>
      </c>
      <c r="I5" t="s">
        <v>24</v>
      </c>
      <c r="J5">
        <f>B18/2</f>
        <v>0.08</v>
      </c>
      <c r="K5">
        <f>B19/2</f>
        <v>8.2500000000000004E-2</v>
      </c>
      <c r="L5">
        <f>B20/2</f>
        <v>3.5000000000000003E-2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5" x14ac:dyDescent="0.3">
      <c r="A6">
        <v>0</v>
      </c>
      <c r="B6">
        <f>J5</f>
        <v>0.08</v>
      </c>
      <c r="C6">
        <f>K5</f>
        <v>8.2500000000000004E-2</v>
      </c>
      <c r="D6">
        <v>0</v>
      </c>
      <c r="E6">
        <v>0</v>
      </c>
      <c r="F6">
        <v>0</v>
      </c>
      <c r="G6">
        <f>X18</f>
        <v>45.881403996582137</v>
      </c>
      <c r="H6">
        <f>E19/2</f>
        <v>2.5000000000000001E-2</v>
      </c>
      <c r="I6">
        <f>(E18-H6)-$B$24</f>
        <v>8.0000000000000019E-3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5" x14ac:dyDescent="0.3">
      <c r="A7">
        <v>1</v>
      </c>
      <c r="B7">
        <f>(E18)+(H18/2)</f>
        <v>6.9000000000000006E-2</v>
      </c>
      <c r="C7">
        <v>0</v>
      </c>
      <c r="D7">
        <v>0</v>
      </c>
      <c r="E7">
        <v>0</v>
      </c>
      <c r="F7">
        <v>0</v>
      </c>
      <c r="G7">
        <v>0</v>
      </c>
      <c r="H7">
        <f>H20/2</f>
        <v>3.2000000000000001E-2</v>
      </c>
      <c r="I7">
        <f>(H18-2*H7)/2 -$B$24</f>
        <v>0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f>-H18/2</f>
        <v>-3.4000000000000002E-2</v>
      </c>
      <c r="Q7">
        <v>0</v>
      </c>
      <c r="R7">
        <v>0</v>
      </c>
      <c r="S7" s="2">
        <v>0</v>
      </c>
      <c r="T7" s="2">
        <v>0</v>
      </c>
      <c r="U7" s="3">
        <v>1</v>
      </c>
      <c r="V7">
        <v>0</v>
      </c>
      <c r="W7">
        <v>0</v>
      </c>
      <c r="X7">
        <v>0</v>
      </c>
      <c r="Y7">
        <v>0.21199999999999999</v>
      </c>
    </row>
    <row r="8" spans="1:25" x14ac:dyDescent="0.3">
      <c r="A8">
        <v>2</v>
      </c>
      <c r="B8">
        <f>H18/2</f>
        <v>3.4000000000000002E-2</v>
      </c>
      <c r="C8">
        <v>0</v>
      </c>
      <c r="D8">
        <v>0</v>
      </c>
      <c r="E8">
        <v>0</v>
      </c>
      <c r="F8">
        <v>0</v>
      </c>
      <c r="G8">
        <v>0</v>
      </c>
      <c r="H8">
        <f>K21/2</f>
        <v>3.2000000000000001E-2</v>
      </c>
      <c r="I8" t="s">
        <v>24</v>
      </c>
      <c r="J8">
        <f>H8+$B$24</f>
        <v>3.4000000000000002E-2</v>
      </c>
      <c r="K8">
        <v>0</v>
      </c>
      <c r="L8">
        <v>0</v>
      </c>
      <c r="M8">
        <f>K18-H9-$B$24</f>
        <v>0.20199999999999999</v>
      </c>
      <c r="N8">
        <v>0</v>
      </c>
      <c r="O8">
        <f>-K19+$B$24</f>
        <v>-1.29E-2</v>
      </c>
      <c r="P8">
        <v>0</v>
      </c>
      <c r="Q8">
        <v>0</v>
      </c>
      <c r="R8">
        <v>0</v>
      </c>
      <c r="S8" s="2">
        <v>0</v>
      </c>
      <c r="T8" s="3">
        <v>-1</v>
      </c>
      <c r="U8" s="3">
        <v>0</v>
      </c>
      <c r="V8">
        <f>K18/2</f>
        <v>0.11799999999999999</v>
      </c>
      <c r="W8">
        <v>0</v>
      </c>
      <c r="X8">
        <f>-K19/2</f>
        <v>-7.45E-3</v>
      </c>
      <c r="Y8">
        <v>0.36</v>
      </c>
    </row>
    <row r="9" spans="1:25" x14ac:dyDescent="0.3">
      <c r="A9">
        <v>3</v>
      </c>
      <c r="B9">
        <f>K18</f>
        <v>0.23599999999999999</v>
      </c>
      <c r="C9">
        <v>0</v>
      </c>
      <c r="D9">
        <f>-K19</f>
        <v>-1.49E-2</v>
      </c>
      <c r="E9">
        <v>0</v>
      </c>
      <c r="F9">
        <v>0</v>
      </c>
      <c r="G9">
        <v>0</v>
      </c>
      <c r="H9">
        <f>N21/2</f>
        <v>3.2000000000000001E-2</v>
      </c>
      <c r="I9" t="s">
        <v>24</v>
      </c>
      <c r="J9">
        <f>H9+$B$24</f>
        <v>3.4000000000000002E-2</v>
      </c>
      <c r="K9">
        <v>0</v>
      </c>
      <c r="L9">
        <v>0</v>
      </c>
      <c r="M9">
        <f>N18-H9-$B$24-H10</f>
        <v>0.21100000000000002</v>
      </c>
      <c r="N9">
        <v>0</v>
      </c>
      <c r="O9">
        <f>N19-$B$24</f>
        <v>1.9999999999999997E-2</v>
      </c>
      <c r="P9">
        <v>0</v>
      </c>
      <c r="Q9">
        <v>0</v>
      </c>
      <c r="R9">
        <v>0</v>
      </c>
      <c r="S9" s="2">
        <v>0</v>
      </c>
      <c r="T9" s="3">
        <v>1</v>
      </c>
      <c r="U9" s="4" t="s">
        <v>31</v>
      </c>
      <c r="V9">
        <f>N18/2</f>
        <v>0.14000000000000001</v>
      </c>
      <c r="W9">
        <v>0</v>
      </c>
      <c r="X9">
        <f>N19/2</f>
        <v>1.0999999999999999E-2</v>
      </c>
      <c r="Y9">
        <v>0.53500000000000003</v>
      </c>
    </row>
    <row r="10" spans="1:25" x14ac:dyDescent="0.3">
      <c r="A10" t="s">
        <v>33</v>
      </c>
      <c r="B10">
        <f>N18</f>
        <v>0.28000000000000003</v>
      </c>
      <c r="C10">
        <v>0</v>
      </c>
      <c r="D10">
        <f>N19</f>
        <v>2.1999999999999999E-2</v>
      </c>
      <c r="E10">
        <v>0</v>
      </c>
      <c r="F10">
        <v>0</v>
      </c>
      <c r="G10">
        <v>0</v>
      </c>
      <c r="H10">
        <f>Q19/2</f>
        <v>3.5000000000000003E-2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f>-(N18)</f>
        <v>-0.28000000000000003</v>
      </c>
      <c r="Q10">
        <v>0</v>
      </c>
      <c r="R10">
        <v>0</v>
      </c>
      <c r="S10" s="3">
        <v>-1</v>
      </c>
      <c r="T10" s="2">
        <v>0</v>
      </c>
      <c r="U10" s="2">
        <v>0</v>
      </c>
      <c r="V10">
        <v>0</v>
      </c>
      <c r="W10">
        <v>0</v>
      </c>
      <c r="X10">
        <v>0</v>
      </c>
      <c r="Y10">
        <v>0.20499999999999999</v>
      </c>
    </row>
    <row r="11" spans="1:25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0</v>
      </c>
      <c r="Q11">
        <v>0</v>
      </c>
      <c r="R11">
        <v>0</v>
      </c>
      <c r="S11" s="3">
        <v>0</v>
      </c>
      <c r="T11" s="2">
        <v>-1</v>
      </c>
      <c r="U11" s="2">
        <v>0</v>
      </c>
      <c r="V11">
        <v>0</v>
      </c>
      <c r="W11">
        <v>0</v>
      </c>
      <c r="X11">
        <v>0</v>
      </c>
      <c r="Y11">
        <v>0.125</v>
      </c>
    </row>
    <row r="12" spans="1:25" x14ac:dyDescent="0.3">
      <c r="A12">
        <v>6</v>
      </c>
      <c r="B12">
        <f>Q18</f>
        <v>8.6999999999999994E-2</v>
      </c>
      <c r="C12">
        <v>0</v>
      </c>
      <c r="D12">
        <v>0</v>
      </c>
      <c r="E12">
        <v>0</v>
      </c>
      <c r="F12">
        <v>0</v>
      </c>
      <c r="G12">
        <v>0</v>
      </c>
      <c r="H12">
        <f>T18/2</f>
        <v>4.7E-2</v>
      </c>
      <c r="I12">
        <f>(Q18-H10-T22/2)/2-$B$24</f>
        <v>1.8499999999999996E-2</v>
      </c>
      <c r="J12">
        <f>-(T22/2+I12)</f>
        <v>-2.9499999999999995E-2</v>
      </c>
      <c r="K12">
        <v>0</v>
      </c>
      <c r="L12">
        <v>0</v>
      </c>
      <c r="M12" t="s">
        <v>24</v>
      </c>
      <c r="N12" t="s">
        <v>24</v>
      </c>
      <c r="O12" t="s">
        <v>24</v>
      </c>
      <c r="P12">
        <f>-Q18</f>
        <v>-8.6999999999999994E-2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0.28699999999999998</v>
      </c>
    </row>
    <row r="13" spans="1:25" x14ac:dyDescent="0.3">
      <c r="A13" t="s">
        <v>58</v>
      </c>
      <c r="H13">
        <f>T20/2</f>
        <v>9.5000000000000001E-2</v>
      </c>
      <c r="I13">
        <f>T22/2</f>
        <v>1.0999999999999999E-2</v>
      </c>
      <c r="J13">
        <v>0</v>
      </c>
      <c r="K13">
        <v>0</v>
      </c>
      <c r="L13">
        <v>0</v>
      </c>
    </row>
    <row r="17" spans="1:25" x14ac:dyDescent="0.3">
      <c r="A17" s="6" t="s">
        <v>36</v>
      </c>
      <c r="B17" s="6"/>
      <c r="D17" s="6" t="s">
        <v>37</v>
      </c>
      <c r="E17" s="6"/>
      <c r="G17" s="6" t="s">
        <v>41</v>
      </c>
      <c r="H17" s="6"/>
      <c r="J17" s="6" t="s">
        <v>42</v>
      </c>
      <c r="K17" s="6"/>
      <c r="M17" s="6" t="s">
        <v>43</v>
      </c>
      <c r="N17" s="6"/>
      <c r="P17" s="6" t="s">
        <v>44</v>
      </c>
      <c r="Q17" s="6"/>
      <c r="S17" s="6" t="s">
        <v>45</v>
      </c>
      <c r="T17" s="6"/>
    </row>
    <row r="18" spans="1:25" x14ac:dyDescent="0.3">
      <c r="A18" t="s">
        <v>4</v>
      </c>
      <c r="B18">
        <v>0.16</v>
      </c>
      <c r="D18" t="s">
        <v>38</v>
      </c>
      <c r="E18">
        <v>3.5000000000000003E-2</v>
      </c>
      <c r="G18" t="s">
        <v>26</v>
      </c>
      <c r="H18">
        <v>6.8000000000000005E-2</v>
      </c>
      <c r="J18" t="s">
        <v>27</v>
      </c>
      <c r="K18">
        <v>0.23599999999999999</v>
      </c>
      <c r="M18" t="s">
        <v>30</v>
      </c>
      <c r="N18">
        <v>0.28000000000000003</v>
      </c>
      <c r="P18" t="s">
        <v>34</v>
      </c>
      <c r="Q18">
        <v>8.6999999999999994E-2</v>
      </c>
      <c r="S18" t="s">
        <v>4</v>
      </c>
      <c r="T18">
        <v>9.4E-2</v>
      </c>
      <c r="V18" t="s">
        <v>60</v>
      </c>
      <c r="W18">
        <f>ATAN(B19/B18)</f>
        <v>0.80078156517804344</v>
      </c>
      <c r="X18">
        <f>DEGREES(W18)</f>
        <v>45.881403996582137</v>
      </c>
    </row>
    <row r="19" spans="1:25" x14ac:dyDescent="0.3">
      <c r="A19" t="s">
        <v>10</v>
      </c>
      <c r="B19">
        <v>0.16500000000000001</v>
      </c>
      <c r="D19" t="s">
        <v>39</v>
      </c>
      <c r="E19">
        <v>0.05</v>
      </c>
      <c r="G19" t="s">
        <v>40</v>
      </c>
      <c r="H19">
        <v>5.5E-2</v>
      </c>
      <c r="J19" t="s">
        <v>28</v>
      </c>
      <c r="K19">
        <v>1.49E-2</v>
      </c>
      <c r="M19" t="s">
        <v>32</v>
      </c>
      <c r="N19">
        <v>2.1999999999999999E-2</v>
      </c>
      <c r="P19" t="s">
        <v>53</v>
      </c>
      <c r="Q19">
        <v>7.0000000000000007E-2</v>
      </c>
      <c r="S19" t="s">
        <v>10</v>
      </c>
      <c r="T19">
        <v>0.125</v>
      </c>
      <c r="V19" s="1"/>
      <c r="W19" s="1"/>
    </row>
    <row r="20" spans="1:25" x14ac:dyDescent="0.3">
      <c r="A20" t="s">
        <v>22</v>
      </c>
      <c r="B20">
        <v>7.0000000000000007E-2</v>
      </c>
      <c r="D20" t="s">
        <v>46</v>
      </c>
      <c r="E20">
        <v>0.04</v>
      </c>
      <c r="G20" t="s">
        <v>47</v>
      </c>
      <c r="H20">
        <v>6.4000000000000001E-2</v>
      </c>
      <c r="J20" t="s">
        <v>48</v>
      </c>
      <c r="K20">
        <v>5.5E-2</v>
      </c>
      <c r="M20" t="s">
        <v>50</v>
      </c>
      <c r="N20">
        <v>5.7000000000000002E-2</v>
      </c>
      <c r="P20" t="s">
        <v>52</v>
      </c>
      <c r="Q20">
        <v>9.4E-2</v>
      </c>
      <c r="S20" t="s">
        <v>25</v>
      </c>
      <c r="T20">
        <v>0.19</v>
      </c>
      <c r="V20" t="s">
        <v>61</v>
      </c>
      <c r="W20">
        <f>ATAN(-K19/K18)</f>
        <v>-6.3051904954767299E-2</v>
      </c>
      <c r="X20">
        <f>DEGREES(W20)</f>
        <v>-3.6126080441681698</v>
      </c>
    </row>
    <row r="21" spans="1:25" x14ac:dyDescent="0.3">
      <c r="J21" t="s">
        <v>49</v>
      </c>
      <c r="K21">
        <v>6.4000000000000001E-2</v>
      </c>
      <c r="M21" t="s">
        <v>51</v>
      </c>
      <c r="N21">
        <v>6.4000000000000001E-2</v>
      </c>
      <c r="S21" t="s">
        <v>54</v>
      </c>
      <c r="T21">
        <v>0.06</v>
      </c>
    </row>
    <row r="22" spans="1:25" x14ac:dyDescent="0.3">
      <c r="S22" t="s">
        <v>55</v>
      </c>
      <c r="T22">
        <v>2.1999999999999999E-2</v>
      </c>
    </row>
    <row r="23" spans="1:25" x14ac:dyDescent="0.3">
      <c r="V23" t="s">
        <v>62</v>
      </c>
      <c r="W23" t="s">
        <v>29</v>
      </c>
      <c r="X23" t="s">
        <v>12</v>
      </c>
      <c r="Y23" t="s">
        <v>13</v>
      </c>
    </row>
    <row r="24" spans="1:25" x14ac:dyDescent="0.3">
      <c r="A24" t="s">
        <v>59</v>
      </c>
      <c r="B24">
        <v>2E-3</v>
      </c>
      <c r="S24" s="6" t="s">
        <v>56</v>
      </c>
      <c r="T24" s="6"/>
      <c r="V24">
        <v>1</v>
      </c>
      <c r="W24">
        <v>60</v>
      </c>
      <c r="X24" s="5">
        <f>$T$25*COS(RADIANS(W24))</f>
        <v>2.2000000000000002E-2</v>
      </c>
      <c r="Y24" s="5">
        <f>$T$25*SIN(RADIANS(W24))</f>
        <v>3.8105117766515297E-2</v>
      </c>
    </row>
    <row r="25" spans="1:25" x14ac:dyDescent="0.3">
      <c r="S25" t="s">
        <v>14</v>
      </c>
      <c r="T25">
        <v>4.3999999999999997E-2</v>
      </c>
      <c r="V25">
        <v>2</v>
      </c>
      <c r="W25">
        <f>W24+120</f>
        <v>180</v>
      </c>
      <c r="X25" s="5">
        <f t="shared" ref="X25:X26" si="0">$T$25*COS(RADIANS(W25))</f>
        <v>-4.3999999999999997E-2</v>
      </c>
      <c r="Y25" s="5">
        <f t="shared" ref="Y25:Y26" si="1">$T$25*SIN(RADIANS(W25))</f>
        <v>5.3906532015979279E-18</v>
      </c>
    </row>
    <row r="26" spans="1:25" x14ac:dyDescent="0.3">
      <c r="S26" t="s">
        <v>57</v>
      </c>
      <c r="T26">
        <v>60</v>
      </c>
      <c r="V26">
        <v>3</v>
      </c>
      <c r="W26">
        <f>W25+120</f>
        <v>300</v>
      </c>
      <c r="X26" s="5">
        <f t="shared" si="0"/>
        <v>2.2000000000000002E-2</v>
      </c>
      <c r="Y26" s="5">
        <f t="shared" si="1"/>
        <v>-3.8105117766515297E-2</v>
      </c>
    </row>
  </sheetData>
  <mergeCells count="20">
    <mergeCell ref="V2:Y2"/>
    <mergeCell ref="V3:X3"/>
    <mergeCell ref="A2:A4"/>
    <mergeCell ref="B2:G2"/>
    <mergeCell ref="H2:O2"/>
    <mergeCell ref="P2:U2"/>
    <mergeCell ref="B3:D3"/>
    <mergeCell ref="E3:G3"/>
    <mergeCell ref="H3:I3"/>
    <mergeCell ref="J3:O3"/>
    <mergeCell ref="P3:R3"/>
    <mergeCell ref="S3:U3"/>
    <mergeCell ref="S17:T17"/>
    <mergeCell ref="S24:T24"/>
    <mergeCell ref="A17:B17"/>
    <mergeCell ref="D17:E17"/>
    <mergeCell ref="G17:H17"/>
    <mergeCell ref="J17:K17"/>
    <mergeCell ref="M17:N17"/>
    <mergeCell ref="P17:Q17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AGENJO ORTIZ</dc:creator>
  <cp:lastModifiedBy>ALVARO AGENJO ORTIZ</cp:lastModifiedBy>
  <cp:revision>2</cp:revision>
  <dcterms:created xsi:type="dcterms:W3CDTF">2025-03-31T18:50:30Z</dcterms:created>
  <dcterms:modified xsi:type="dcterms:W3CDTF">2025-04-08T15:51:46Z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</Properties>
</file>