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22\Downloads\"/>
    </mc:Choice>
  </mc:AlternateContent>
  <xr:revisionPtr revIDLastSave="0" documentId="13_ncr:1_{AA5312E5-8501-4E98-9FB1-05AFA6A05F82}" xr6:coauthVersionLast="47" xr6:coauthVersionMax="47" xr10:uidLastSave="{00000000-0000-0000-0000-000000000000}"/>
  <bookViews>
    <workbookView xWindow="28680" yWindow="-120" windowWidth="29040" windowHeight="15840" activeTab="4" xr2:uid="{A6F4EDA4-C556-4142-93D4-4CC69B0D5B79}"/>
  </bookViews>
  <sheets>
    <sheet name="Ensayo 1" sheetId="1" r:id="rId1"/>
    <sheet name="Ensayo 2" sheetId="2" r:id="rId2"/>
    <sheet name="Par y potencia" sheetId="3" r:id="rId3"/>
    <sheet name="Dosado y temperatura" sheetId="4" r:id="rId4"/>
    <sheet name="Gasto combustible y consumo esp" sheetId="5" r:id="rId5"/>
    <sheet name="Gasto aire y rend vol" sheetId="6" r:id="rId6"/>
    <sheet name="Balance energétic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5" l="1"/>
  <c r="E14" i="5"/>
  <c r="E15" i="5"/>
  <c r="E16" i="5"/>
  <c r="E17" i="5"/>
  <c r="E13" i="5"/>
  <c r="AE21" i="2"/>
  <c r="AE22" i="2"/>
  <c r="AE23" i="2"/>
  <c r="AE20" i="2"/>
  <c r="AE20" i="1"/>
  <c r="AG20" i="1"/>
  <c r="AF20" i="1"/>
  <c r="AE21" i="1"/>
  <c r="AE22" i="1"/>
  <c r="AE23" i="1"/>
  <c r="AE24" i="1"/>
  <c r="AE25" i="1"/>
  <c r="Z20" i="1"/>
  <c r="AD20" i="1"/>
  <c r="G6" i="1"/>
  <c r="AD23" i="1" s="1"/>
  <c r="G6" i="2"/>
  <c r="G8" i="1"/>
  <c r="G8" i="2"/>
  <c r="AD20" i="2"/>
  <c r="AC20" i="2"/>
  <c r="AF20" i="2"/>
  <c r="AF21" i="1"/>
  <c r="AG21" i="1"/>
  <c r="AG22" i="1"/>
  <c r="AG23" i="1"/>
  <c r="AG24" i="1"/>
  <c r="AG25" i="1"/>
  <c r="AF22" i="1"/>
  <c r="AF23" i="1"/>
  <c r="AF24" i="1"/>
  <c r="AF25" i="1"/>
  <c r="AG21" i="2"/>
  <c r="AG22" i="2"/>
  <c r="AG23" i="2"/>
  <c r="AG20" i="2"/>
  <c r="AF22" i="2"/>
  <c r="AF23" i="2"/>
  <c r="AF21" i="2"/>
  <c r="AC21" i="2"/>
  <c r="AD21" i="2"/>
  <c r="AD22" i="2"/>
  <c r="AD23" i="2"/>
  <c r="AC22" i="2"/>
  <c r="AC23" i="2"/>
  <c r="AC20" i="1"/>
  <c r="AC21" i="1"/>
  <c r="AC22" i="1"/>
  <c r="AC23" i="1"/>
  <c r="AC24" i="1"/>
  <c r="AC25" i="1"/>
  <c r="AB21" i="2"/>
  <c r="AB22" i="2"/>
  <c r="AB23" i="2"/>
  <c r="AB20" i="2"/>
  <c r="AB20" i="1"/>
  <c r="AB21" i="1"/>
  <c r="AB22" i="1"/>
  <c r="AB23" i="1"/>
  <c r="AB24" i="1"/>
  <c r="AB25" i="1"/>
  <c r="AA21" i="2"/>
  <c r="AA22" i="2"/>
  <c r="AA23" i="2"/>
  <c r="AA20" i="2"/>
  <c r="AA20" i="1"/>
  <c r="AA21" i="1"/>
  <c r="AA22" i="1"/>
  <c r="AA23" i="1"/>
  <c r="AA24" i="1"/>
  <c r="AA25" i="1"/>
  <c r="Z21" i="2"/>
  <c r="Z22" i="2"/>
  <c r="Z23" i="2"/>
  <c r="Z20" i="2"/>
  <c r="Z21" i="1"/>
  <c r="Z22" i="1"/>
  <c r="Z23" i="1"/>
  <c r="Z24" i="1"/>
  <c r="Z25" i="1"/>
  <c r="Y20" i="1"/>
  <c r="Y21" i="2"/>
  <c r="Y22" i="2"/>
  <c r="Y23" i="2"/>
  <c r="Y20" i="2"/>
  <c r="Y21" i="1"/>
  <c r="Y22" i="1"/>
  <c r="Y23" i="1"/>
  <c r="Y24" i="1"/>
  <c r="Y25" i="1"/>
  <c r="X21" i="2"/>
  <c r="X22" i="2"/>
  <c r="X23" i="2"/>
  <c r="X20" i="2"/>
  <c r="X20" i="1"/>
  <c r="X21" i="1"/>
  <c r="X22" i="1"/>
  <c r="X23" i="1"/>
  <c r="X24" i="1"/>
  <c r="X25" i="1"/>
  <c r="W21" i="2"/>
  <c r="W22" i="2"/>
  <c r="W23" i="2"/>
  <c r="W20" i="2"/>
  <c r="W20" i="1"/>
  <c r="W22" i="1"/>
  <c r="W21" i="1"/>
  <c r="W23" i="1"/>
  <c r="W24" i="1"/>
  <c r="W25" i="1"/>
  <c r="D16" i="1"/>
  <c r="D16" i="2"/>
  <c r="AD22" i="1" l="1"/>
  <c r="AD24" i="1"/>
  <c r="AD21" i="1"/>
  <c r="AD25" i="1"/>
</calcChain>
</file>

<file path=xl/sharedStrings.xml><?xml version="1.0" encoding="utf-8"?>
<sst xmlns="http://schemas.openxmlformats.org/spreadsheetml/2006/main" count="314" uniqueCount="85">
  <si>
    <t>Ensayo 1</t>
  </si>
  <si>
    <t>Nº Cilindros</t>
  </si>
  <si>
    <t>Motor Nissan YD diésel turbo-sobrealimentado</t>
  </si>
  <si>
    <t>Diámetro</t>
  </si>
  <si>
    <t>Carrera</t>
  </si>
  <si>
    <t>Relación de compresión</t>
  </si>
  <si>
    <t>Potencia Máx</t>
  </si>
  <si>
    <t>Par Máx</t>
  </si>
  <si>
    <t>(a 4000 rev/min)</t>
  </si>
  <si>
    <t>(a 2100 rev/min)</t>
  </si>
  <si>
    <t>Nm</t>
  </si>
  <si>
    <t>CV</t>
  </si>
  <si>
    <t>mm</t>
  </si>
  <si>
    <t>Presión Atmosférica</t>
  </si>
  <si>
    <t>Temperatura Atmosférica</t>
  </si>
  <si>
    <t>bar</t>
  </si>
  <si>
    <t>ºC</t>
  </si>
  <si>
    <t>Ensayo 2</t>
  </si>
  <si>
    <t>b</t>
  </si>
  <si>
    <t>m</t>
  </si>
  <si>
    <t>(Brazo de palanca)</t>
  </si>
  <si>
    <t>Régimen constante a 2250 rev/min y variación del Grado de carga</t>
  </si>
  <si>
    <t>Acelerador constante al 30% y variación del Régimen</t>
  </si>
  <si>
    <t>Densidad del combustible</t>
  </si>
  <si>
    <t>kg/dm3</t>
  </si>
  <si>
    <t>Poder calorífico inferior, Hc (gasóleo)</t>
  </si>
  <si>
    <t>kJ/kg</t>
  </si>
  <si>
    <t>Dosado estequiométrico (gasóleo)</t>
  </si>
  <si>
    <t>1/14.6</t>
  </si>
  <si>
    <t>Número</t>
  </si>
  <si>
    <t>Grado de Carga</t>
  </si>
  <si>
    <t>Régimen</t>
  </si>
  <si>
    <t>Unidades</t>
  </si>
  <si>
    <t>Acelerador</t>
  </si>
  <si>
    <t>Par</t>
  </si>
  <si>
    <t>Gasto Comb.</t>
  </si>
  <si>
    <t>Gasto Aire</t>
  </si>
  <si>
    <t>Gasto Agua</t>
  </si>
  <si>
    <t>T agua ent.</t>
  </si>
  <si>
    <t>T agua salida</t>
  </si>
  <si>
    <t>T aceite</t>
  </si>
  <si>
    <t>T comb.</t>
  </si>
  <si>
    <t>T desp. Comp.</t>
  </si>
  <si>
    <t>T desp. Post.</t>
  </si>
  <si>
    <t>T antes turb.</t>
  </si>
  <si>
    <t>T desp. Turb.</t>
  </si>
  <si>
    <t>p sal comp.</t>
  </si>
  <si>
    <t>p ent motor</t>
  </si>
  <si>
    <t>p antes turb.</t>
  </si>
  <si>
    <t>p desp. Turb.</t>
  </si>
  <si>
    <t>Régimen Turbo</t>
  </si>
  <si>
    <t>%</t>
  </si>
  <si>
    <t>rev/min</t>
  </si>
  <si>
    <t>g/s</t>
  </si>
  <si>
    <t>l/h</t>
  </si>
  <si>
    <t xml:space="preserve">Nm </t>
  </si>
  <si>
    <t>(a 88 kW)</t>
  </si>
  <si>
    <t>p desp. DPF</t>
  </si>
  <si>
    <t>Potencia Efectiva</t>
  </si>
  <si>
    <t>kW</t>
  </si>
  <si>
    <t>kg/s</t>
  </si>
  <si>
    <t>Caudal Másico f</t>
  </si>
  <si>
    <t>Consumo específico</t>
  </si>
  <si>
    <t>Rendimiento efectivo</t>
  </si>
  <si>
    <t>Dosado Absoluto</t>
  </si>
  <si>
    <t>Dosado relativo</t>
  </si>
  <si>
    <t>g/kW h</t>
  </si>
  <si>
    <t>Densidad aire REF</t>
  </si>
  <si>
    <t>Rendimiento volumétrico</t>
  </si>
  <si>
    <t>kg/m3</t>
  </si>
  <si>
    <t>1/14,6</t>
  </si>
  <si>
    <t>Raire</t>
  </si>
  <si>
    <t>Vt</t>
  </si>
  <si>
    <t>Carga Constante</t>
  </si>
  <si>
    <t>Regimen constante</t>
  </si>
  <si>
    <t>Pérdidas refri</t>
  </si>
  <si>
    <t>Pérdidas escape</t>
  </si>
  <si>
    <t>Cp agua</t>
  </si>
  <si>
    <t>KJ/kg K</t>
  </si>
  <si>
    <t>Cp aire</t>
  </si>
  <si>
    <t>seria algo mayor porque eso es en CN</t>
  </si>
  <si>
    <t>kJ/kg K</t>
  </si>
  <si>
    <t>Radio</t>
  </si>
  <si>
    <t>Energía Aportada</t>
  </si>
  <si>
    <t>Gasto Másico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</si>
</sst>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Par-Potencia</a:t>
            </a:r>
            <a:r>
              <a:rPr lang="es-ES" baseline="0"/>
              <a:t> (Carga constante)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y potencia'!$B$5:$B$10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'Par y potencia'!$D$5:$D$10</c:f>
              <c:numCache>
                <c:formatCode>General</c:formatCode>
                <c:ptCount val="6"/>
                <c:pt idx="0">
                  <c:v>273</c:v>
                </c:pt>
                <c:pt idx="1">
                  <c:v>260</c:v>
                </c:pt>
                <c:pt idx="2">
                  <c:v>230</c:v>
                </c:pt>
                <c:pt idx="3">
                  <c:v>196</c:v>
                </c:pt>
                <c:pt idx="4">
                  <c:v>177</c:v>
                </c:pt>
                <c:pt idx="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6-43E2-ADC4-2AD703AC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91023"/>
        <c:axId val="2049496847"/>
      </c:scatterChart>
      <c:scatterChart>
        <c:scatterStyle val="lineMarker"/>
        <c:varyColors val="0"/>
        <c:ser>
          <c:idx val="1"/>
          <c:order val="1"/>
          <c:tx>
            <c:v>Potencia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 y potencia'!$B$5:$B$10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'Par y potencia'!$E$5:$E$10</c:f>
              <c:numCache>
                <c:formatCode>General</c:formatCode>
                <c:ptCount val="6"/>
                <c:pt idx="0">
                  <c:v>42.882739721500677</c:v>
                </c:pt>
                <c:pt idx="1">
                  <c:v>47.647488579445195</c:v>
                </c:pt>
                <c:pt idx="2">
                  <c:v>48.171087355043497</c:v>
                </c:pt>
                <c:pt idx="3">
                  <c:v>46.181412007769957</c:v>
                </c:pt>
                <c:pt idx="4">
                  <c:v>46.338491640449455</c:v>
                </c:pt>
                <c:pt idx="5">
                  <c:v>44.610615680975066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6-43E2-ADC4-2AD703AC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99343"/>
        <c:axId val="2049483951"/>
      </c:scatterChart>
      <c:valAx>
        <c:axId val="2049491023"/>
        <c:scaling>
          <c:orientation val="minMax"/>
          <c:min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rev/min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96847"/>
        <c:crosses val="autoZero"/>
        <c:crossBetween val="midCat"/>
      </c:valAx>
      <c:valAx>
        <c:axId val="20494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91023"/>
        <c:crosses val="autoZero"/>
        <c:crossBetween val="midCat"/>
      </c:valAx>
      <c:valAx>
        <c:axId val="2049483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99343"/>
        <c:crosses val="max"/>
        <c:crossBetween val="midCat"/>
      </c:valAx>
      <c:valAx>
        <c:axId val="204949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48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Balance Energético (Régimen constante)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Energía Aportada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'Balance energético'!$B$24:$B$27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'Balance energético'!$D$24:$D$27</c:f>
              <c:numCache>
                <c:formatCode>General</c:formatCode>
                <c:ptCount val="4"/>
                <c:pt idx="0">
                  <c:v>239.04</c:v>
                </c:pt>
                <c:pt idx="1">
                  <c:v>169.32</c:v>
                </c:pt>
                <c:pt idx="2">
                  <c:v>117.52799999999999</c:v>
                </c:pt>
                <c:pt idx="3">
                  <c:v>61.751999999999995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6-4E9C-82D7-D672CA1268EF}"/>
            </c:ext>
          </c:extLst>
        </c:ser>
        <c:ser>
          <c:idx val="1"/>
          <c:order val="1"/>
          <c:tx>
            <c:v>Pérdidas Refri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 energético'!$B$24:$B$27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'Balance energético'!$E$24:$E$27</c:f>
              <c:numCache>
                <c:formatCode>General</c:formatCode>
                <c:ptCount val="4"/>
                <c:pt idx="0">
                  <c:v>46.883200000000002</c:v>
                </c:pt>
                <c:pt idx="1">
                  <c:v>45.125079999999997</c:v>
                </c:pt>
                <c:pt idx="2">
                  <c:v>34.82752</c:v>
                </c:pt>
                <c:pt idx="3">
                  <c:v>20.582561999999999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6-4E9C-82D7-D672CA1268EF}"/>
            </c:ext>
          </c:extLst>
        </c:ser>
        <c:ser>
          <c:idx val="2"/>
          <c:order val="2"/>
          <c:tx>
            <c:v>Pérdidas Escape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'Balance energético'!$B$24:$B$27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'Balance energético'!$F$24:$F$27</c:f>
              <c:numCache>
                <c:formatCode>General</c:formatCode>
                <c:ptCount val="4"/>
                <c:pt idx="0">
                  <c:v>71.606016533333332</c:v>
                </c:pt>
                <c:pt idx="1">
                  <c:v>51.906542600000002</c:v>
                </c:pt>
                <c:pt idx="2">
                  <c:v>37.674883864444439</c:v>
                </c:pt>
                <c:pt idx="3">
                  <c:v>21.386452071111108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6-4E9C-82D7-D672CA12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77839"/>
        <c:axId val="2072078671"/>
      </c:scatterChart>
      <c:valAx>
        <c:axId val="20720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078671"/>
        <c:crosses val="autoZero"/>
        <c:crossBetween val="midCat"/>
      </c:valAx>
      <c:valAx>
        <c:axId val="20720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07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Par-Potencia</a:t>
            </a:r>
            <a:r>
              <a:rPr lang="es-ES" baseline="0"/>
              <a:t> (Régimen constante)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y potencia'!$B$24:$B$27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'Par y potencia'!$D$24:$D$27</c:f>
              <c:numCache>
                <c:formatCode>General</c:formatCode>
                <c:ptCount val="4"/>
                <c:pt idx="0">
                  <c:v>375</c:v>
                </c:pt>
                <c:pt idx="1">
                  <c:v>280</c:v>
                </c:pt>
                <c:pt idx="2">
                  <c:v>190</c:v>
                </c:pt>
                <c:pt idx="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4134-AC5E-1CE0F17B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0207"/>
        <c:axId val="2049466063"/>
      </c:scatterChart>
      <c:scatterChart>
        <c:scatterStyle val="lineMarker"/>
        <c:varyColors val="0"/>
        <c:ser>
          <c:idx val="1"/>
          <c:order val="1"/>
          <c:tx>
            <c:v>Potencia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 y potencia'!$B$24:$B$27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'Par y potencia'!$E$24:$E$27</c:f>
              <c:numCache>
                <c:formatCode>General</c:formatCode>
                <c:ptCount val="4"/>
                <c:pt idx="0">
                  <c:v>88.35729338221293</c:v>
                </c:pt>
                <c:pt idx="1">
                  <c:v>65.973445725385645</c:v>
                </c:pt>
                <c:pt idx="2">
                  <c:v>44.767695313654556</c:v>
                </c:pt>
                <c:pt idx="3">
                  <c:v>21.912608758788803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1-4134-AC5E-1CE0F17B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70223"/>
        <c:axId val="2049480623"/>
      </c:scatterChart>
      <c:valAx>
        <c:axId val="2049480207"/>
        <c:scaling>
          <c:orientation val="minMax"/>
          <c:max val="10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66063"/>
        <c:crosses val="autoZero"/>
        <c:crossBetween val="midCat"/>
      </c:valAx>
      <c:valAx>
        <c:axId val="20494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80207"/>
        <c:crosses val="autoZero"/>
        <c:crossBetween val="midCat"/>
      </c:valAx>
      <c:valAx>
        <c:axId val="2049480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70223"/>
        <c:crosses val="max"/>
        <c:crossBetween val="midCat"/>
      </c:valAx>
      <c:valAx>
        <c:axId val="204947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48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Dosado</a:t>
            </a:r>
            <a:r>
              <a:rPr lang="es-ES" sz="1200" baseline="0"/>
              <a:t> Relativo - Temperatura Escape (Carga Constante)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Dosado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'Dosado y temperatura'!$B$5:$B$10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'Dosado y temperatura'!$D$5:$D$10</c:f>
              <c:numCache>
                <c:formatCode>General</c:formatCode>
                <c:ptCount val="6"/>
                <c:pt idx="0">
                  <c:v>0.69158282828282824</c:v>
                </c:pt>
                <c:pt idx="1">
                  <c:v>0.64732905982905975</c:v>
                </c:pt>
                <c:pt idx="2">
                  <c:v>0.58439429012345689</c:v>
                </c:pt>
                <c:pt idx="3">
                  <c:v>0.52896031746031746</c:v>
                </c:pt>
                <c:pt idx="4">
                  <c:v>0.49105620915032677</c:v>
                </c:pt>
                <c:pt idx="5">
                  <c:v>0.43422833333333327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7-439D-A043-9A7F65F6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62063"/>
        <c:axId val="1942159983"/>
      </c:scatterChart>
      <c:scatterChart>
        <c:scatterStyle val="lineMarker"/>
        <c:varyColors val="0"/>
        <c:ser>
          <c:idx val="1"/>
          <c:order val="1"/>
          <c:tx>
            <c:v>Temperatura Escape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'Dosado y temperatura'!$B$5:$B$10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'Dosado y temperatura'!$E$5:$E$10</c:f>
              <c:numCache>
                <c:formatCode>General</c:formatCode>
                <c:ptCount val="6"/>
                <c:pt idx="0">
                  <c:v>580</c:v>
                </c:pt>
                <c:pt idx="1">
                  <c:v>590</c:v>
                </c:pt>
                <c:pt idx="2">
                  <c:v>555</c:v>
                </c:pt>
                <c:pt idx="3">
                  <c:v>515</c:v>
                </c:pt>
                <c:pt idx="4">
                  <c:v>480</c:v>
                </c:pt>
                <c:pt idx="5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7-439D-A043-9A7F65F6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36143"/>
        <c:axId val="2001835727"/>
      </c:scatterChart>
      <c:valAx>
        <c:axId val="1942162063"/>
        <c:scaling>
          <c:orientation val="minMax"/>
          <c:min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rev/min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159983"/>
        <c:crosses val="autoZero"/>
        <c:crossBetween val="midCat"/>
      </c:valAx>
      <c:valAx>
        <c:axId val="19421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162063"/>
        <c:crosses val="autoZero"/>
        <c:crossBetween val="midCat"/>
      </c:valAx>
      <c:valAx>
        <c:axId val="2001835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836143"/>
        <c:crosses val="max"/>
        <c:crossBetween val="midCat"/>
      </c:valAx>
      <c:valAx>
        <c:axId val="200183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83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Dosado Relativo - Temperatura Escape (Régimen Constante)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Dosado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'Dosado y temperatura'!$B$24:$B$27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'Dosado y temperatura'!$D$24:$D$27</c:f>
              <c:numCache>
                <c:formatCode>General</c:formatCode>
                <c:ptCount val="4"/>
                <c:pt idx="0">
                  <c:v>0.79202614379084979</c:v>
                </c:pt>
                <c:pt idx="1">
                  <c:v>0.65027146464646468</c:v>
                </c:pt>
                <c:pt idx="2">
                  <c:v>0.52960148148148156</c:v>
                </c:pt>
                <c:pt idx="3">
                  <c:v>0.33126807760141092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D-429F-B9DC-EC559BC3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71071"/>
        <c:axId val="2061469823"/>
      </c:scatterChart>
      <c:scatterChart>
        <c:scatterStyle val="lineMarker"/>
        <c:varyColors val="0"/>
        <c:ser>
          <c:idx val="1"/>
          <c:order val="1"/>
          <c:tx>
            <c:v>Temperatura Escape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'Dosado y temperatura'!$B$24:$B$27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'Dosado y temperatura'!$E$24:$E$27</c:f>
              <c:numCache>
                <c:formatCode>General</c:formatCode>
                <c:ptCount val="4"/>
                <c:pt idx="0">
                  <c:v>724</c:v>
                </c:pt>
                <c:pt idx="1">
                  <c:v>612</c:v>
                </c:pt>
                <c:pt idx="2">
                  <c:v>519</c:v>
                </c:pt>
                <c:pt idx="3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D-429F-B9DC-EC559BC3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50175"/>
        <c:axId val="1939424015"/>
      </c:scatterChart>
      <c:valAx>
        <c:axId val="2061471071"/>
        <c:scaling>
          <c:orientation val="minMax"/>
          <c:max val="10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469823"/>
        <c:crosses val="autoZero"/>
        <c:crossBetween val="midCat"/>
      </c:valAx>
      <c:valAx>
        <c:axId val="2061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471071"/>
        <c:crosses val="autoZero"/>
        <c:crossBetween val="midCat"/>
      </c:valAx>
      <c:valAx>
        <c:axId val="1939424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350175"/>
        <c:crosses val="max"/>
        <c:crossBetween val="midCat"/>
      </c:valAx>
      <c:valAx>
        <c:axId val="200535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42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Gasto</a:t>
            </a:r>
            <a:r>
              <a:rPr lang="es-ES" sz="1200" baseline="0"/>
              <a:t> - Consumo específico de combustible (Carga constante)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Gasto Másico 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'Gasto combustible y consumo esp'!$B$5:$B$10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'Gasto combustible y consumo esp'!$E$5:$E$10</c:f>
              <c:numCache>
                <c:formatCode>General</c:formatCode>
                <c:ptCount val="6"/>
                <c:pt idx="0">
                  <c:v>2.6052777777777775E-3</c:v>
                </c:pt>
                <c:pt idx="1">
                  <c:v>2.8819444444444444E-3</c:v>
                </c:pt>
                <c:pt idx="2">
                  <c:v>2.8819444444444444E-3</c:v>
                </c:pt>
                <c:pt idx="3">
                  <c:v>2.7897222222222221E-3</c:v>
                </c:pt>
                <c:pt idx="4">
                  <c:v>2.8588888888888887E-3</c:v>
                </c:pt>
                <c:pt idx="5">
                  <c:v>2.9741666666666662E-3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1-4367-84D6-30111003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18223"/>
        <c:axId val="2054316143"/>
      </c:scatterChart>
      <c:scatterChart>
        <c:scatterStyle val="lineMarker"/>
        <c:varyColors val="0"/>
        <c:ser>
          <c:idx val="1"/>
          <c:order val="1"/>
          <c:tx>
            <c:v>Consumo específico 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'Gasto combustible y consumo esp'!$B$5:$B$10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'Gasto combustible y consumo esp'!$F$5:$F$10</c:f>
              <c:numCache>
                <c:formatCode>General</c:formatCode>
                <c:ptCount val="6"/>
                <c:pt idx="0">
                  <c:v>218.71270494635695</c:v>
                </c:pt>
                <c:pt idx="1">
                  <c:v>217.74494961473593</c:v>
                </c:pt>
                <c:pt idx="2">
                  <c:v>215.37815668414098</c:v>
                </c:pt>
                <c:pt idx="3">
                  <c:v>217.46844809141564</c:v>
                </c:pt>
                <c:pt idx="4">
                  <c:v>222.10476939685242</c:v>
                </c:pt>
                <c:pt idx="5">
                  <c:v>240.01013742041167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1-4367-84D6-30111003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96047"/>
        <c:axId val="1882295631"/>
      </c:scatterChart>
      <c:valAx>
        <c:axId val="2054318223"/>
        <c:scaling>
          <c:orientation val="minMax"/>
          <c:min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rev/min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316143"/>
        <c:crosses val="autoZero"/>
        <c:crossBetween val="midCat"/>
      </c:valAx>
      <c:valAx>
        <c:axId val="20543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318223"/>
        <c:crosses val="autoZero"/>
        <c:crossBetween val="midCat"/>
      </c:valAx>
      <c:valAx>
        <c:axId val="1882295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g/kW</a:t>
                </a:r>
                <a:r>
                  <a:rPr lang="es-ES" baseline="0"/>
                  <a:t> h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2296047"/>
        <c:crosses val="max"/>
        <c:crossBetween val="midCat"/>
      </c:valAx>
      <c:valAx>
        <c:axId val="188229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29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Gasto - Consumo específico de combustible (Régimen constante)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Gasto Másico 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'Gasto combustible y consumo esp'!$B$24:$B$27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'Gasto combustible y consumo esp'!$E$24:$E$27</c:f>
              <c:numCache>
                <c:formatCode>General</c:formatCode>
                <c:ptCount val="4"/>
                <c:pt idx="0">
                  <c:v>5.5333333333333328E-3</c:v>
                </c:pt>
                <c:pt idx="1">
                  <c:v>3.9194444444444441E-3</c:v>
                </c:pt>
                <c:pt idx="2">
                  <c:v>2.7205555555555555E-3</c:v>
                </c:pt>
                <c:pt idx="3">
                  <c:v>1.4294444444444443E-3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858-86D3-751ED150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511"/>
        <c:axId val="1749609183"/>
      </c:scatterChart>
      <c:scatterChart>
        <c:scatterStyle val="lineMarker"/>
        <c:varyColors val="0"/>
        <c:ser>
          <c:idx val="1"/>
          <c:order val="1"/>
          <c:tx>
            <c:v>Consumo específico 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'Gasto combustible y consumo esp'!$B$24:$B$27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'Gasto combustible y consumo esp'!$F$24:$F$27</c:f>
              <c:numCache>
                <c:formatCode>General</c:formatCode>
                <c:ptCount val="4"/>
                <c:pt idx="0">
                  <c:v>225.44828205443946</c:v>
                </c:pt>
                <c:pt idx="1">
                  <c:v>213.87392828825176</c:v>
                </c:pt>
                <c:pt idx="2">
                  <c:v>218.7738263357225</c:v>
                </c:pt>
                <c:pt idx="3">
                  <c:v>234.84196047337448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4858-86D3-751ED150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59631"/>
        <c:axId val="2049760879"/>
      </c:scatterChart>
      <c:valAx>
        <c:axId val="1749612511"/>
        <c:scaling>
          <c:orientation val="minMax"/>
          <c:max val="10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609183"/>
        <c:crosses val="autoZero"/>
        <c:crossBetween val="midCat"/>
      </c:valAx>
      <c:valAx>
        <c:axId val="17496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9612511"/>
        <c:crosses val="autoZero"/>
        <c:crossBetween val="midCat"/>
      </c:valAx>
      <c:valAx>
        <c:axId val="2049760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g/kW</a:t>
                </a:r>
                <a:r>
                  <a:rPr lang="es-ES" baseline="0"/>
                  <a:t> h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759631"/>
        <c:crosses val="max"/>
        <c:crossBetween val="midCat"/>
      </c:valAx>
      <c:valAx>
        <c:axId val="204975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76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Gasto</a:t>
            </a:r>
            <a:r>
              <a:rPr lang="es-ES" sz="1200" baseline="0"/>
              <a:t> Aire - Rendimiento Volumétrico (Carga constante)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Gasto Aire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'Gasto aire y rend vol'!$B$5:$B$10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'Gasto aire y rend vol'!$D$5:$D$10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72</c:v>
                </c:pt>
                <c:pt idx="3">
                  <c:v>77</c:v>
                </c:pt>
                <c:pt idx="4">
                  <c:v>85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9-4B0C-95BD-3D32F6DC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32863"/>
        <c:axId val="1872131615"/>
      </c:scatterChart>
      <c:scatterChart>
        <c:scatterStyle val="lineMarker"/>
        <c:varyColors val="0"/>
        <c:ser>
          <c:idx val="1"/>
          <c:order val="1"/>
          <c:tx>
            <c:v>Rendimiento Volumétrico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'Gasto aire y rend vol'!$B$5:$B$10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'Gasto aire y rend vol'!$E$5:$E$10</c:f>
              <c:numCache>
                <c:formatCode>General</c:formatCode>
                <c:ptCount val="6"/>
                <c:pt idx="0">
                  <c:v>0.85747210956528874</c:v>
                </c:pt>
                <c:pt idx="1">
                  <c:v>0.90295300524862843</c:v>
                </c:pt>
                <c:pt idx="2">
                  <c:v>0.93653410824381134</c:v>
                </c:pt>
                <c:pt idx="3">
                  <c:v>0.92388118994002821</c:v>
                </c:pt>
                <c:pt idx="4">
                  <c:v>0.90959816455721976</c:v>
                </c:pt>
                <c:pt idx="5">
                  <c:v>0.85412392962078232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9-4B0C-95BD-3D32F6DC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63391"/>
        <c:axId val="2049562975"/>
      </c:scatterChart>
      <c:valAx>
        <c:axId val="1872132863"/>
        <c:scaling>
          <c:orientation val="minMax"/>
          <c:min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rev/min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131615"/>
        <c:crosses val="autoZero"/>
        <c:crossBetween val="midCat"/>
      </c:valAx>
      <c:valAx>
        <c:axId val="1872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132863"/>
        <c:crosses val="autoZero"/>
        <c:crossBetween val="midCat"/>
      </c:valAx>
      <c:valAx>
        <c:axId val="20495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563391"/>
        <c:crosses val="max"/>
        <c:crossBetween val="midCat"/>
      </c:valAx>
      <c:valAx>
        <c:axId val="2049563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56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Gasto Aire - Rendimiento Volumétrico (Régimen constante)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Gasto Aire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'Gasto aire y rend vol'!$B$24:$B$27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'Gasto aire y rend vol'!$D$24:$D$27</c:f>
              <c:numCache>
                <c:formatCode>General</c:formatCode>
                <c:ptCount val="4"/>
                <c:pt idx="0">
                  <c:v>102</c:v>
                </c:pt>
                <c:pt idx="1">
                  <c:v>88</c:v>
                </c:pt>
                <c:pt idx="2">
                  <c:v>75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164-B219-77788CA0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26463"/>
        <c:axId val="2049927711"/>
      </c:scatterChart>
      <c:scatterChart>
        <c:scatterStyle val="lineMarker"/>
        <c:varyColors val="0"/>
        <c:ser>
          <c:idx val="1"/>
          <c:order val="1"/>
          <c:tx>
            <c:v>Rendimiento Volumétrico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'Gasto aire y rend vol'!$B$24:$B$27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</c:numCache>
            </c:numRef>
          </c:xVal>
          <c:yVal>
            <c:numRef>
              <c:f>'Gasto aire y rend vol'!$E$24:$E$27</c:f>
              <c:numCache>
                <c:formatCode>General</c:formatCode>
                <c:ptCount val="4"/>
                <c:pt idx="0">
                  <c:v>0.89031733802319812</c:v>
                </c:pt>
                <c:pt idx="1">
                  <c:v>0.90349190154734627</c:v>
                </c:pt>
                <c:pt idx="2">
                  <c:v>0.92016299899006859</c:v>
                </c:pt>
                <c:pt idx="3">
                  <c:v>0.91367007023447255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164-B219-77788CA0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39263"/>
        <c:axId val="2076542175"/>
      </c:scatterChart>
      <c:valAx>
        <c:axId val="2049926463"/>
        <c:scaling>
          <c:orientation val="minMax"/>
          <c:max val="10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927711"/>
        <c:crosses val="autoZero"/>
        <c:crossBetween val="midCat"/>
      </c:valAx>
      <c:valAx>
        <c:axId val="20499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926463"/>
        <c:crosses val="autoZero"/>
        <c:crossBetween val="midCat"/>
      </c:valAx>
      <c:valAx>
        <c:axId val="2076542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539263"/>
        <c:crosses val="max"/>
        <c:crossBetween val="midCat"/>
      </c:valAx>
      <c:valAx>
        <c:axId val="2076539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54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Balance</a:t>
            </a:r>
            <a:r>
              <a:rPr lang="es-ES" baseline="0"/>
              <a:t> Energético (Carga constante)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Energía Aportada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'Balance energético'!$B$5:$B$10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'Balance energético'!$D$5:$D$10</c:f>
              <c:numCache>
                <c:formatCode>General</c:formatCode>
                <c:ptCount val="6"/>
                <c:pt idx="0">
                  <c:v>112.54799999999999</c:v>
                </c:pt>
                <c:pt idx="1">
                  <c:v>124.5</c:v>
                </c:pt>
                <c:pt idx="2">
                  <c:v>124.5</c:v>
                </c:pt>
                <c:pt idx="3">
                  <c:v>120.51599999999999</c:v>
                </c:pt>
                <c:pt idx="4">
                  <c:v>123.50399999999999</c:v>
                </c:pt>
                <c:pt idx="5">
                  <c:v>128.48399999999998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464-A141-C8F2F34798F4}"/>
            </c:ext>
          </c:extLst>
        </c:ser>
        <c:ser>
          <c:idx val="1"/>
          <c:order val="1"/>
          <c:tx>
            <c:v>Pérdidas Refri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 energético'!$B$5:$B$10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'Balance energético'!$E$5:$E$10</c:f>
              <c:numCache>
                <c:formatCode>General</c:formatCode>
                <c:ptCount val="6"/>
                <c:pt idx="0">
                  <c:v>24.488099999999999</c:v>
                </c:pt>
                <c:pt idx="1">
                  <c:v>28.632240000000003</c:v>
                </c:pt>
                <c:pt idx="2">
                  <c:v>29.586648</c:v>
                </c:pt>
                <c:pt idx="3">
                  <c:v>28.799679999999999</c:v>
                </c:pt>
                <c:pt idx="4">
                  <c:v>29.19735</c:v>
                </c:pt>
                <c:pt idx="5">
                  <c:v>31.562439999999999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464-A141-C8F2F34798F4}"/>
            </c:ext>
          </c:extLst>
        </c:ser>
        <c:ser>
          <c:idx val="2"/>
          <c:order val="2"/>
          <c:tx>
            <c:v>Pérdidas Escape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'Balance energético'!$B$5:$B$10</c:f>
              <c:numCache>
                <c:formatCode>General</c:formatCode>
                <c:ptCount val="6"/>
                <c:pt idx="0">
                  <c:v>1500</c:v>
                </c:pt>
                <c:pt idx="1">
                  <c:v>1750</c:v>
                </c:pt>
                <c:pt idx="2">
                  <c:v>2000</c:v>
                </c:pt>
                <c:pt idx="3">
                  <c:v>2250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'Balance energético'!$F$5:$F$10</c:f>
              <c:numCache>
                <c:formatCode>General</c:formatCode>
                <c:ptCount val="6"/>
                <c:pt idx="0">
                  <c:v>32.004801069999999</c:v>
                </c:pt>
                <c:pt idx="1">
                  <c:v>38.0578763888889</c:v>
                </c:pt>
                <c:pt idx="2">
                  <c:v>39.254313388888889</c:v>
                </c:pt>
                <c:pt idx="3">
                  <c:v>38.597161068888887</c:v>
                </c:pt>
                <c:pt idx="4">
                  <c:v>39.121806044444448</c:v>
                </c:pt>
                <c:pt idx="5">
                  <c:v>40.433424386666665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E-4464-A141-C8F2F347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49343"/>
        <c:axId val="2005350591"/>
      </c:scatterChart>
      <c:valAx>
        <c:axId val="2005349343"/>
        <c:scaling>
          <c:orientation val="minMax"/>
          <c:min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rev/min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350591"/>
        <c:crosses val="autoZero"/>
        <c:crossBetween val="midCat"/>
      </c:valAx>
      <c:valAx>
        <c:axId val="20053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34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7620</xdr:rowOff>
    </xdr:from>
    <xdr:to>
      <xdr:col>11</xdr:col>
      <xdr:colOff>617220</xdr:colOff>
      <xdr:row>17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2D93E1-24D2-4741-9282-4F3AA57D8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21</xdr:row>
      <xdr:rowOff>7620</xdr:rowOff>
    </xdr:from>
    <xdr:to>
      <xdr:col>11</xdr:col>
      <xdr:colOff>586740</xdr:colOff>
      <xdr:row>36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9A95BD-3D1F-4E66-8C2D-16672C92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175260</xdr:rowOff>
    </xdr:from>
    <xdr:to>
      <xdr:col>11</xdr:col>
      <xdr:colOff>624840</xdr:colOff>
      <xdr:row>16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F5D20-47FE-4397-B7D7-440DB8C3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20</xdr:row>
      <xdr:rowOff>160020</xdr:rowOff>
    </xdr:from>
    <xdr:to>
      <xdr:col>11</xdr:col>
      <xdr:colOff>632460</xdr:colOff>
      <xdr:row>35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CDD623-288F-4B9D-B85B-4BBF1CB5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609600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B3199-D334-4289-B9E2-A11990682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18</xdr:row>
      <xdr:rowOff>175260</xdr:rowOff>
    </xdr:from>
    <xdr:to>
      <xdr:col>12</xdr:col>
      <xdr:colOff>601980</xdr:colOff>
      <xdr:row>33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59BE15-EDEE-4740-976B-7643EBE1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175260</xdr:rowOff>
    </xdr:from>
    <xdr:to>
      <xdr:col>11</xdr:col>
      <xdr:colOff>624840</xdr:colOff>
      <xdr:row>16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DDAADC-95EC-4930-8E47-6C0E1FD9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784860</xdr:colOff>
      <xdr:row>20</xdr:row>
      <xdr:rowOff>15240</xdr:rowOff>
    </xdr:from>
    <xdr:to>
      <xdr:col>11</xdr:col>
      <xdr:colOff>601980</xdr:colOff>
      <xdr:row>35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61E88-AA6E-481D-B605-E013D3C4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22860</xdr:rowOff>
    </xdr:from>
    <xdr:to>
      <xdr:col>12</xdr:col>
      <xdr:colOff>632460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9FC06B-43B3-4E38-B446-B6DF9E59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777240</xdr:colOff>
      <xdr:row>21</xdr:row>
      <xdr:rowOff>30480</xdr:rowOff>
    </xdr:from>
    <xdr:to>
      <xdr:col>12</xdr:col>
      <xdr:colOff>594360</xdr:colOff>
      <xdr:row>36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732496-E984-4892-86C0-949AE2BC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CA7E-621D-470D-BEF8-C32E890F188C}">
  <dimension ref="A1:AH25"/>
  <sheetViews>
    <sheetView zoomScaleNormal="100" workbookViewId="0">
      <selection activeCell="X18" sqref="X18:X25"/>
    </sheetView>
  </sheetViews>
  <sheetFormatPr baseColWidth="10" defaultRowHeight="14.4" x14ac:dyDescent="0.3"/>
  <cols>
    <col min="2" max="2" width="29.88671875" customWidth="1"/>
    <col min="7" max="7" width="14.33203125" customWidth="1"/>
    <col min="13" max="13" width="13.21875" customWidth="1"/>
    <col min="22" max="22" width="16.88671875" customWidth="1"/>
    <col min="23" max="23" width="17.5546875" customWidth="1"/>
    <col min="24" max="24" width="17.33203125" customWidth="1"/>
    <col min="25" max="25" width="22.33203125" customWidth="1"/>
    <col min="26" max="26" width="22.77734375" customWidth="1"/>
    <col min="27" max="27" width="17.5546875" customWidth="1"/>
    <col min="28" max="28" width="20.21875" customWidth="1"/>
    <col min="29" max="29" width="23.77734375" customWidth="1"/>
    <col min="30" max="30" width="22.6640625" customWidth="1"/>
    <col min="31" max="31" width="16.109375" customWidth="1"/>
    <col min="32" max="32" width="17.21875" customWidth="1"/>
    <col min="33" max="33" width="13.88671875" customWidth="1"/>
  </cols>
  <sheetData>
    <row r="1" spans="1:34" x14ac:dyDescent="0.3">
      <c r="A1" t="s">
        <v>0</v>
      </c>
      <c r="B1" t="s">
        <v>22</v>
      </c>
    </row>
    <row r="3" spans="1:34" x14ac:dyDescent="0.3">
      <c r="A3" t="s">
        <v>2</v>
      </c>
    </row>
    <row r="5" spans="1:34" x14ac:dyDescent="0.3">
      <c r="A5" t="s">
        <v>1</v>
      </c>
      <c r="C5">
        <v>4</v>
      </c>
      <c r="F5" t="s">
        <v>71</v>
      </c>
      <c r="G5">
        <v>287</v>
      </c>
    </row>
    <row r="6" spans="1:34" x14ac:dyDescent="0.3">
      <c r="A6" t="s">
        <v>3</v>
      </c>
      <c r="C6">
        <v>89</v>
      </c>
      <c r="D6" t="s">
        <v>12</v>
      </c>
      <c r="F6" t="s">
        <v>72</v>
      </c>
      <c r="G6">
        <f>(4*(PI()*G8*G8*C7))/1000000000</f>
        <v>2.4884555409084752E-3</v>
      </c>
    </row>
    <row r="7" spans="1:34" x14ac:dyDescent="0.3">
      <c r="A7" t="s">
        <v>4</v>
      </c>
      <c r="C7">
        <v>100</v>
      </c>
      <c r="D7" t="s">
        <v>12</v>
      </c>
    </row>
    <row r="8" spans="1:34" x14ac:dyDescent="0.3">
      <c r="A8" t="s">
        <v>5</v>
      </c>
      <c r="C8">
        <v>15</v>
      </c>
      <c r="F8" t="s">
        <v>82</v>
      </c>
      <c r="G8">
        <f>C6/2</f>
        <v>44.5</v>
      </c>
    </row>
    <row r="9" spans="1:34" x14ac:dyDescent="0.3">
      <c r="A9" t="s">
        <v>6</v>
      </c>
      <c r="B9" t="s">
        <v>8</v>
      </c>
      <c r="C9">
        <v>175</v>
      </c>
      <c r="D9" t="s">
        <v>11</v>
      </c>
    </row>
    <row r="10" spans="1:34" x14ac:dyDescent="0.3">
      <c r="A10" t="s">
        <v>7</v>
      </c>
      <c r="B10" t="s">
        <v>9</v>
      </c>
      <c r="C10">
        <v>400</v>
      </c>
      <c r="D10" t="s">
        <v>10</v>
      </c>
      <c r="F10">
        <v>375</v>
      </c>
      <c r="G10" t="s">
        <v>55</v>
      </c>
      <c r="H10" t="s">
        <v>56</v>
      </c>
    </row>
    <row r="11" spans="1:34" x14ac:dyDescent="0.3">
      <c r="A11" t="s">
        <v>13</v>
      </c>
      <c r="C11">
        <v>0.94</v>
      </c>
      <c r="D11" t="s">
        <v>15</v>
      </c>
    </row>
    <row r="12" spans="1:34" x14ac:dyDescent="0.3">
      <c r="A12" t="s">
        <v>14</v>
      </c>
      <c r="C12">
        <v>23</v>
      </c>
      <c r="D12" t="s">
        <v>16</v>
      </c>
    </row>
    <row r="13" spans="1:34" x14ac:dyDescent="0.3">
      <c r="A13" t="s">
        <v>18</v>
      </c>
      <c r="B13" t="s">
        <v>20</v>
      </c>
      <c r="C13">
        <v>0.995</v>
      </c>
      <c r="D13" t="s">
        <v>19</v>
      </c>
    </row>
    <row r="14" spans="1:34" x14ac:dyDescent="0.3">
      <c r="A14" t="s">
        <v>23</v>
      </c>
      <c r="C14">
        <v>0.83</v>
      </c>
      <c r="D14" t="s">
        <v>24</v>
      </c>
      <c r="AF14" t="s">
        <v>77</v>
      </c>
      <c r="AG14" t="s">
        <v>79</v>
      </c>
    </row>
    <row r="15" spans="1:34" x14ac:dyDescent="0.3">
      <c r="A15" t="s">
        <v>25</v>
      </c>
      <c r="C15">
        <v>43200</v>
      </c>
      <c r="D15" t="s">
        <v>26</v>
      </c>
      <c r="AF15">
        <v>4.1859999999999999</v>
      </c>
      <c r="AG15">
        <v>1.012</v>
      </c>
      <c r="AH15" t="s">
        <v>80</v>
      </c>
    </row>
    <row r="16" spans="1:34" x14ac:dyDescent="0.3">
      <c r="A16" t="s">
        <v>27</v>
      </c>
      <c r="C16" t="s">
        <v>70</v>
      </c>
      <c r="D16" s="1">
        <f>1/14.6</f>
        <v>6.8493150684931503E-2</v>
      </c>
      <c r="E16" s="1"/>
      <c r="AF16" t="s">
        <v>81</v>
      </c>
      <c r="AG16" t="s">
        <v>78</v>
      </c>
    </row>
    <row r="18" spans="1:33" x14ac:dyDescent="0.3">
      <c r="A18" s="2" t="s">
        <v>29</v>
      </c>
      <c r="B18" s="2" t="s">
        <v>30</v>
      </c>
      <c r="C18" s="2" t="s">
        <v>31</v>
      </c>
      <c r="D18" s="2" t="s">
        <v>33</v>
      </c>
      <c r="E18" s="2" t="s">
        <v>34</v>
      </c>
      <c r="F18" s="2" t="s">
        <v>35</v>
      </c>
      <c r="G18" s="2" t="s">
        <v>36</v>
      </c>
      <c r="H18" s="2" t="s">
        <v>37</v>
      </c>
      <c r="I18" s="2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2" t="s">
        <v>44</v>
      </c>
      <c r="P18" s="2" t="s">
        <v>45</v>
      </c>
      <c r="Q18" s="2" t="s">
        <v>46</v>
      </c>
      <c r="R18" s="2" t="s">
        <v>47</v>
      </c>
      <c r="S18" s="2" t="s">
        <v>48</v>
      </c>
      <c r="T18" s="2" t="s">
        <v>49</v>
      </c>
      <c r="U18" s="2" t="s">
        <v>57</v>
      </c>
      <c r="V18" s="2" t="s">
        <v>50</v>
      </c>
      <c r="W18" s="2" t="s">
        <v>58</v>
      </c>
      <c r="X18" s="2" t="s">
        <v>61</v>
      </c>
      <c r="Y18" s="2" t="s">
        <v>62</v>
      </c>
      <c r="Z18" s="2" t="s">
        <v>63</v>
      </c>
      <c r="AA18" s="2" t="s">
        <v>64</v>
      </c>
      <c r="AB18" s="2" t="s">
        <v>65</v>
      </c>
      <c r="AC18" s="2" t="s">
        <v>67</v>
      </c>
      <c r="AD18" s="2" t="s">
        <v>68</v>
      </c>
      <c r="AE18" s="2" t="s">
        <v>83</v>
      </c>
      <c r="AF18" s="2" t="s">
        <v>75</v>
      </c>
      <c r="AG18" s="2" t="s">
        <v>76</v>
      </c>
    </row>
    <row r="19" spans="1:33" x14ac:dyDescent="0.3">
      <c r="A19" s="2" t="s">
        <v>32</v>
      </c>
      <c r="B19" s="2" t="s">
        <v>51</v>
      </c>
      <c r="C19" s="2" t="s">
        <v>52</v>
      </c>
      <c r="D19" s="2" t="s">
        <v>51</v>
      </c>
      <c r="E19" s="2" t="s">
        <v>10</v>
      </c>
      <c r="F19" s="2" t="s">
        <v>54</v>
      </c>
      <c r="G19" s="2" t="s">
        <v>53</v>
      </c>
      <c r="H19" s="2" t="s">
        <v>53</v>
      </c>
      <c r="I19" s="2" t="s">
        <v>16</v>
      </c>
      <c r="J19" s="2" t="s">
        <v>16</v>
      </c>
      <c r="K19" s="2" t="s">
        <v>16</v>
      </c>
      <c r="L19" s="2" t="s">
        <v>16</v>
      </c>
      <c r="M19" s="2" t="s">
        <v>16</v>
      </c>
      <c r="N19" s="2" t="s">
        <v>16</v>
      </c>
      <c r="O19" s="2" t="s">
        <v>16</v>
      </c>
      <c r="P19" s="2" t="s">
        <v>16</v>
      </c>
      <c r="Q19" s="2" t="s">
        <v>15</v>
      </c>
      <c r="R19" s="2" t="s">
        <v>15</v>
      </c>
      <c r="S19" s="2" t="s">
        <v>15</v>
      </c>
      <c r="T19" s="2" t="s">
        <v>15</v>
      </c>
      <c r="U19" s="2" t="s">
        <v>15</v>
      </c>
      <c r="V19" s="2" t="s">
        <v>52</v>
      </c>
      <c r="W19" s="2" t="s">
        <v>59</v>
      </c>
      <c r="X19" s="2" t="s">
        <v>60</v>
      </c>
      <c r="Y19" s="2" t="s">
        <v>66</v>
      </c>
      <c r="Z19" s="2"/>
      <c r="AA19" s="2"/>
      <c r="AB19" s="2"/>
      <c r="AC19" s="2" t="s">
        <v>69</v>
      </c>
      <c r="AD19" s="2"/>
      <c r="AE19" s="2" t="s">
        <v>59</v>
      </c>
      <c r="AF19" s="2" t="s">
        <v>59</v>
      </c>
      <c r="AG19" s="2" t="s">
        <v>59</v>
      </c>
    </row>
    <row r="20" spans="1:33" x14ac:dyDescent="0.3">
      <c r="A20" s="3">
        <v>1</v>
      </c>
      <c r="B20" s="3"/>
      <c r="C20" s="3">
        <v>1500</v>
      </c>
      <c r="D20" s="3">
        <v>30</v>
      </c>
      <c r="E20" s="3">
        <v>273</v>
      </c>
      <c r="F20" s="3">
        <v>11.3</v>
      </c>
      <c r="G20" s="3">
        <v>55</v>
      </c>
      <c r="H20" s="3">
        <v>90</v>
      </c>
      <c r="I20" s="3">
        <v>26</v>
      </c>
      <c r="J20" s="3">
        <v>91</v>
      </c>
      <c r="K20" s="3">
        <v>94</v>
      </c>
      <c r="L20" s="3">
        <v>37</v>
      </c>
      <c r="M20" s="3">
        <v>110</v>
      </c>
      <c r="N20" s="3">
        <v>31</v>
      </c>
      <c r="O20" s="3">
        <v>580</v>
      </c>
      <c r="P20" s="3">
        <v>448</v>
      </c>
      <c r="Q20" s="3">
        <v>1.8</v>
      </c>
      <c r="R20" s="3">
        <v>1.8</v>
      </c>
      <c r="S20" s="3">
        <v>1.92</v>
      </c>
      <c r="T20" s="3">
        <v>1.02</v>
      </c>
      <c r="U20" s="3"/>
      <c r="V20" s="3">
        <v>133000</v>
      </c>
      <c r="W20" s="3">
        <f>(E20*2*PI()*C20)/60000</f>
        <v>42.882739721500677</v>
      </c>
      <c r="X20" s="3">
        <f>($C$14*F20)/3600</f>
        <v>2.6052777777777775E-3</v>
      </c>
      <c r="Y20" s="3">
        <f>(X20/W20)*3600000</f>
        <v>218.71270494635695</v>
      </c>
      <c r="Z20" s="3">
        <f>W20/(X20*$C$15)</f>
        <v>0.381017341236634</v>
      </c>
      <c r="AA20" s="3">
        <f>X20/(G20/1000)</f>
        <v>4.7368686868686866E-2</v>
      </c>
      <c r="AB20" s="3">
        <f>AA20/$D$16</f>
        <v>0.69158282828282824</v>
      </c>
      <c r="AC20" s="3">
        <f>(R20*100000)/($G$5*(N20+273.15))</f>
        <v>2.0620670733139312</v>
      </c>
      <c r="AD20" s="3">
        <f>(G20/1000)/($G$6*AC20*(C20/120))</f>
        <v>0.85747210956528874</v>
      </c>
      <c r="AE20" s="3">
        <f>X20*$C$15</f>
        <v>112.54799999999999</v>
      </c>
      <c r="AF20" s="3">
        <f t="shared" ref="AF20:AF25" si="0">(H20/1000)*$AF$15*(J20-I20)</f>
        <v>24.488099999999999</v>
      </c>
      <c r="AG20" s="3">
        <f t="shared" ref="AG20:AG25" si="1">((G20/1000)+X20)*$AG$15*(O20-N20)</f>
        <v>32.004801069999999</v>
      </c>
    </row>
    <row r="21" spans="1:33" x14ac:dyDescent="0.3">
      <c r="A21" s="3">
        <v>2</v>
      </c>
      <c r="B21" s="3"/>
      <c r="C21" s="3">
        <v>1750</v>
      </c>
      <c r="D21" s="3">
        <v>30</v>
      </c>
      <c r="E21" s="3">
        <v>260</v>
      </c>
      <c r="F21" s="3">
        <v>12.5</v>
      </c>
      <c r="G21" s="3">
        <v>65</v>
      </c>
      <c r="H21" s="3">
        <v>190</v>
      </c>
      <c r="I21" s="3">
        <v>55</v>
      </c>
      <c r="J21" s="3">
        <v>91</v>
      </c>
      <c r="K21" s="3">
        <v>102</v>
      </c>
      <c r="L21" s="3">
        <v>45</v>
      </c>
      <c r="M21" s="3">
        <v>109</v>
      </c>
      <c r="N21" s="3">
        <v>36</v>
      </c>
      <c r="O21" s="3">
        <v>590</v>
      </c>
      <c r="P21" s="3">
        <v>478</v>
      </c>
      <c r="Q21" s="3">
        <v>1.77</v>
      </c>
      <c r="R21" s="3">
        <v>1.76</v>
      </c>
      <c r="S21" s="3">
        <v>1.8</v>
      </c>
      <c r="T21" s="3">
        <v>1.05</v>
      </c>
      <c r="U21" s="3"/>
      <c r="V21" s="3">
        <v>135000</v>
      </c>
      <c r="W21" s="3">
        <f t="shared" ref="W21:W25" si="2">(E21*2*PI()*C21)/60000</f>
        <v>47.647488579445195</v>
      </c>
      <c r="X21" s="3">
        <f t="shared" ref="X21:X25" si="3">($C$14*F21)/3600</f>
        <v>2.8819444444444444E-3</v>
      </c>
      <c r="Y21" s="3">
        <f t="shared" ref="Y21:Y25" si="4">(X21/W21)*3600000</f>
        <v>217.74494961473593</v>
      </c>
      <c r="Z21" s="3">
        <f t="shared" ref="Z21:Z25" si="5">W21/(X21*$C$15)</f>
        <v>0.38271075164213009</v>
      </c>
      <c r="AA21" s="3">
        <f t="shared" ref="AA21:AA25" si="6">X21/(G21/1000)</f>
        <v>4.4337606837606833E-2</v>
      </c>
      <c r="AB21" s="3">
        <f t="shared" ref="AB21:AB25" si="7">AA21/$D$16</f>
        <v>0.64732905982905975</v>
      </c>
      <c r="AC21" s="3">
        <f t="shared" ref="AC21:AC25" si="8">(R21*100000)/($G$5*(N21+273.15))</f>
        <v>1.9836338933154358</v>
      </c>
      <c r="AD21" s="3">
        <f t="shared" ref="AD21:AD25" si="9">(G21/1000)/($G$6*AC21*(C21/120))</f>
        <v>0.90295300524862843</v>
      </c>
      <c r="AE21" s="3">
        <f t="shared" ref="AE21:AE25" si="10">X21*$C$15</f>
        <v>124.5</v>
      </c>
      <c r="AF21" s="3">
        <f t="shared" si="0"/>
        <v>28.632240000000003</v>
      </c>
      <c r="AG21" s="3">
        <f t="shared" si="1"/>
        <v>38.0578763888889</v>
      </c>
    </row>
    <row r="22" spans="1:33" x14ac:dyDescent="0.3">
      <c r="A22" s="3">
        <v>3</v>
      </c>
      <c r="B22" s="3"/>
      <c r="C22" s="3">
        <v>2000</v>
      </c>
      <c r="D22" s="3">
        <v>30</v>
      </c>
      <c r="E22" s="3">
        <v>230</v>
      </c>
      <c r="F22" s="3">
        <v>12.5</v>
      </c>
      <c r="G22" s="3">
        <v>72</v>
      </c>
      <c r="H22" s="3">
        <v>228</v>
      </c>
      <c r="I22" s="3">
        <v>59</v>
      </c>
      <c r="J22" s="3">
        <v>90</v>
      </c>
      <c r="K22" s="3">
        <v>105</v>
      </c>
      <c r="L22" s="3">
        <v>50</v>
      </c>
      <c r="M22" s="3">
        <v>100</v>
      </c>
      <c r="N22" s="3">
        <v>37</v>
      </c>
      <c r="O22" s="3">
        <v>555</v>
      </c>
      <c r="P22" s="3">
        <v>464</v>
      </c>
      <c r="Q22" s="3">
        <v>1.67</v>
      </c>
      <c r="R22" s="3">
        <v>1.65</v>
      </c>
      <c r="S22" s="3">
        <v>1.7</v>
      </c>
      <c r="T22" s="3">
        <v>1.05</v>
      </c>
      <c r="U22" s="3"/>
      <c r="V22" s="3">
        <v>125000</v>
      </c>
      <c r="W22" s="3">
        <f>(E22*2*PI()*C22)/60000</f>
        <v>48.171087355043497</v>
      </c>
      <c r="X22" s="3">
        <f t="shared" si="3"/>
        <v>2.8819444444444444E-3</v>
      </c>
      <c r="Y22" s="3">
        <f t="shared" si="4"/>
        <v>215.37815668414098</v>
      </c>
      <c r="Z22" s="3">
        <f t="shared" si="5"/>
        <v>0.38691636429753812</v>
      </c>
      <c r="AA22" s="3">
        <f t="shared" si="6"/>
        <v>4.002700617283951E-2</v>
      </c>
      <c r="AB22" s="3">
        <f t="shared" si="7"/>
        <v>0.58439429012345689</v>
      </c>
      <c r="AC22" s="3">
        <f t="shared" si="8"/>
        <v>1.8536607834469219</v>
      </c>
      <c r="AD22" s="3">
        <f t="shared" si="9"/>
        <v>0.93653410824381134</v>
      </c>
      <c r="AE22" s="3">
        <f t="shared" si="10"/>
        <v>124.5</v>
      </c>
      <c r="AF22" s="3">
        <f t="shared" si="0"/>
        <v>29.586648</v>
      </c>
      <c r="AG22" s="3">
        <f t="shared" si="1"/>
        <v>39.254313388888889</v>
      </c>
    </row>
    <row r="23" spans="1:33" x14ac:dyDescent="0.3">
      <c r="A23" s="3">
        <v>4</v>
      </c>
      <c r="B23" s="3"/>
      <c r="C23" s="3">
        <v>2250</v>
      </c>
      <c r="D23" s="3">
        <v>30</v>
      </c>
      <c r="E23" s="3">
        <v>196</v>
      </c>
      <c r="F23" s="3">
        <v>12.1</v>
      </c>
      <c r="G23" s="3">
        <v>77</v>
      </c>
      <c r="H23" s="3">
        <v>215</v>
      </c>
      <c r="I23" s="3">
        <v>57</v>
      </c>
      <c r="J23" s="3">
        <v>89</v>
      </c>
      <c r="K23" s="3">
        <v>105</v>
      </c>
      <c r="L23" s="3">
        <v>55</v>
      </c>
      <c r="M23" s="3">
        <v>94</v>
      </c>
      <c r="N23" s="3">
        <v>37</v>
      </c>
      <c r="O23" s="3">
        <v>515</v>
      </c>
      <c r="P23" s="3">
        <v>437</v>
      </c>
      <c r="Q23" s="3">
        <v>1.6</v>
      </c>
      <c r="R23" s="3">
        <v>1.59</v>
      </c>
      <c r="S23" s="3">
        <v>1.69</v>
      </c>
      <c r="T23" s="3">
        <v>1.07</v>
      </c>
      <c r="U23" s="3"/>
      <c r="V23" s="3">
        <v>126000</v>
      </c>
      <c r="W23" s="3">
        <f t="shared" si="2"/>
        <v>46.181412007769957</v>
      </c>
      <c r="X23" s="3">
        <f t="shared" si="3"/>
        <v>2.7897222222222221E-3</v>
      </c>
      <c r="Y23" s="3">
        <f t="shared" si="4"/>
        <v>217.46844809141564</v>
      </c>
      <c r="Z23" s="3">
        <f t="shared" si="5"/>
        <v>0.38319735145349965</v>
      </c>
      <c r="AA23" s="3">
        <f t="shared" si="6"/>
        <v>3.6230158730158731E-2</v>
      </c>
      <c r="AB23" s="3">
        <f t="shared" si="7"/>
        <v>0.52896031746031746</v>
      </c>
      <c r="AC23" s="3">
        <f t="shared" si="8"/>
        <v>1.7862549367761247</v>
      </c>
      <c r="AD23" s="3">
        <f t="shared" si="9"/>
        <v>0.92388118994002821</v>
      </c>
      <c r="AE23" s="3">
        <f t="shared" si="10"/>
        <v>120.51599999999999</v>
      </c>
      <c r="AF23" s="3">
        <f t="shared" si="0"/>
        <v>28.799679999999999</v>
      </c>
      <c r="AG23" s="3">
        <f t="shared" si="1"/>
        <v>38.597161068888887</v>
      </c>
    </row>
    <row r="24" spans="1:33" x14ac:dyDescent="0.3">
      <c r="A24" s="3">
        <v>5</v>
      </c>
      <c r="B24" s="3"/>
      <c r="C24" s="3">
        <v>2500</v>
      </c>
      <c r="D24" s="3">
        <v>30</v>
      </c>
      <c r="E24" s="3">
        <v>177</v>
      </c>
      <c r="F24" s="3">
        <v>12.4</v>
      </c>
      <c r="G24" s="3">
        <v>85</v>
      </c>
      <c r="H24" s="3">
        <v>225</v>
      </c>
      <c r="I24" s="3">
        <v>58</v>
      </c>
      <c r="J24" s="3">
        <v>89</v>
      </c>
      <c r="K24" s="3">
        <v>104</v>
      </c>
      <c r="L24" s="3">
        <v>61</v>
      </c>
      <c r="M24" s="3">
        <v>96</v>
      </c>
      <c r="N24" s="3">
        <v>40</v>
      </c>
      <c r="O24" s="3">
        <v>480</v>
      </c>
      <c r="P24" s="3">
        <v>402</v>
      </c>
      <c r="Q24" s="3">
        <v>1.65</v>
      </c>
      <c r="R24" s="3">
        <v>1.62</v>
      </c>
      <c r="S24" s="3">
        <v>1.79</v>
      </c>
      <c r="T24" s="3">
        <v>1.08</v>
      </c>
      <c r="U24" s="3"/>
      <c r="V24" s="3">
        <v>132000</v>
      </c>
      <c r="W24" s="3">
        <f t="shared" si="2"/>
        <v>46.338491640449455</v>
      </c>
      <c r="X24" s="3">
        <f t="shared" si="3"/>
        <v>2.8588888888888887E-3</v>
      </c>
      <c r="Y24" s="3">
        <f t="shared" si="4"/>
        <v>222.10476939685242</v>
      </c>
      <c r="Z24" s="3">
        <f t="shared" si="5"/>
        <v>0.3751983064552521</v>
      </c>
      <c r="AA24" s="3">
        <f t="shared" si="6"/>
        <v>3.363398692810457E-2</v>
      </c>
      <c r="AB24" s="3">
        <f t="shared" si="7"/>
        <v>0.49105620915032677</v>
      </c>
      <c r="AC24" s="3">
        <f t="shared" si="8"/>
        <v>1.8025225301407917</v>
      </c>
      <c r="AD24" s="3">
        <f t="shared" si="9"/>
        <v>0.90959816455721976</v>
      </c>
      <c r="AE24" s="3">
        <f t="shared" si="10"/>
        <v>123.50399999999999</v>
      </c>
      <c r="AF24" s="3">
        <f t="shared" si="0"/>
        <v>29.19735</v>
      </c>
      <c r="AG24" s="3">
        <f t="shared" si="1"/>
        <v>39.121806044444448</v>
      </c>
    </row>
    <row r="25" spans="1:33" x14ac:dyDescent="0.3">
      <c r="A25" s="3">
        <v>6</v>
      </c>
      <c r="B25" s="3"/>
      <c r="C25" s="3">
        <v>3000</v>
      </c>
      <c r="D25" s="3">
        <v>30</v>
      </c>
      <c r="E25" s="3">
        <v>142</v>
      </c>
      <c r="F25" s="3">
        <v>12.9</v>
      </c>
      <c r="G25" s="3">
        <v>100</v>
      </c>
      <c r="H25" s="3">
        <v>260</v>
      </c>
      <c r="I25" s="3">
        <v>59</v>
      </c>
      <c r="J25" s="3">
        <v>88</v>
      </c>
      <c r="K25" s="3">
        <v>104</v>
      </c>
      <c r="L25" s="3">
        <v>65</v>
      </c>
      <c r="M25" s="3">
        <v>107</v>
      </c>
      <c r="N25" s="3">
        <v>49</v>
      </c>
      <c r="O25" s="3">
        <v>437</v>
      </c>
      <c r="P25" s="3">
        <v>354</v>
      </c>
      <c r="Q25" s="3">
        <v>1.78</v>
      </c>
      <c r="R25" s="3">
        <v>1.74</v>
      </c>
      <c r="S25" s="3">
        <v>2.09</v>
      </c>
      <c r="T25" s="3">
        <v>1.1200000000000001</v>
      </c>
      <c r="U25" s="3"/>
      <c r="V25" s="3">
        <v>143000</v>
      </c>
      <c r="W25" s="3">
        <f t="shared" si="2"/>
        <v>44.610615680975066</v>
      </c>
      <c r="X25" s="3">
        <f t="shared" si="3"/>
        <v>2.9741666666666662E-3</v>
      </c>
      <c r="Y25" s="3">
        <f t="shared" si="4"/>
        <v>240.01013742041167</v>
      </c>
      <c r="Z25" s="3">
        <f t="shared" si="5"/>
        <v>0.34720755643484846</v>
      </c>
      <c r="AA25" s="3">
        <f t="shared" si="6"/>
        <v>2.9741666666666659E-2</v>
      </c>
      <c r="AB25" s="3">
        <f t="shared" si="7"/>
        <v>0.43422833333333327</v>
      </c>
      <c r="AC25" s="3">
        <f t="shared" si="8"/>
        <v>1.8819549185270352</v>
      </c>
      <c r="AD25" s="3">
        <f t="shared" si="9"/>
        <v>0.85412392962078232</v>
      </c>
      <c r="AE25" s="3">
        <f t="shared" si="10"/>
        <v>128.48399999999998</v>
      </c>
      <c r="AF25" s="3">
        <f t="shared" si="0"/>
        <v>31.562439999999999</v>
      </c>
      <c r="AG25" s="3">
        <f t="shared" si="1"/>
        <v>40.433424386666665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6235-F677-4B8E-8C13-075647D27BE9}">
  <dimension ref="A1:AH26"/>
  <sheetViews>
    <sheetView topLeftCell="V1" zoomScale="90" zoomScaleNormal="90" workbookViewId="0">
      <selection activeCell="X18" sqref="X18:X23"/>
    </sheetView>
  </sheetViews>
  <sheetFormatPr baseColWidth="10" defaultRowHeight="14.4" x14ac:dyDescent="0.3"/>
  <cols>
    <col min="1" max="1" width="33.77734375" customWidth="1"/>
    <col min="2" max="2" width="16.5546875" customWidth="1"/>
    <col min="5" max="5" width="12.6640625" customWidth="1"/>
    <col min="22" max="22" width="14.6640625" customWidth="1"/>
    <col min="23" max="23" width="17.109375" customWidth="1"/>
    <col min="24" max="24" width="17.21875" customWidth="1"/>
    <col min="25" max="25" width="19.21875" customWidth="1"/>
    <col min="26" max="26" width="23.44140625" customWidth="1"/>
    <col min="27" max="27" width="19.33203125" customWidth="1"/>
    <col min="28" max="28" width="17.109375" customWidth="1"/>
    <col min="29" max="29" width="18.77734375" customWidth="1"/>
    <col min="30" max="30" width="24.88671875" customWidth="1"/>
    <col min="31" max="31" width="16.21875" customWidth="1"/>
    <col min="32" max="32" width="18" customWidth="1"/>
    <col min="33" max="33" width="17.77734375" customWidth="1"/>
  </cols>
  <sheetData>
    <row r="1" spans="1:34" x14ac:dyDescent="0.3">
      <c r="A1" t="s">
        <v>17</v>
      </c>
      <c r="B1" t="s">
        <v>21</v>
      </c>
    </row>
    <row r="3" spans="1:34" x14ac:dyDescent="0.3">
      <c r="A3" t="s">
        <v>2</v>
      </c>
    </row>
    <row r="5" spans="1:34" x14ac:dyDescent="0.3">
      <c r="A5" s="2" t="s">
        <v>1</v>
      </c>
      <c r="B5" s="2"/>
      <c r="C5" s="3">
        <v>4</v>
      </c>
      <c r="D5" s="3"/>
      <c r="F5" t="s">
        <v>71</v>
      </c>
      <c r="G5">
        <v>287</v>
      </c>
    </row>
    <row r="6" spans="1:34" x14ac:dyDescent="0.3">
      <c r="A6" s="2" t="s">
        <v>3</v>
      </c>
      <c r="B6" s="2"/>
      <c r="C6" s="3">
        <v>89</v>
      </c>
      <c r="D6" s="3" t="s">
        <v>12</v>
      </c>
      <c r="F6" t="s">
        <v>72</v>
      </c>
      <c r="G6">
        <f>(4*(PI()*G8*G8*C7))/1000000000</f>
        <v>2.4884555409084752E-3</v>
      </c>
    </row>
    <row r="7" spans="1:34" x14ac:dyDescent="0.3">
      <c r="A7" s="2" t="s">
        <v>4</v>
      </c>
      <c r="B7" s="2"/>
      <c r="C7" s="3">
        <v>100</v>
      </c>
      <c r="D7" s="3" t="s">
        <v>12</v>
      </c>
    </row>
    <row r="8" spans="1:34" x14ac:dyDescent="0.3">
      <c r="A8" s="2" t="s">
        <v>5</v>
      </c>
      <c r="B8" s="2"/>
      <c r="C8" s="3">
        <v>15</v>
      </c>
      <c r="D8" s="3"/>
      <c r="F8" t="s">
        <v>82</v>
      </c>
      <c r="G8">
        <f>C6/2</f>
        <v>44.5</v>
      </c>
    </row>
    <row r="9" spans="1:34" x14ac:dyDescent="0.3">
      <c r="A9" s="2" t="s">
        <v>6</v>
      </c>
      <c r="B9" s="2" t="s">
        <v>8</v>
      </c>
      <c r="C9" s="3">
        <v>175</v>
      </c>
      <c r="D9" s="3" t="s">
        <v>11</v>
      </c>
    </row>
    <row r="10" spans="1:34" x14ac:dyDescent="0.3">
      <c r="A10" s="2" t="s">
        <v>7</v>
      </c>
      <c r="B10" s="2" t="s">
        <v>9</v>
      </c>
      <c r="C10" s="3">
        <v>400</v>
      </c>
      <c r="D10" s="3" t="s">
        <v>10</v>
      </c>
      <c r="F10">
        <v>375</v>
      </c>
      <c r="G10" t="s">
        <v>55</v>
      </c>
      <c r="H10" t="s">
        <v>56</v>
      </c>
    </row>
    <row r="11" spans="1:34" x14ac:dyDescent="0.3">
      <c r="A11" s="2" t="s">
        <v>13</v>
      </c>
      <c r="B11" s="2"/>
      <c r="C11" s="3">
        <v>0.94</v>
      </c>
      <c r="D11" s="3" t="s">
        <v>15</v>
      </c>
    </row>
    <row r="12" spans="1:34" x14ac:dyDescent="0.3">
      <c r="A12" s="2" t="s">
        <v>14</v>
      </c>
      <c r="B12" s="2"/>
      <c r="C12" s="3">
        <v>23</v>
      </c>
      <c r="D12" s="3" t="s">
        <v>16</v>
      </c>
    </row>
    <row r="13" spans="1:34" x14ac:dyDescent="0.3">
      <c r="A13" s="2" t="s">
        <v>18</v>
      </c>
      <c r="B13" s="2" t="s">
        <v>20</v>
      </c>
      <c r="C13" s="3">
        <v>0.995</v>
      </c>
      <c r="D13" s="3" t="s">
        <v>19</v>
      </c>
    </row>
    <row r="14" spans="1:34" x14ac:dyDescent="0.3">
      <c r="A14" s="2" t="s">
        <v>23</v>
      </c>
      <c r="B14" s="2"/>
      <c r="C14" s="3">
        <v>0.83</v>
      </c>
      <c r="D14" s="3" t="s">
        <v>24</v>
      </c>
      <c r="AF14" t="s">
        <v>77</v>
      </c>
      <c r="AG14" t="s">
        <v>79</v>
      </c>
    </row>
    <row r="15" spans="1:34" x14ac:dyDescent="0.3">
      <c r="A15" s="2" t="s">
        <v>25</v>
      </c>
      <c r="B15" s="2"/>
      <c r="C15" s="3">
        <v>43200</v>
      </c>
      <c r="D15" s="3" t="s">
        <v>26</v>
      </c>
      <c r="AF15">
        <v>4.1859999999999999</v>
      </c>
      <c r="AG15">
        <v>1.012</v>
      </c>
      <c r="AH15" t="s">
        <v>80</v>
      </c>
    </row>
    <row r="16" spans="1:34" x14ac:dyDescent="0.3">
      <c r="A16" s="2" t="s">
        <v>27</v>
      </c>
      <c r="B16" s="2"/>
      <c r="C16" s="3" t="s">
        <v>28</v>
      </c>
      <c r="D16" s="4">
        <f>1/14.6</f>
        <v>6.8493150684931503E-2</v>
      </c>
      <c r="AF16" t="s">
        <v>81</v>
      </c>
      <c r="AG16" t="s">
        <v>78</v>
      </c>
    </row>
    <row r="18" spans="1:33" x14ac:dyDescent="0.3">
      <c r="A18" s="2" t="s">
        <v>29</v>
      </c>
      <c r="B18" s="2" t="s">
        <v>30</v>
      </c>
      <c r="C18" s="2" t="s">
        <v>31</v>
      </c>
      <c r="D18" s="2" t="s">
        <v>33</v>
      </c>
      <c r="E18" s="2" t="s">
        <v>34</v>
      </c>
      <c r="F18" s="2" t="s">
        <v>35</v>
      </c>
      <c r="G18" s="2" t="s">
        <v>36</v>
      </c>
      <c r="H18" s="2" t="s">
        <v>37</v>
      </c>
      <c r="I18" s="2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2" t="s">
        <v>44</v>
      </c>
      <c r="P18" s="2" t="s">
        <v>45</v>
      </c>
      <c r="Q18" s="2" t="s">
        <v>46</v>
      </c>
      <c r="R18" s="2" t="s">
        <v>47</v>
      </c>
      <c r="S18" s="2" t="s">
        <v>48</v>
      </c>
      <c r="T18" s="2" t="s">
        <v>49</v>
      </c>
      <c r="U18" s="2" t="s">
        <v>57</v>
      </c>
      <c r="V18" s="2" t="s">
        <v>50</v>
      </c>
      <c r="W18" s="2" t="s">
        <v>58</v>
      </c>
      <c r="X18" s="2" t="s">
        <v>61</v>
      </c>
      <c r="Y18" s="2" t="s">
        <v>62</v>
      </c>
      <c r="Z18" s="2" t="s">
        <v>63</v>
      </c>
      <c r="AA18" s="2" t="s">
        <v>64</v>
      </c>
      <c r="AB18" s="2" t="s">
        <v>65</v>
      </c>
      <c r="AC18" s="2" t="s">
        <v>67</v>
      </c>
      <c r="AD18" s="2" t="s">
        <v>68</v>
      </c>
      <c r="AE18" s="2" t="s">
        <v>83</v>
      </c>
      <c r="AF18" s="2" t="s">
        <v>75</v>
      </c>
      <c r="AG18" s="2" t="s">
        <v>76</v>
      </c>
    </row>
    <row r="19" spans="1:33" x14ac:dyDescent="0.3">
      <c r="A19" s="2" t="s">
        <v>32</v>
      </c>
      <c r="B19" s="2" t="s">
        <v>51</v>
      </c>
      <c r="C19" s="2" t="s">
        <v>52</v>
      </c>
      <c r="D19" s="2" t="s">
        <v>51</v>
      </c>
      <c r="E19" s="2" t="s">
        <v>10</v>
      </c>
      <c r="F19" s="2" t="s">
        <v>54</v>
      </c>
      <c r="G19" s="2" t="s">
        <v>53</v>
      </c>
      <c r="H19" s="2" t="s">
        <v>53</v>
      </c>
      <c r="I19" s="2" t="s">
        <v>16</v>
      </c>
      <c r="J19" s="2" t="s">
        <v>16</v>
      </c>
      <c r="K19" s="2" t="s">
        <v>16</v>
      </c>
      <c r="L19" s="2" t="s">
        <v>16</v>
      </c>
      <c r="M19" s="2" t="s">
        <v>16</v>
      </c>
      <c r="N19" s="2" t="s">
        <v>16</v>
      </c>
      <c r="O19" s="2" t="s">
        <v>16</v>
      </c>
      <c r="P19" s="2" t="s">
        <v>16</v>
      </c>
      <c r="Q19" s="2" t="s">
        <v>15</v>
      </c>
      <c r="R19" s="2" t="s">
        <v>15</v>
      </c>
      <c r="S19" s="2" t="s">
        <v>15</v>
      </c>
      <c r="T19" s="2" t="s">
        <v>15</v>
      </c>
      <c r="U19" s="2" t="s">
        <v>15</v>
      </c>
      <c r="V19" s="2" t="s">
        <v>52</v>
      </c>
      <c r="W19" s="2" t="s">
        <v>59</v>
      </c>
      <c r="X19" s="2" t="s">
        <v>60</v>
      </c>
      <c r="Y19" s="2" t="s">
        <v>66</v>
      </c>
      <c r="Z19" s="2"/>
      <c r="AA19" s="2"/>
      <c r="AB19" s="2"/>
      <c r="AC19" s="2" t="s">
        <v>69</v>
      </c>
      <c r="AD19" s="2"/>
      <c r="AE19" s="2" t="s">
        <v>59</v>
      </c>
      <c r="AF19" s="2" t="s">
        <v>59</v>
      </c>
      <c r="AG19" s="2" t="s">
        <v>59</v>
      </c>
    </row>
    <row r="20" spans="1:33" x14ac:dyDescent="0.3">
      <c r="A20" s="3">
        <v>1</v>
      </c>
      <c r="B20" s="3">
        <v>100</v>
      </c>
      <c r="C20" s="3">
        <v>2250</v>
      </c>
      <c r="D20" s="3"/>
      <c r="E20" s="3">
        <v>375</v>
      </c>
      <c r="F20" s="3">
        <v>24</v>
      </c>
      <c r="G20" s="3">
        <v>102</v>
      </c>
      <c r="H20" s="3">
        <v>400</v>
      </c>
      <c r="I20" s="3">
        <v>67</v>
      </c>
      <c r="J20" s="3">
        <v>95</v>
      </c>
      <c r="K20" s="3">
        <v>108</v>
      </c>
      <c r="L20" s="3">
        <v>70</v>
      </c>
      <c r="M20" s="3">
        <v>160</v>
      </c>
      <c r="N20" s="3">
        <v>66</v>
      </c>
      <c r="O20" s="3">
        <v>724</v>
      </c>
      <c r="P20" s="3">
        <v>566</v>
      </c>
      <c r="Q20" s="3">
        <v>2.42</v>
      </c>
      <c r="R20" s="3">
        <v>2.39</v>
      </c>
      <c r="S20" s="3">
        <v>2.4900000000000002</v>
      </c>
      <c r="T20" s="3">
        <v>1.2</v>
      </c>
      <c r="U20" s="3"/>
      <c r="V20" s="3">
        <v>175000</v>
      </c>
      <c r="W20" s="3">
        <f>(E20*2*PI()*C20)/60000</f>
        <v>88.35729338221293</v>
      </c>
      <c r="X20" s="3">
        <f>($C$14*F20)/3600</f>
        <v>5.5333333333333328E-3</v>
      </c>
      <c r="Y20" s="3">
        <f>(X20/W20)*3600000</f>
        <v>225.44828205443946</v>
      </c>
      <c r="Z20" s="3">
        <f>W20/(X20*$C$15)</f>
        <v>0.3696339247917208</v>
      </c>
      <c r="AA20" s="3">
        <f>X20/(G20/1000)</f>
        <v>5.4248366013071897E-2</v>
      </c>
      <c r="AB20" s="3">
        <f>AA20/$D$16</f>
        <v>0.79202614379084979</v>
      </c>
      <c r="AC20" s="3">
        <f>(R20*100000)/($G$5*(N20+273.15))</f>
        <v>2.4554109191815368</v>
      </c>
      <c r="AD20" s="3">
        <f>(G20/1000)/($G$6*AC20*(C20/120))</f>
        <v>0.89031733802319812</v>
      </c>
      <c r="AE20" s="3">
        <f>X20*$C$15</f>
        <v>239.03999999999996</v>
      </c>
      <c r="AF20" s="3">
        <f>(H20/1000)*$AF$15*(J20-I20)</f>
        <v>46.883200000000002</v>
      </c>
      <c r="AG20" s="3">
        <f>((G20/1000)+X20)*$AG$15*(O20-N20)</f>
        <v>71.606016533333332</v>
      </c>
    </row>
    <row r="21" spans="1:33" x14ac:dyDescent="0.3">
      <c r="A21" s="3">
        <v>2</v>
      </c>
      <c r="B21" s="3">
        <v>75</v>
      </c>
      <c r="C21" s="3">
        <v>2250</v>
      </c>
      <c r="D21" s="3"/>
      <c r="E21" s="3">
        <v>280</v>
      </c>
      <c r="F21" s="3">
        <v>17</v>
      </c>
      <c r="G21" s="3">
        <v>88</v>
      </c>
      <c r="H21" s="3">
        <v>385</v>
      </c>
      <c r="I21" s="3">
        <v>64</v>
      </c>
      <c r="J21" s="3">
        <v>92</v>
      </c>
      <c r="K21" s="3">
        <v>110</v>
      </c>
      <c r="L21" s="3">
        <v>72</v>
      </c>
      <c r="M21" s="3">
        <v>133</v>
      </c>
      <c r="N21" s="3">
        <v>54</v>
      </c>
      <c r="O21" s="3">
        <v>612</v>
      </c>
      <c r="P21" s="3">
        <v>509</v>
      </c>
      <c r="Q21" s="3">
        <v>1.99</v>
      </c>
      <c r="R21" s="3">
        <v>1.96</v>
      </c>
      <c r="S21" s="3">
        <v>2.0699999999999998</v>
      </c>
      <c r="T21" s="3">
        <v>1.1200000000000001</v>
      </c>
      <c r="U21" s="3"/>
      <c r="V21" s="3">
        <v>151000</v>
      </c>
      <c r="W21" s="3">
        <f t="shared" ref="W21:W23" si="0">(E21*2*PI()*C21)/60000</f>
        <v>65.973445725385645</v>
      </c>
      <c r="X21" s="3">
        <f t="shared" ref="X21:X23" si="1">($C$14*F21)/3600</f>
        <v>3.9194444444444441E-3</v>
      </c>
      <c r="Y21" s="3">
        <f t="shared" ref="Y21:Y23" si="2">(X21/W21)*3600000</f>
        <v>213.87392828825176</v>
      </c>
      <c r="Z21" s="3">
        <f t="shared" ref="Z21:Z23" si="3">W21/(X21*$C$15)</f>
        <v>0.38963764307456678</v>
      </c>
      <c r="AA21" s="3">
        <f t="shared" ref="AA21:AA23" si="4">X21/(G21/1000)</f>
        <v>4.4539141414141413E-2</v>
      </c>
      <c r="AB21" s="3">
        <f t="shared" ref="AB21:AB23" si="5">AA21/$D$16</f>
        <v>0.65027146464646468</v>
      </c>
      <c r="AC21" s="3">
        <f>(R21*100000)/($G$5*(N21+273.15))</f>
        <v>2.0875036810890806</v>
      </c>
      <c r="AD21" s="3">
        <f t="shared" ref="AD21:AD23" si="6">(G21/1000)/($G$6*AC21*(C21/120))</f>
        <v>0.90349190154734627</v>
      </c>
      <c r="AE21" s="3">
        <f t="shared" ref="AE21:AE23" si="7">X21*$C$15</f>
        <v>169.32</v>
      </c>
      <c r="AF21" s="3">
        <f>(H21/1000)*$AF$15*(J21-I21)</f>
        <v>45.125079999999997</v>
      </c>
      <c r="AG21" s="3">
        <f>((G21/1000)+X21)*$AG$15*(O21-N21)</f>
        <v>51.906542600000002</v>
      </c>
    </row>
    <row r="22" spans="1:33" x14ac:dyDescent="0.3">
      <c r="A22" s="3">
        <v>3</v>
      </c>
      <c r="B22" s="3">
        <v>50</v>
      </c>
      <c r="C22" s="3">
        <v>2250</v>
      </c>
      <c r="D22" s="3"/>
      <c r="E22" s="3">
        <v>190</v>
      </c>
      <c r="F22" s="3">
        <v>11.8</v>
      </c>
      <c r="G22" s="3">
        <v>75</v>
      </c>
      <c r="H22" s="3">
        <v>260</v>
      </c>
      <c r="I22" s="3">
        <v>58</v>
      </c>
      <c r="J22" s="3">
        <v>90</v>
      </c>
      <c r="K22" s="3">
        <v>104</v>
      </c>
      <c r="L22" s="3">
        <v>71</v>
      </c>
      <c r="M22" s="3">
        <v>100</v>
      </c>
      <c r="N22" s="3">
        <v>40</v>
      </c>
      <c r="O22" s="3">
        <v>519</v>
      </c>
      <c r="P22" s="3">
        <v>449</v>
      </c>
      <c r="Q22" s="3">
        <v>1.6</v>
      </c>
      <c r="R22" s="3">
        <v>1.57</v>
      </c>
      <c r="S22" s="3">
        <v>1.66</v>
      </c>
      <c r="T22" s="3">
        <v>1.06</v>
      </c>
      <c r="U22" s="3"/>
      <c r="V22" s="3">
        <v>125000</v>
      </c>
      <c r="W22" s="3">
        <f t="shared" si="0"/>
        <v>44.767695313654556</v>
      </c>
      <c r="X22" s="3">
        <f t="shared" si="1"/>
        <v>2.7205555555555555E-3</v>
      </c>
      <c r="Y22" s="3">
        <f t="shared" si="2"/>
        <v>218.7738263357225</v>
      </c>
      <c r="Z22" s="3">
        <f t="shared" si="3"/>
        <v>0.38091089198875638</v>
      </c>
      <c r="AA22" s="3">
        <f t="shared" si="4"/>
        <v>3.6274074074074077E-2</v>
      </c>
      <c r="AB22" s="3">
        <f t="shared" si="5"/>
        <v>0.52960148148148156</v>
      </c>
      <c r="AC22" s="3">
        <f t="shared" ref="AC22:AC23" si="8">(R22*100000)/($G$5*(N22+273.15))</f>
        <v>1.7468891187166933</v>
      </c>
      <c r="AD22" s="3">
        <f t="shared" si="6"/>
        <v>0.92016299899006859</v>
      </c>
      <c r="AE22" s="3">
        <f t="shared" si="7"/>
        <v>117.52799999999999</v>
      </c>
      <c r="AF22" s="3">
        <f>(H22/1000)*$AF$15*(J22-I22)</f>
        <v>34.82752</v>
      </c>
      <c r="AG22" s="3">
        <f>((G22/1000)+X22)*$AG$15*(O22-N22)</f>
        <v>37.674883864444439</v>
      </c>
    </row>
    <row r="23" spans="1:33" x14ac:dyDescent="0.3">
      <c r="A23" s="3">
        <v>4</v>
      </c>
      <c r="B23" s="3">
        <v>25</v>
      </c>
      <c r="C23" s="3">
        <v>2250</v>
      </c>
      <c r="D23" s="3"/>
      <c r="E23" s="3">
        <v>93</v>
      </c>
      <c r="F23" s="3">
        <v>6.2</v>
      </c>
      <c r="G23" s="3">
        <v>63</v>
      </c>
      <c r="H23" s="3">
        <v>149</v>
      </c>
      <c r="I23" s="3">
        <v>54</v>
      </c>
      <c r="J23" s="3">
        <v>87</v>
      </c>
      <c r="K23" s="3">
        <v>95</v>
      </c>
      <c r="L23" s="3">
        <v>69</v>
      </c>
      <c r="M23" s="3">
        <v>72</v>
      </c>
      <c r="N23" s="3">
        <v>31</v>
      </c>
      <c r="O23" s="3">
        <v>359</v>
      </c>
      <c r="P23" s="3">
        <v>313</v>
      </c>
      <c r="Q23" s="3">
        <v>1.3</v>
      </c>
      <c r="R23" s="3">
        <v>1.29</v>
      </c>
      <c r="S23" s="3">
        <v>1.42</v>
      </c>
      <c r="T23" s="3">
        <v>1.01</v>
      </c>
      <c r="U23" s="3"/>
      <c r="V23" s="3">
        <v>97000</v>
      </c>
      <c r="W23" s="3">
        <f t="shared" si="0"/>
        <v>21.912608758788803</v>
      </c>
      <c r="X23" s="3">
        <f t="shared" si="1"/>
        <v>1.4294444444444443E-3</v>
      </c>
      <c r="Y23" s="3">
        <f t="shared" si="2"/>
        <v>234.84196047337448</v>
      </c>
      <c r="Z23" s="3">
        <f t="shared" si="3"/>
        <v>0.35484856780005192</v>
      </c>
      <c r="AA23" s="3">
        <f t="shared" si="4"/>
        <v>2.2689594356261021E-2</v>
      </c>
      <c r="AB23" s="3">
        <f t="shared" si="5"/>
        <v>0.33126807760141092</v>
      </c>
      <c r="AC23" s="3">
        <f t="shared" si="8"/>
        <v>1.477814735874984</v>
      </c>
      <c r="AD23" s="3">
        <f t="shared" si="6"/>
        <v>0.91367007023447255</v>
      </c>
      <c r="AE23" s="3">
        <f t="shared" si="7"/>
        <v>61.751999999999995</v>
      </c>
      <c r="AF23" s="3">
        <f>(H23/1000)*$AF$15*(J23-I23)</f>
        <v>20.582561999999999</v>
      </c>
      <c r="AG23" s="3">
        <f>((G23/1000)+X23)*$AG$15*(O23-N23)</f>
        <v>21.386452071111108</v>
      </c>
    </row>
    <row r="25" spans="1:33" x14ac:dyDescent="0.3">
      <c r="A25">
        <v>3</v>
      </c>
      <c r="B25">
        <v>51</v>
      </c>
    </row>
    <row r="26" spans="1:33" x14ac:dyDescent="0.3">
      <c r="A26">
        <v>4</v>
      </c>
      <c r="B2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3032-6ECB-49A5-8F4D-1F942A2ED903}">
  <dimension ref="A1:E27"/>
  <sheetViews>
    <sheetView zoomScaleNormal="100" workbookViewId="0">
      <selection activeCell="D5" sqref="D5:E10"/>
    </sheetView>
  </sheetViews>
  <sheetFormatPr baseColWidth="10" defaultRowHeight="14.4" x14ac:dyDescent="0.3"/>
  <cols>
    <col min="2" max="2" width="13.6640625" customWidth="1"/>
    <col min="5" max="5" width="15.109375" customWidth="1"/>
  </cols>
  <sheetData>
    <row r="1" spans="1:5" x14ac:dyDescent="0.3">
      <c r="A1" t="s">
        <v>73</v>
      </c>
    </row>
    <row r="3" spans="1:5" x14ac:dyDescent="0.3">
      <c r="A3" s="2" t="s">
        <v>29</v>
      </c>
      <c r="B3" s="2" t="s">
        <v>31</v>
      </c>
      <c r="C3" s="2" t="s">
        <v>33</v>
      </c>
      <c r="D3" s="2" t="s">
        <v>34</v>
      </c>
      <c r="E3" s="2" t="s">
        <v>58</v>
      </c>
    </row>
    <row r="4" spans="1:5" x14ac:dyDescent="0.3">
      <c r="A4" s="2" t="s">
        <v>32</v>
      </c>
      <c r="B4" s="2" t="s">
        <v>52</v>
      </c>
      <c r="C4" s="2" t="s">
        <v>51</v>
      </c>
      <c r="D4" s="2" t="s">
        <v>10</v>
      </c>
      <c r="E4" s="2" t="s">
        <v>59</v>
      </c>
    </row>
    <row r="5" spans="1:5" x14ac:dyDescent="0.3">
      <c r="A5" s="3">
        <v>1</v>
      </c>
      <c r="B5" s="3">
        <v>1500</v>
      </c>
      <c r="C5" s="3">
        <v>30</v>
      </c>
      <c r="D5" s="3">
        <v>273</v>
      </c>
      <c r="E5" s="3">
        <v>42.882739721500677</v>
      </c>
    </row>
    <row r="6" spans="1:5" x14ac:dyDescent="0.3">
      <c r="A6" s="3">
        <v>2</v>
      </c>
      <c r="B6" s="3">
        <v>1750</v>
      </c>
      <c r="C6" s="3">
        <v>30</v>
      </c>
      <c r="D6" s="3">
        <v>260</v>
      </c>
      <c r="E6" s="3">
        <v>47.647488579445195</v>
      </c>
    </row>
    <row r="7" spans="1:5" x14ac:dyDescent="0.3">
      <c r="A7" s="3">
        <v>3</v>
      </c>
      <c r="B7" s="3">
        <v>2000</v>
      </c>
      <c r="C7" s="3">
        <v>30</v>
      </c>
      <c r="D7" s="3">
        <v>230</v>
      </c>
      <c r="E7" s="3">
        <v>48.171087355043497</v>
      </c>
    </row>
    <row r="8" spans="1:5" x14ac:dyDescent="0.3">
      <c r="A8" s="3">
        <v>4</v>
      </c>
      <c r="B8" s="3">
        <v>2250</v>
      </c>
      <c r="C8" s="3">
        <v>30</v>
      </c>
      <c r="D8" s="3">
        <v>196</v>
      </c>
      <c r="E8" s="3">
        <v>46.181412007769957</v>
      </c>
    </row>
    <row r="9" spans="1:5" x14ac:dyDescent="0.3">
      <c r="A9" s="3">
        <v>5</v>
      </c>
      <c r="B9" s="3">
        <v>2500</v>
      </c>
      <c r="C9" s="3">
        <v>30</v>
      </c>
      <c r="D9" s="3">
        <v>177</v>
      </c>
      <c r="E9" s="3">
        <v>46.338491640449455</v>
      </c>
    </row>
    <row r="10" spans="1:5" x14ac:dyDescent="0.3">
      <c r="A10" s="3">
        <v>6</v>
      </c>
      <c r="B10" s="3">
        <v>3000</v>
      </c>
      <c r="C10" s="3">
        <v>30</v>
      </c>
      <c r="D10" s="3">
        <v>142</v>
      </c>
      <c r="E10" s="3">
        <v>44.610615680975066</v>
      </c>
    </row>
    <row r="20" spans="1:5" x14ac:dyDescent="0.3">
      <c r="A20" t="s">
        <v>74</v>
      </c>
    </row>
    <row r="22" spans="1:5" x14ac:dyDescent="0.3">
      <c r="A22" s="2" t="s">
        <v>29</v>
      </c>
      <c r="B22" s="2" t="s">
        <v>30</v>
      </c>
      <c r="C22" s="2" t="s">
        <v>31</v>
      </c>
      <c r="D22" s="2" t="s">
        <v>34</v>
      </c>
      <c r="E22" s="2" t="s">
        <v>58</v>
      </c>
    </row>
    <row r="23" spans="1:5" x14ac:dyDescent="0.3">
      <c r="A23" s="2" t="s">
        <v>32</v>
      </c>
      <c r="B23" s="2" t="s">
        <v>51</v>
      </c>
      <c r="C23" s="2" t="s">
        <v>52</v>
      </c>
      <c r="D23" s="2" t="s">
        <v>10</v>
      </c>
      <c r="E23" s="2" t="s">
        <v>59</v>
      </c>
    </row>
    <row r="24" spans="1:5" x14ac:dyDescent="0.3">
      <c r="A24" s="3">
        <v>1</v>
      </c>
      <c r="B24" s="3">
        <v>100</v>
      </c>
      <c r="C24" s="3">
        <v>2250</v>
      </c>
      <c r="D24" s="3">
        <v>375</v>
      </c>
      <c r="E24" s="3">
        <v>88.35729338221293</v>
      </c>
    </row>
    <row r="25" spans="1:5" x14ac:dyDescent="0.3">
      <c r="A25" s="3">
        <v>2</v>
      </c>
      <c r="B25" s="3">
        <v>75</v>
      </c>
      <c r="C25" s="3">
        <v>2250</v>
      </c>
      <c r="D25" s="3">
        <v>280</v>
      </c>
      <c r="E25" s="3">
        <v>65.973445725385645</v>
      </c>
    </row>
    <row r="26" spans="1:5" x14ac:dyDescent="0.3">
      <c r="A26" s="3">
        <v>3</v>
      </c>
      <c r="B26" s="3">
        <v>50</v>
      </c>
      <c r="C26" s="3">
        <v>2250</v>
      </c>
      <c r="D26" s="3">
        <v>190</v>
      </c>
      <c r="E26" s="3">
        <v>44.767695313654556</v>
      </c>
    </row>
    <row r="27" spans="1:5" x14ac:dyDescent="0.3">
      <c r="A27" s="3">
        <v>4</v>
      </c>
      <c r="B27" s="3">
        <v>25</v>
      </c>
      <c r="C27" s="3">
        <v>2250</v>
      </c>
      <c r="D27" s="3">
        <v>93</v>
      </c>
      <c r="E27" s="3">
        <v>21.912608758788803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20FC-E5EB-4E9A-A80C-937BAB8C08EC}">
  <dimension ref="A1:E27"/>
  <sheetViews>
    <sheetView workbookViewId="0">
      <selection activeCell="N28" sqref="N28"/>
    </sheetView>
  </sheetViews>
  <sheetFormatPr baseColWidth="10" defaultRowHeight="14.4" x14ac:dyDescent="0.3"/>
  <cols>
    <col min="2" max="2" width="13.6640625" customWidth="1"/>
    <col min="4" max="4" width="13.88671875" customWidth="1"/>
  </cols>
  <sheetData>
    <row r="1" spans="1:5" x14ac:dyDescent="0.3">
      <c r="A1" t="s">
        <v>73</v>
      </c>
    </row>
    <row r="3" spans="1:5" x14ac:dyDescent="0.3">
      <c r="A3" s="2" t="s">
        <v>29</v>
      </c>
      <c r="B3" s="2" t="s">
        <v>31</v>
      </c>
      <c r="C3" s="2" t="s">
        <v>33</v>
      </c>
      <c r="D3" s="2" t="s">
        <v>65</v>
      </c>
      <c r="E3" s="2" t="s">
        <v>44</v>
      </c>
    </row>
    <row r="4" spans="1:5" x14ac:dyDescent="0.3">
      <c r="A4" s="2" t="s">
        <v>32</v>
      </c>
      <c r="B4" s="2" t="s">
        <v>52</v>
      </c>
      <c r="C4" s="2" t="s">
        <v>51</v>
      </c>
      <c r="D4" s="2"/>
      <c r="E4" s="2" t="s">
        <v>16</v>
      </c>
    </row>
    <row r="5" spans="1:5" x14ac:dyDescent="0.3">
      <c r="A5" s="3">
        <v>1</v>
      </c>
      <c r="B5" s="3">
        <v>1500</v>
      </c>
      <c r="C5" s="3">
        <v>30</v>
      </c>
      <c r="D5" s="3">
        <v>0.69158282828282824</v>
      </c>
      <c r="E5" s="3">
        <v>580</v>
      </c>
    </row>
    <row r="6" spans="1:5" x14ac:dyDescent="0.3">
      <c r="A6" s="3">
        <v>2</v>
      </c>
      <c r="B6" s="3">
        <v>1750</v>
      </c>
      <c r="C6" s="3">
        <v>30</v>
      </c>
      <c r="D6" s="3">
        <v>0.64732905982905975</v>
      </c>
      <c r="E6" s="3">
        <v>590</v>
      </c>
    </row>
    <row r="7" spans="1:5" x14ac:dyDescent="0.3">
      <c r="A7" s="3">
        <v>3</v>
      </c>
      <c r="B7" s="3">
        <v>2000</v>
      </c>
      <c r="C7" s="3">
        <v>30</v>
      </c>
      <c r="D7" s="3">
        <v>0.58439429012345689</v>
      </c>
      <c r="E7" s="3">
        <v>555</v>
      </c>
    </row>
    <row r="8" spans="1:5" x14ac:dyDescent="0.3">
      <c r="A8" s="3">
        <v>4</v>
      </c>
      <c r="B8" s="3">
        <v>2250</v>
      </c>
      <c r="C8" s="3">
        <v>30</v>
      </c>
      <c r="D8" s="3">
        <v>0.52896031746031746</v>
      </c>
      <c r="E8" s="3">
        <v>515</v>
      </c>
    </row>
    <row r="9" spans="1:5" x14ac:dyDescent="0.3">
      <c r="A9" s="3">
        <v>5</v>
      </c>
      <c r="B9" s="3">
        <v>2500</v>
      </c>
      <c r="C9" s="3">
        <v>30</v>
      </c>
      <c r="D9" s="3">
        <v>0.49105620915032677</v>
      </c>
      <c r="E9" s="3">
        <v>480</v>
      </c>
    </row>
    <row r="10" spans="1:5" x14ac:dyDescent="0.3">
      <c r="A10" s="3">
        <v>6</v>
      </c>
      <c r="B10" s="3">
        <v>3000</v>
      </c>
      <c r="C10" s="3">
        <v>30</v>
      </c>
      <c r="D10" s="3">
        <v>0.43422833333333327</v>
      </c>
      <c r="E10" s="3">
        <v>437</v>
      </c>
    </row>
    <row r="20" spans="1:5" x14ac:dyDescent="0.3">
      <c r="A20" t="s">
        <v>74</v>
      </c>
    </row>
    <row r="22" spans="1:5" x14ac:dyDescent="0.3">
      <c r="A22" s="2" t="s">
        <v>29</v>
      </c>
      <c r="B22" s="2" t="s">
        <v>30</v>
      </c>
      <c r="C22" s="2" t="s">
        <v>31</v>
      </c>
      <c r="D22" s="2" t="s">
        <v>65</v>
      </c>
      <c r="E22" s="2" t="s">
        <v>44</v>
      </c>
    </row>
    <row r="23" spans="1:5" x14ac:dyDescent="0.3">
      <c r="A23" s="2" t="s">
        <v>32</v>
      </c>
      <c r="B23" s="2" t="s">
        <v>51</v>
      </c>
      <c r="C23" s="2" t="s">
        <v>52</v>
      </c>
      <c r="D23" s="2"/>
      <c r="E23" s="2" t="s">
        <v>16</v>
      </c>
    </row>
    <row r="24" spans="1:5" x14ac:dyDescent="0.3">
      <c r="A24" s="3">
        <v>1</v>
      </c>
      <c r="B24" s="3">
        <v>100</v>
      </c>
      <c r="C24" s="3">
        <v>2250</v>
      </c>
      <c r="D24" s="3">
        <v>0.79202614379084979</v>
      </c>
      <c r="E24" s="3">
        <v>724</v>
      </c>
    </row>
    <row r="25" spans="1:5" x14ac:dyDescent="0.3">
      <c r="A25" s="3">
        <v>2</v>
      </c>
      <c r="B25" s="3">
        <v>75</v>
      </c>
      <c r="C25" s="3">
        <v>2250</v>
      </c>
      <c r="D25" s="3">
        <v>0.65027146464646468</v>
      </c>
      <c r="E25" s="3">
        <v>612</v>
      </c>
    </row>
    <row r="26" spans="1:5" x14ac:dyDescent="0.3">
      <c r="A26" s="3">
        <v>3</v>
      </c>
      <c r="B26" s="3">
        <v>50</v>
      </c>
      <c r="C26" s="3">
        <v>2250</v>
      </c>
      <c r="D26" s="3">
        <v>0.52960148148148156</v>
      </c>
      <c r="E26" s="3">
        <v>519</v>
      </c>
    </row>
    <row r="27" spans="1:5" x14ac:dyDescent="0.3">
      <c r="A27" s="3">
        <v>4</v>
      </c>
      <c r="B27" s="3">
        <v>25</v>
      </c>
      <c r="C27" s="3">
        <v>2250</v>
      </c>
      <c r="D27" s="3">
        <v>0.33126807760141092</v>
      </c>
      <c r="E27" s="3">
        <v>359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8639-C05D-466E-A791-1A83CA8F0947}">
  <dimension ref="A1:F27"/>
  <sheetViews>
    <sheetView tabSelected="1" workbookViewId="0">
      <selection activeCell="F5" activeCellId="1" sqref="E13:E18 F5:F10"/>
    </sheetView>
  </sheetViews>
  <sheetFormatPr baseColWidth="10" defaultRowHeight="14.4" x14ac:dyDescent="0.3"/>
  <cols>
    <col min="2" max="2" width="13.6640625" customWidth="1"/>
    <col min="5" max="5" width="18.33203125" customWidth="1"/>
    <col min="6" max="6" width="17.5546875" customWidth="1"/>
  </cols>
  <sheetData>
    <row r="1" spans="1:6" x14ac:dyDescent="0.3">
      <c r="A1" t="s">
        <v>73</v>
      </c>
    </row>
    <row r="3" spans="1:6" x14ac:dyDescent="0.3">
      <c r="A3" s="2" t="s">
        <v>29</v>
      </c>
      <c r="B3" s="2" t="s">
        <v>31</v>
      </c>
      <c r="C3" s="2" t="s">
        <v>33</v>
      </c>
      <c r="D3" s="2" t="s">
        <v>35</v>
      </c>
      <c r="E3" s="2" t="s">
        <v>84</v>
      </c>
      <c r="F3" s="2" t="s">
        <v>62</v>
      </c>
    </row>
    <row r="4" spans="1:6" x14ac:dyDescent="0.3">
      <c r="A4" s="2" t="s">
        <v>32</v>
      </c>
      <c r="B4" s="2" t="s">
        <v>52</v>
      </c>
      <c r="C4" s="2" t="s">
        <v>51</v>
      </c>
      <c r="D4" s="2" t="s">
        <v>54</v>
      </c>
      <c r="E4" s="2" t="s">
        <v>60</v>
      </c>
      <c r="F4" s="2" t="s">
        <v>66</v>
      </c>
    </row>
    <row r="5" spans="1:6" x14ac:dyDescent="0.3">
      <c r="A5" s="3">
        <v>1</v>
      </c>
      <c r="B5" s="3">
        <v>1500</v>
      </c>
      <c r="C5" s="3">
        <v>30</v>
      </c>
      <c r="D5" s="3">
        <v>11.3</v>
      </c>
      <c r="E5" s="3">
        <v>2.6052777777777775E-3</v>
      </c>
      <c r="F5" s="3">
        <v>218.71270494635695</v>
      </c>
    </row>
    <row r="6" spans="1:6" x14ac:dyDescent="0.3">
      <c r="A6" s="3">
        <v>2</v>
      </c>
      <c r="B6" s="3">
        <v>1750</v>
      </c>
      <c r="C6" s="3">
        <v>30</v>
      </c>
      <c r="D6" s="3">
        <v>12.5</v>
      </c>
      <c r="E6" s="3">
        <v>2.8819444444444444E-3</v>
      </c>
      <c r="F6" s="3">
        <v>217.74494961473593</v>
      </c>
    </row>
    <row r="7" spans="1:6" x14ac:dyDescent="0.3">
      <c r="A7" s="3">
        <v>3</v>
      </c>
      <c r="B7" s="3">
        <v>2000</v>
      </c>
      <c r="C7" s="3">
        <v>30</v>
      </c>
      <c r="D7" s="3">
        <v>12.5</v>
      </c>
      <c r="E7" s="3">
        <v>2.8819444444444444E-3</v>
      </c>
      <c r="F7" s="3">
        <v>215.37815668414098</v>
      </c>
    </row>
    <row r="8" spans="1:6" x14ac:dyDescent="0.3">
      <c r="A8" s="3">
        <v>4</v>
      </c>
      <c r="B8" s="3">
        <v>2250</v>
      </c>
      <c r="C8" s="3">
        <v>30</v>
      </c>
      <c r="D8" s="3">
        <v>12.1</v>
      </c>
      <c r="E8" s="3">
        <v>2.7897222222222221E-3</v>
      </c>
      <c r="F8" s="3">
        <v>217.46844809141564</v>
      </c>
    </row>
    <row r="9" spans="1:6" x14ac:dyDescent="0.3">
      <c r="A9" s="3">
        <v>5</v>
      </c>
      <c r="B9" s="3">
        <v>2500</v>
      </c>
      <c r="C9" s="3">
        <v>30</v>
      </c>
      <c r="D9" s="3">
        <v>12.4</v>
      </c>
      <c r="E9" s="3">
        <v>2.8588888888888887E-3</v>
      </c>
      <c r="F9" s="3">
        <v>222.10476939685242</v>
      </c>
    </row>
    <row r="10" spans="1:6" x14ac:dyDescent="0.3">
      <c r="A10" s="3">
        <v>6</v>
      </c>
      <c r="B10" s="3">
        <v>3000</v>
      </c>
      <c r="C10" s="3">
        <v>30</v>
      </c>
      <c r="D10" s="3">
        <v>12.9</v>
      </c>
      <c r="E10" s="3">
        <v>2.9741666666666662E-3</v>
      </c>
      <c r="F10" s="3">
        <v>240.01013742041167</v>
      </c>
    </row>
    <row r="11" spans="1:6" x14ac:dyDescent="0.3">
      <c r="E11" s="5"/>
    </row>
    <row r="12" spans="1:6" x14ac:dyDescent="0.3">
      <c r="E12" s="5"/>
    </row>
    <row r="13" spans="1:6" x14ac:dyDescent="0.3">
      <c r="E13" s="5">
        <f>E5*1000</f>
        <v>2.6052777777777774</v>
      </c>
    </row>
    <row r="14" spans="1:6" x14ac:dyDescent="0.3">
      <c r="E14" s="5">
        <f t="shared" ref="E14:E17" si="0">E6*1000</f>
        <v>2.8819444444444442</v>
      </c>
    </row>
    <row r="15" spans="1:6" x14ac:dyDescent="0.3">
      <c r="E15" s="5">
        <f t="shared" si="0"/>
        <v>2.8819444444444442</v>
      </c>
    </row>
    <row r="16" spans="1:6" x14ac:dyDescent="0.3">
      <c r="E16" s="5">
        <f t="shared" si="0"/>
        <v>2.7897222222222222</v>
      </c>
    </row>
    <row r="17" spans="1:6" x14ac:dyDescent="0.3">
      <c r="E17" s="5">
        <f t="shared" si="0"/>
        <v>2.8588888888888886</v>
      </c>
    </row>
    <row r="18" spans="1:6" x14ac:dyDescent="0.3">
      <c r="E18" s="5">
        <f>E10*1000</f>
        <v>2.9741666666666662</v>
      </c>
    </row>
    <row r="19" spans="1:6" x14ac:dyDescent="0.3">
      <c r="E19" s="5"/>
    </row>
    <row r="20" spans="1:6" x14ac:dyDescent="0.3">
      <c r="A20" t="s">
        <v>74</v>
      </c>
      <c r="E20" s="5"/>
    </row>
    <row r="21" spans="1:6" x14ac:dyDescent="0.3">
      <c r="E21" s="5"/>
    </row>
    <row r="22" spans="1:6" x14ac:dyDescent="0.3">
      <c r="A22" s="2" t="s">
        <v>29</v>
      </c>
      <c r="B22" s="2" t="s">
        <v>30</v>
      </c>
      <c r="C22" s="2" t="s">
        <v>31</v>
      </c>
      <c r="D22" s="2" t="s">
        <v>35</v>
      </c>
      <c r="E22" s="2" t="s">
        <v>84</v>
      </c>
      <c r="F22" s="2" t="s">
        <v>62</v>
      </c>
    </row>
    <row r="23" spans="1:6" x14ac:dyDescent="0.3">
      <c r="A23" s="2" t="s">
        <v>32</v>
      </c>
      <c r="B23" s="2" t="s">
        <v>51</v>
      </c>
      <c r="C23" s="2" t="s">
        <v>52</v>
      </c>
      <c r="D23" s="2" t="s">
        <v>54</v>
      </c>
      <c r="E23" s="2" t="s">
        <v>60</v>
      </c>
      <c r="F23" s="2" t="s">
        <v>66</v>
      </c>
    </row>
    <row r="24" spans="1:6" x14ac:dyDescent="0.3">
      <c r="A24" s="3">
        <v>1</v>
      </c>
      <c r="B24" s="3">
        <v>100</v>
      </c>
      <c r="C24" s="3">
        <v>2250</v>
      </c>
      <c r="D24" s="3">
        <v>24</v>
      </c>
      <c r="E24" s="3">
        <v>5.5333333333333328E-3</v>
      </c>
      <c r="F24" s="3">
        <v>225.44828205443946</v>
      </c>
    </row>
    <row r="25" spans="1:6" x14ac:dyDescent="0.3">
      <c r="A25" s="3">
        <v>2</v>
      </c>
      <c r="B25" s="3">
        <v>75</v>
      </c>
      <c r="C25" s="3">
        <v>2250</v>
      </c>
      <c r="D25" s="3">
        <v>17</v>
      </c>
      <c r="E25" s="3">
        <v>3.9194444444444441E-3</v>
      </c>
      <c r="F25" s="3">
        <v>213.87392828825176</v>
      </c>
    </row>
    <row r="26" spans="1:6" x14ac:dyDescent="0.3">
      <c r="A26" s="3">
        <v>3</v>
      </c>
      <c r="B26" s="3">
        <v>50</v>
      </c>
      <c r="C26" s="3">
        <v>2250</v>
      </c>
      <c r="D26" s="3">
        <v>11.8</v>
      </c>
      <c r="E26" s="3">
        <v>2.7205555555555555E-3</v>
      </c>
      <c r="F26" s="3">
        <v>218.7738263357225</v>
      </c>
    </row>
    <row r="27" spans="1:6" x14ac:dyDescent="0.3">
      <c r="A27" s="3">
        <v>4</v>
      </c>
      <c r="B27" s="3">
        <v>25</v>
      </c>
      <c r="C27" s="3">
        <v>2250</v>
      </c>
      <c r="D27" s="3">
        <v>6.2</v>
      </c>
      <c r="E27" s="3">
        <v>1.4294444444444443E-3</v>
      </c>
      <c r="F27" s="3">
        <v>234.84196047337448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C9C5-F00A-454C-9414-AFF61954DD66}">
  <dimension ref="A1:E27"/>
  <sheetViews>
    <sheetView workbookViewId="0">
      <selection activeCell="E32" sqref="E32"/>
    </sheetView>
  </sheetViews>
  <sheetFormatPr baseColWidth="10" defaultRowHeight="14.4" x14ac:dyDescent="0.3"/>
  <cols>
    <col min="2" max="2" width="13.21875" customWidth="1"/>
    <col min="5" max="5" width="22.88671875" customWidth="1"/>
  </cols>
  <sheetData>
    <row r="1" spans="1:5" x14ac:dyDescent="0.3">
      <c r="A1" t="s">
        <v>73</v>
      </c>
    </row>
    <row r="3" spans="1:5" x14ac:dyDescent="0.3">
      <c r="A3" s="2" t="s">
        <v>29</v>
      </c>
      <c r="B3" s="2" t="s">
        <v>31</v>
      </c>
      <c r="C3" s="2" t="s">
        <v>33</v>
      </c>
      <c r="D3" s="2" t="s">
        <v>36</v>
      </c>
      <c r="E3" s="2" t="s">
        <v>68</v>
      </c>
    </row>
    <row r="4" spans="1:5" x14ac:dyDescent="0.3">
      <c r="A4" s="2" t="s">
        <v>32</v>
      </c>
      <c r="B4" s="2" t="s">
        <v>52</v>
      </c>
      <c r="C4" s="2" t="s">
        <v>51</v>
      </c>
      <c r="D4" s="2" t="s">
        <v>53</v>
      </c>
      <c r="E4" s="2"/>
    </row>
    <row r="5" spans="1:5" x14ac:dyDescent="0.3">
      <c r="A5" s="3">
        <v>1</v>
      </c>
      <c r="B5" s="3">
        <v>1500</v>
      </c>
      <c r="C5" s="3">
        <v>30</v>
      </c>
      <c r="D5" s="3">
        <v>55</v>
      </c>
      <c r="E5" s="3">
        <v>0.85747210956528874</v>
      </c>
    </row>
    <row r="6" spans="1:5" x14ac:dyDescent="0.3">
      <c r="A6" s="3">
        <v>2</v>
      </c>
      <c r="B6" s="3">
        <v>1750</v>
      </c>
      <c r="C6" s="3">
        <v>30</v>
      </c>
      <c r="D6" s="3">
        <v>65</v>
      </c>
      <c r="E6" s="3">
        <v>0.90295300524862843</v>
      </c>
    </row>
    <row r="7" spans="1:5" x14ac:dyDescent="0.3">
      <c r="A7" s="3">
        <v>3</v>
      </c>
      <c r="B7" s="3">
        <v>2000</v>
      </c>
      <c r="C7" s="3">
        <v>30</v>
      </c>
      <c r="D7" s="3">
        <v>72</v>
      </c>
      <c r="E7" s="3">
        <v>0.93653410824381134</v>
      </c>
    </row>
    <row r="8" spans="1:5" x14ac:dyDescent="0.3">
      <c r="A8" s="3">
        <v>4</v>
      </c>
      <c r="B8" s="3">
        <v>2250</v>
      </c>
      <c r="C8" s="3">
        <v>30</v>
      </c>
      <c r="D8" s="3">
        <v>77</v>
      </c>
      <c r="E8" s="3">
        <v>0.92388118994002821</v>
      </c>
    </row>
    <row r="9" spans="1:5" x14ac:dyDescent="0.3">
      <c r="A9" s="3">
        <v>5</v>
      </c>
      <c r="B9" s="3">
        <v>2500</v>
      </c>
      <c r="C9" s="3">
        <v>30</v>
      </c>
      <c r="D9" s="3">
        <v>85</v>
      </c>
      <c r="E9" s="3">
        <v>0.90959816455721976</v>
      </c>
    </row>
    <row r="10" spans="1:5" x14ac:dyDescent="0.3">
      <c r="A10" s="3">
        <v>6</v>
      </c>
      <c r="B10" s="3">
        <v>3000</v>
      </c>
      <c r="C10" s="3">
        <v>30</v>
      </c>
      <c r="D10" s="3">
        <v>100</v>
      </c>
      <c r="E10" s="3">
        <v>0.85412392962078232</v>
      </c>
    </row>
    <row r="11" spans="1:5" x14ac:dyDescent="0.3">
      <c r="E11" s="5"/>
    </row>
    <row r="12" spans="1:5" x14ac:dyDescent="0.3">
      <c r="E12" s="5"/>
    </row>
    <row r="13" spans="1:5" x14ac:dyDescent="0.3">
      <c r="E13" s="5"/>
    </row>
    <row r="14" spans="1:5" x14ac:dyDescent="0.3">
      <c r="E14" s="5"/>
    </row>
    <row r="15" spans="1:5" x14ac:dyDescent="0.3">
      <c r="E15" s="5"/>
    </row>
    <row r="16" spans="1:5" x14ac:dyDescent="0.3">
      <c r="E16" s="5"/>
    </row>
    <row r="17" spans="1:5" x14ac:dyDescent="0.3">
      <c r="E17" s="5"/>
    </row>
    <row r="18" spans="1:5" x14ac:dyDescent="0.3">
      <c r="E18" s="5"/>
    </row>
    <row r="19" spans="1:5" x14ac:dyDescent="0.3">
      <c r="E19" s="5"/>
    </row>
    <row r="20" spans="1:5" x14ac:dyDescent="0.3">
      <c r="A20" t="s">
        <v>74</v>
      </c>
      <c r="E20" s="5"/>
    </row>
    <row r="21" spans="1:5" x14ac:dyDescent="0.3">
      <c r="E21" s="5"/>
    </row>
    <row r="22" spans="1:5" x14ac:dyDescent="0.3">
      <c r="A22" s="2" t="s">
        <v>29</v>
      </c>
      <c r="B22" s="2" t="s">
        <v>30</v>
      </c>
      <c r="C22" s="2" t="s">
        <v>31</v>
      </c>
      <c r="D22" s="2" t="s">
        <v>36</v>
      </c>
      <c r="E22" s="2" t="s">
        <v>68</v>
      </c>
    </row>
    <row r="23" spans="1:5" x14ac:dyDescent="0.3">
      <c r="A23" s="2" t="s">
        <v>32</v>
      </c>
      <c r="B23" s="2" t="s">
        <v>51</v>
      </c>
      <c r="C23" s="2" t="s">
        <v>52</v>
      </c>
      <c r="D23" s="2" t="s">
        <v>53</v>
      </c>
      <c r="E23" s="2"/>
    </row>
    <row r="24" spans="1:5" x14ac:dyDescent="0.3">
      <c r="A24" s="3">
        <v>1</v>
      </c>
      <c r="B24" s="3">
        <v>100</v>
      </c>
      <c r="C24" s="3">
        <v>2250</v>
      </c>
      <c r="D24" s="3">
        <v>102</v>
      </c>
      <c r="E24" s="3">
        <v>0.89031733802319812</v>
      </c>
    </row>
    <row r="25" spans="1:5" x14ac:dyDescent="0.3">
      <c r="A25" s="3">
        <v>2</v>
      </c>
      <c r="B25" s="3">
        <v>75</v>
      </c>
      <c r="C25" s="3">
        <v>2250</v>
      </c>
      <c r="D25" s="3">
        <v>88</v>
      </c>
      <c r="E25" s="3">
        <v>0.90349190154734627</v>
      </c>
    </row>
    <row r="26" spans="1:5" x14ac:dyDescent="0.3">
      <c r="A26" s="3">
        <v>3</v>
      </c>
      <c r="B26" s="3">
        <v>50</v>
      </c>
      <c r="C26" s="3">
        <v>2250</v>
      </c>
      <c r="D26" s="3">
        <v>75</v>
      </c>
      <c r="E26" s="3">
        <v>0.92016299899006859</v>
      </c>
    </row>
    <row r="27" spans="1:5" x14ac:dyDescent="0.3">
      <c r="A27" s="3">
        <v>4</v>
      </c>
      <c r="B27" s="3">
        <v>25</v>
      </c>
      <c r="C27" s="3">
        <v>2250</v>
      </c>
      <c r="D27" s="3">
        <v>63</v>
      </c>
      <c r="E27" s="3">
        <v>0.91367007023447255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7C54-4C60-4A4F-8AC0-BC523EA69107}">
  <dimension ref="A1:F27"/>
  <sheetViews>
    <sheetView workbookViewId="0">
      <selection activeCell="P3" sqref="P3"/>
    </sheetView>
  </sheetViews>
  <sheetFormatPr baseColWidth="10" defaultRowHeight="14.4" x14ac:dyDescent="0.3"/>
  <cols>
    <col min="2" max="2" width="13.77734375" customWidth="1"/>
    <col min="4" max="4" width="14.88671875" customWidth="1"/>
    <col min="5" max="5" width="12.77734375" customWidth="1"/>
    <col min="6" max="6" width="14.88671875" customWidth="1"/>
  </cols>
  <sheetData>
    <row r="1" spans="1:6" x14ac:dyDescent="0.3">
      <c r="A1" t="s">
        <v>73</v>
      </c>
    </row>
    <row r="3" spans="1:6" x14ac:dyDescent="0.3">
      <c r="A3" s="2" t="s">
        <v>29</v>
      </c>
      <c r="B3" s="2" t="s">
        <v>31</v>
      </c>
      <c r="C3" s="2" t="s">
        <v>33</v>
      </c>
      <c r="D3" s="2" t="s">
        <v>83</v>
      </c>
      <c r="E3" s="2" t="s">
        <v>75</v>
      </c>
      <c r="F3" s="2" t="s">
        <v>76</v>
      </c>
    </row>
    <row r="4" spans="1:6" x14ac:dyDescent="0.3">
      <c r="A4" s="2" t="s">
        <v>32</v>
      </c>
      <c r="B4" s="2" t="s">
        <v>52</v>
      </c>
      <c r="C4" s="2" t="s">
        <v>51</v>
      </c>
      <c r="D4" s="2" t="s">
        <v>59</v>
      </c>
      <c r="E4" s="2" t="s">
        <v>59</v>
      </c>
      <c r="F4" s="2" t="s">
        <v>59</v>
      </c>
    </row>
    <row r="5" spans="1:6" x14ac:dyDescent="0.3">
      <c r="A5" s="3">
        <v>1</v>
      </c>
      <c r="B5" s="3">
        <v>1500</v>
      </c>
      <c r="C5" s="3">
        <v>30</v>
      </c>
      <c r="D5" s="3">
        <v>112.54799999999999</v>
      </c>
      <c r="E5" s="3">
        <v>24.488099999999999</v>
      </c>
      <c r="F5" s="3">
        <v>32.004801069999999</v>
      </c>
    </row>
    <row r="6" spans="1:6" x14ac:dyDescent="0.3">
      <c r="A6" s="3">
        <v>2</v>
      </c>
      <c r="B6" s="3">
        <v>1750</v>
      </c>
      <c r="C6" s="3">
        <v>30</v>
      </c>
      <c r="D6" s="3">
        <v>124.5</v>
      </c>
      <c r="E6" s="3">
        <v>28.632240000000003</v>
      </c>
      <c r="F6" s="3">
        <v>38.0578763888889</v>
      </c>
    </row>
    <row r="7" spans="1:6" x14ac:dyDescent="0.3">
      <c r="A7" s="3">
        <v>3</v>
      </c>
      <c r="B7" s="3">
        <v>2000</v>
      </c>
      <c r="C7" s="3">
        <v>30</v>
      </c>
      <c r="D7" s="3">
        <v>124.5</v>
      </c>
      <c r="E7" s="3">
        <v>29.586648</v>
      </c>
      <c r="F7" s="3">
        <v>39.254313388888889</v>
      </c>
    </row>
    <row r="8" spans="1:6" x14ac:dyDescent="0.3">
      <c r="A8" s="3">
        <v>4</v>
      </c>
      <c r="B8" s="3">
        <v>2250</v>
      </c>
      <c r="C8" s="3">
        <v>30</v>
      </c>
      <c r="D8" s="3">
        <v>120.51599999999999</v>
      </c>
      <c r="E8" s="3">
        <v>28.799679999999999</v>
      </c>
      <c r="F8" s="3">
        <v>38.597161068888887</v>
      </c>
    </row>
    <row r="9" spans="1:6" x14ac:dyDescent="0.3">
      <c r="A9" s="3">
        <v>5</v>
      </c>
      <c r="B9" s="3">
        <v>2500</v>
      </c>
      <c r="C9" s="3">
        <v>30</v>
      </c>
      <c r="D9" s="3">
        <v>123.50399999999999</v>
      </c>
      <c r="E9" s="3">
        <v>29.19735</v>
      </c>
      <c r="F9" s="3">
        <v>39.121806044444448</v>
      </c>
    </row>
    <row r="10" spans="1:6" x14ac:dyDescent="0.3">
      <c r="A10" s="3">
        <v>6</v>
      </c>
      <c r="B10" s="3">
        <v>3000</v>
      </c>
      <c r="C10" s="3">
        <v>30</v>
      </c>
      <c r="D10" s="3">
        <v>128.48399999999998</v>
      </c>
      <c r="E10" s="3">
        <v>31.562439999999999</v>
      </c>
      <c r="F10" s="3">
        <v>40.433424386666665</v>
      </c>
    </row>
    <row r="11" spans="1:6" x14ac:dyDescent="0.3">
      <c r="D11" s="5"/>
      <c r="E11" s="5"/>
      <c r="F11" s="5"/>
    </row>
    <row r="12" spans="1:6" x14ac:dyDescent="0.3">
      <c r="D12" s="5"/>
      <c r="E12" s="5"/>
      <c r="F12" s="5"/>
    </row>
    <row r="13" spans="1:6" x14ac:dyDescent="0.3">
      <c r="D13" s="5"/>
      <c r="E13" s="5"/>
      <c r="F13" s="5"/>
    </row>
    <row r="14" spans="1:6" x14ac:dyDescent="0.3">
      <c r="D14" s="5"/>
      <c r="E14" s="5"/>
      <c r="F14" s="5"/>
    </row>
    <row r="15" spans="1:6" x14ac:dyDescent="0.3">
      <c r="D15" s="5"/>
      <c r="E15" s="5"/>
      <c r="F15" s="5"/>
    </row>
    <row r="16" spans="1:6" x14ac:dyDescent="0.3">
      <c r="D16" s="5"/>
      <c r="E16" s="5"/>
      <c r="F16" s="5"/>
    </row>
    <row r="17" spans="1:6" x14ac:dyDescent="0.3">
      <c r="D17" s="5"/>
      <c r="E17" s="5"/>
      <c r="F17" s="5"/>
    </row>
    <row r="18" spans="1:6" x14ac:dyDescent="0.3">
      <c r="D18" s="5"/>
      <c r="E18" s="5"/>
      <c r="F18" s="5"/>
    </row>
    <row r="19" spans="1:6" x14ac:dyDescent="0.3">
      <c r="D19" s="5"/>
      <c r="E19" s="5"/>
      <c r="F19" s="5"/>
    </row>
    <row r="20" spans="1:6" x14ac:dyDescent="0.3">
      <c r="A20" t="s">
        <v>74</v>
      </c>
      <c r="D20" s="5"/>
      <c r="E20" s="5"/>
      <c r="F20" s="5"/>
    </row>
    <row r="21" spans="1:6" x14ac:dyDescent="0.3">
      <c r="D21" s="5"/>
      <c r="E21" s="5"/>
      <c r="F21" s="5"/>
    </row>
    <row r="22" spans="1:6" x14ac:dyDescent="0.3">
      <c r="A22" s="2" t="s">
        <v>29</v>
      </c>
      <c r="B22" s="2" t="s">
        <v>30</v>
      </c>
      <c r="C22" s="2" t="s">
        <v>31</v>
      </c>
      <c r="D22" s="2" t="s">
        <v>83</v>
      </c>
      <c r="E22" s="2" t="s">
        <v>75</v>
      </c>
      <c r="F22" s="2" t="s">
        <v>76</v>
      </c>
    </row>
    <row r="23" spans="1:6" x14ac:dyDescent="0.3">
      <c r="A23" s="2" t="s">
        <v>32</v>
      </c>
      <c r="B23" s="2" t="s">
        <v>51</v>
      </c>
      <c r="C23" s="2" t="s">
        <v>52</v>
      </c>
      <c r="D23" s="2" t="s">
        <v>59</v>
      </c>
      <c r="E23" s="2" t="s">
        <v>59</v>
      </c>
      <c r="F23" s="2" t="s">
        <v>59</v>
      </c>
    </row>
    <row r="24" spans="1:6" x14ac:dyDescent="0.3">
      <c r="A24" s="3">
        <v>1</v>
      </c>
      <c r="B24" s="3">
        <v>100</v>
      </c>
      <c r="C24" s="3">
        <v>2250</v>
      </c>
      <c r="D24" s="3">
        <v>239.04</v>
      </c>
      <c r="E24" s="3">
        <v>46.883200000000002</v>
      </c>
      <c r="F24" s="3">
        <v>71.606016533333332</v>
      </c>
    </row>
    <row r="25" spans="1:6" x14ac:dyDescent="0.3">
      <c r="A25" s="3">
        <v>2</v>
      </c>
      <c r="B25" s="3">
        <v>75</v>
      </c>
      <c r="C25" s="3">
        <v>2250</v>
      </c>
      <c r="D25" s="3">
        <v>169.32</v>
      </c>
      <c r="E25" s="3">
        <v>45.125079999999997</v>
      </c>
      <c r="F25" s="3">
        <v>51.906542600000002</v>
      </c>
    </row>
    <row r="26" spans="1:6" x14ac:dyDescent="0.3">
      <c r="A26" s="3">
        <v>3</v>
      </c>
      <c r="B26" s="3">
        <v>50</v>
      </c>
      <c r="C26" s="3">
        <v>2250</v>
      </c>
      <c r="D26" s="3">
        <v>117.52799999999999</v>
      </c>
      <c r="E26" s="3">
        <v>34.82752</v>
      </c>
      <c r="F26" s="3">
        <v>37.674883864444439</v>
      </c>
    </row>
    <row r="27" spans="1:6" x14ac:dyDescent="0.3">
      <c r="A27" s="3">
        <v>4</v>
      </c>
      <c r="B27" s="3">
        <v>25</v>
      </c>
      <c r="C27" s="3">
        <v>2250</v>
      </c>
      <c r="D27" s="3">
        <v>61.751999999999995</v>
      </c>
      <c r="E27" s="3">
        <v>20.582561999999999</v>
      </c>
      <c r="F27" s="3">
        <v>21.386452071111108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Ensayo 1</vt:lpstr>
      <vt:lpstr>Ensayo 2</vt:lpstr>
      <vt:lpstr>Par y potencia</vt:lpstr>
      <vt:lpstr>Dosado y temperatura</vt:lpstr>
      <vt:lpstr>Gasto combustible y consumo esp</vt:lpstr>
      <vt:lpstr>Gasto aire y rend vol</vt:lpstr>
      <vt:lpstr>Balance energético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Morales</dc:creator>
  <cp:lastModifiedBy>Álvaro Morales</cp:lastModifiedBy>
  <dcterms:created xsi:type="dcterms:W3CDTF">2022-04-11T18:40:00Z</dcterms:created>
  <dcterms:modified xsi:type="dcterms:W3CDTF">2022-04-17T19:31:14Z</dcterms:modified>
</cp:coreProperties>
</file>