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52a575f1a8fcb9/Escritorio/UPM/MII_1/2oCuatri/RS/"/>
    </mc:Choice>
  </mc:AlternateContent>
  <xr:revisionPtr revIDLastSave="33" documentId="13_ncr:1_{E2C2A042-8C82-450E-A89F-3F6670641159}" xr6:coauthVersionLast="47" xr6:coauthVersionMax="47" xr10:uidLastSave="{08B5A1D9-C3F0-413A-BAFC-EEB39103CE6A}"/>
  <bookViews>
    <workbookView xWindow="-108" yWindow="-108" windowWidth="23256" windowHeight="12576" xr2:uid="{F59FACDA-1D20-4386-A334-9BB0EDEFD178}"/>
  </bookViews>
  <sheets>
    <sheet name="Hoja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4" i="4" l="1"/>
  <c r="AH43" i="4"/>
  <c r="AA42" i="4"/>
  <c r="AA43" i="4"/>
  <c r="AH42" i="4"/>
  <c r="AM17" i="4"/>
  <c r="AM19" i="4"/>
  <c r="AK6" i="4"/>
  <c r="AL7" i="4"/>
  <c r="X12" i="4"/>
  <c r="Y6" i="4"/>
  <c r="AQ6" i="4" l="1"/>
  <c r="AP7" i="4" s="1"/>
  <c r="AQ7" i="4" s="1"/>
  <c r="AP6" i="4"/>
  <c r="AR18" i="4"/>
  <c r="AR17" i="4"/>
  <c r="AQ5" i="4"/>
  <c r="AP5" i="4"/>
  <c r="AK5" i="4"/>
  <c r="AQ4" i="4"/>
  <c r="AP4" i="4"/>
  <c r="AK4" i="4"/>
  <c r="AN6" i="4"/>
  <c r="AN7" i="4"/>
  <c r="AN5" i="4"/>
  <c r="AL6" i="4"/>
  <c r="AL5" i="4"/>
  <c r="AL4" i="4"/>
  <c r="C11" i="4"/>
  <c r="AF29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30" i="4"/>
  <c r="AF31" i="4"/>
  <c r="AF32" i="4"/>
  <c r="AF33" i="4"/>
  <c r="AF34" i="4"/>
  <c r="AF35" i="4"/>
  <c r="AF36" i="4"/>
  <c r="AF37" i="4"/>
  <c r="AF38" i="4"/>
  <c r="AF39" i="4"/>
  <c r="AF40" i="4"/>
  <c r="AE6" i="4"/>
  <c r="AD6" i="4"/>
  <c r="AD7" i="4" s="1"/>
  <c r="AE5" i="4"/>
  <c r="AD5" i="4"/>
  <c r="AF5" i="4"/>
  <c r="AE4" i="4"/>
  <c r="AD4" i="4"/>
  <c r="P42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5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5" i="4"/>
  <c r="X5" i="4"/>
  <c r="X6" i="4"/>
  <c r="X7" i="4" s="1"/>
  <c r="X8" i="4" s="1"/>
  <c r="X9" i="4" s="1"/>
  <c r="X10" i="4" s="1"/>
  <c r="X11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8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N10" i="4"/>
  <c r="O10" i="4" s="1"/>
  <c r="P10" i="4" s="1"/>
  <c r="Q10" i="4" s="1"/>
  <c r="N11" i="4"/>
  <c r="O11" i="4" s="1"/>
  <c r="P11" i="4" s="1"/>
  <c r="Q11" i="4" s="1"/>
  <c r="N12" i="4"/>
  <c r="N13" i="4"/>
  <c r="N14" i="4"/>
  <c r="N15" i="4"/>
  <c r="N16" i="4"/>
  <c r="N17" i="4"/>
  <c r="O17" i="4" s="1"/>
  <c r="P17" i="4" s="1"/>
  <c r="Q17" i="4" s="1"/>
  <c r="N18" i="4"/>
  <c r="O18" i="4" s="1"/>
  <c r="P18" i="4" s="1"/>
  <c r="Q18" i="4" s="1"/>
  <c r="N19" i="4"/>
  <c r="O19" i="4" s="1"/>
  <c r="P19" i="4" s="1"/>
  <c r="Q19" i="4" s="1"/>
  <c r="N20" i="4"/>
  <c r="N21" i="4"/>
  <c r="N22" i="4"/>
  <c r="N23" i="4"/>
  <c r="N24" i="4"/>
  <c r="N25" i="4"/>
  <c r="N26" i="4"/>
  <c r="O26" i="4" s="1"/>
  <c r="P26" i="4" s="1"/>
  <c r="Q26" i="4" s="1"/>
  <c r="N27" i="4"/>
  <c r="O27" i="4" s="1"/>
  <c r="P27" i="4" s="1"/>
  <c r="Q27" i="4" s="1"/>
  <c r="N28" i="4"/>
  <c r="N29" i="4"/>
  <c r="N30" i="4"/>
  <c r="N31" i="4"/>
  <c r="N32" i="4"/>
  <c r="N33" i="4"/>
  <c r="N34" i="4"/>
  <c r="O34" i="4" s="1"/>
  <c r="P34" i="4" s="1"/>
  <c r="Q34" i="4" s="1"/>
  <c r="N35" i="4"/>
  <c r="O35" i="4" s="1"/>
  <c r="P35" i="4" s="1"/>
  <c r="Q35" i="4" s="1"/>
  <c r="N36" i="4"/>
  <c r="N37" i="4"/>
  <c r="N38" i="4"/>
  <c r="N39" i="4"/>
  <c r="N40" i="4"/>
  <c r="M9" i="4"/>
  <c r="M10" i="4"/>
  <c r="M11" i="4"/>
  <c r="M12" i="4"/>
  <c r="M13" i="4"/>
  <c r="M14" i="4"/>
  <c r="M15" i="4"/>
  <c r="O16" i="4" s="1"/>
  <c r="P16" i="4" s="1"/>
  <c r="Q16" i="4" s="1"/>
  <c r="M16" i="4"/>
  <c r="M17" i="4"/>
  <c r="M18" i="4"/>
  <c r="M19" i="4"/>
  <c r="M20" i="4"/>
  <c r="M21" i="4"/>
  <c r="M22" i="4"/>
  <c r="M23" i="4"/>
  <c r="O24" i="4" s="1"/>
  <c r="P24" i="4" s="1"/>
  <c r="Q24" i="4" s="1"/>
  <c r="M24" i="4"/>
  <c r="M25" i="4"/>
  <c r="M26" i="4"/>
  <c r="M27" i="4"/>
  <c r="M28" i="4"/>
  <c r="M29" i="4"/>
  <c r="M30" i="4"/>
  <c r="M31" i="4"/>
  <c r="O32" i="4" s="1"/>
  <c r="P32" i="4" s="1"/>
  <c r="Q32" i="4" s="1"/>
  <c r="M32" i="4"/>
  <c r="M33" i="4"/>
  <c r="M34" i="4"/>
  <c r="M35" i="4"/>
  <c r="M36" i="4"/>
  <c r="M37" i="4"/>
  <c r="M38" i="4"/>
  <c r="M39" i="4"/>
  <c r="O40" i="4" s="1"/>
  <c r="P40" i="4" s="1"/>
  <c r="Q40" i="4" s="1"/>
  <c r="M40" i="4"/>
  <c r="M8" i="4"/>
  <c r="N9" i="4"/>
  <c r="O9" i="4" s="1"/>
  <c r="P9" i="4" s="1"/>
  <c r="J42" i="4"/>
  <c r="O25" i="4"/>
  <c r="P25" i="4" s="1"/>
  <c r="Q25" i="4" s="1"/>
  <c r="O33" i="4"/>
  <c r="P33" i="4" s="1"/>
  <c r="Q33" i="4" s="1"/>
  <c r="O12" i="4"/>
  <c r="P12" i="4" s="1"/>
  <c r="Q12" i="4" s="1"/>
  <c r="O13" i="4"/>
  <c r="P13" i="4" s="1"/>
  <c r="Q13" i="4" s="1"/>
  <c r="O14" i="4"/>
  <c r="P14" i="4" s="1"/>
  <c r="Q14" i="4" s="1"/>
  <c r="O20" i="4"/>
  <c r="P20" i="4" s="1"/>
  <c r="Q20" i="4" s="1"/>
  <c r="O21" i="4"/>
  <c r="P21" i="4" s="1"/>
  <c r="Q21" i="4" s="1"/>
  <c r="O22" i="4"/>
  <c r="P22" i="4" s="1"/>
  <c r="Q22" i="4" s="1"/>
  <c r="O28" i="4"/>
  <c r="P28" i="4" s="1"/>
  <c r="Q28" i="4" s="1"/>
  <c r="O29" i="4"/>
  <c r="P29" i="4" s="1"/>
  <c r="Q29" i="4" s="1"/>
  <c r="O30" i="4"/>
  <c r="P30" i="4" s="1"/>
  <c r="Q30" i="4" s="1"/>
  <c r="O36" i="4"/>
  <c r="P36" i="4" s="1"/>
  <c r="Q36" i="4" s="1"/>
  <c r="O37" i="4"/>
  <c r="P37" i="4" s="1"/>
  <c r="Q37" i="4" s="1"/>
  <c r="O38" i="4"/>
  <c r="P38" i="4" s="1"/>
  <c r="Q38" i="4" s="1"/>
  <c r="J4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30" i="4"/>
  <c r="G31" i="4"/>
  <c r="G32" i="4"/>
  <c r="G33" i="4"/>
  <c r="G34" i="4"/>
  <c r="G35" i="4"/>
  <c r="G36" i="4"/>
  <c r="G37" i="4"/>
  <c r="G38" i="4"/>
  <c r="G39" i="4"/>
  <c r="G40" i="4"/>
  <c r="K6" i="4"/>
  <c r="K7" i="4"/>
  <c r="K8" i="4"/>
  <c r="K9" i="4"/>
  <c r="K10" i="4"/>
  <c r="K11" i="4"/>
  <c r="K12" i="4"/>
  <c r="K13" i="4"/>
  <c r="K14" i="4"/>
  <c r="K15" i="4"/>
  <c r="K17" i="4"/>
  <c r="K18" i="4"/>
  <c r="K19" i="4"/>
  <c r="K20" i="4"/>
  <c r="K21" i="4"/>
  <c r="K22" i="4"/>
  <c r="K23" i="4"/>
  <c r="K24" i="4"/>
  <c r="K25" i="4"/>
  <c r="K26" i="4"/>
  <c r="K27" i="4"/>
  <c r="K29" i="4"/>
  <c r="K30" i="4"/>
  <c r="K31" i="4"/>
  <c r="K32" i="4"/>
  <c r="K33" i="4"/>
  <c r="K34" i="4"/>
  <c r="K35" i="4"/>
  <c r="K36" i="4"/>
  <c r="K37" i="4"/>
  <c r="K38" i="4"/>
  <c r="K39" i="4"/>
  <c r="K5" i="4"/>
  <c r="J6" i="4"/>
  <c r="J7" i="4"/>
  <c r="J8" i="4"/>
  <c r="J9" i="4"/>
  <c r="J10" i="4"/>
  <c r="J11" i="4"/>
  <c r="J12" i="4"/>
  <c r="J13" i="4"/>
  <c r="J14" i="4"/>
  <c r="J15" i="4"/>
  <c r="J17" i="4"/>
  <c r="J18" i="4"/>
  <c r="J19" i="4"/>
  <c r="J20" i="4"/>
  <c r="J21" i="4"/>
  <c r="J22" i="4"/>
  <c r="J23" i="4"/>
  <c r="J24" i="4"/>
  <c r="J25" i="4"/>
  <c r="J26" i="4"/>
  <c r="J27" i="4"/>
  <c r="J29" i="4"/>
  <c r="J30" i="4"/>
  <c r="J31" i="4"/>
  <c r="J32" i="4"/>
  <c r="J33" i="4"/>
  <c r="J34" i="4"/>
  <c r="J35" i="4"/>
  <c r="J36" i="4"/>
  <c r="J37" i="4"/>
  <c r="J38" i="4"/>
  <c r="J39" i="4"/>
  <c r="J5" i="4"/>
  <c r="I6" i="4"/>
  <c r="I7" i="4"/>
  <c r="I8" i="4"/>
  <c r="I9" i="4"/>
  <c r="I10" i="4"/>
  <c r="I11" i="4"/>
  <c r="I12" i="4"/>
  <c r="I13" i="4"/>
  <c r="I14" i="4"/>
  <c r="I15" i="4"/>
  <c r="I17" i="4"/>
  <c r="I18" i="4"/>
  <c r="I19" i="4"/>
  <c r="I20" i="4"/>
  <c r="I21" i="4"/>
  <c r="I22" i="4"/>
  <c r="I23" i="4"/>
  <c r="I24" i="4"/>
  <c r="I25" i="4"/>
  <c r="I26" i="4"/>
  <c r="I27" i="4"/>
  <c r="I29" i="4"/>
  <c r="I30" i="4"/>
  <c r="I31" i="4"/>
  <c r="I32" i="4"/>
  <c r="I33" i="4"/>
  <c r="I34" i="4"/>
  <c r="I35" i="4"/>
  <c r="I36" i="4"/>
  <c r="I37" i="4"/>
  <c r="I38" i="4"/>
  <c r="I39" i="4"/>
  <c r="I5" i="4"/>
  <c r="H5" i="4"/>
  <c r="H6" i="4"/>
  <c r="H7" i="4"/>
  <c r="H8" i="4"/>
  <c r="H9" i="4"/>
  <c r="H10" i="4"/>
  <c r="H11" i="4"/>
  <c r="H12" i="4"/>
  <c r="H13" i="4"/>
  <c r="H14" i="4"/>
  <c r="H15" i="4"/>
  <c r="H17" i="4"/>
  <c r="H18" i="4"/>
  <c r="H19" i="4"/>
  <c r="H20" i="4"/>
  <c r="H21" i="4"/>
  <c r="H22" i="4"/>
  <c r="H23" i="4"/>
  <c r="H24" i="4"/>
  <c r="H25" i="4"/>
  <c r="H26" i="4"/>
  <c r="H27" i="4"/>
  <c r="H29" i="4"/>
  <c r="H30" i="4"/>
  <c r="H31" i="4"/>
  <c r="H32" i="4"/>
  <c r="H33" i="4"/>
  <c r="H34" i="4"/>
  <c r="H35" i="4"/>
  <c r="H36" i="4"/>
  <c r="H37" i="4"/>
  <c r="H38" i="4"/>
  <c r="H39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5" i="4"/>
  <c r="B43" i="4"/>
  <c r="B4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AR19" i="4" l="1"/>
  <c r="AK7" i="4"/>
  <c r="AM18" i="4"/>
  <c r="AD8" i="4"/>
  <c r="AE7" i="4"/>
  <c r="O31" i="4"/>
  <c r="P31" i="4" s="1"/>
  <c r="Q31" i="4" s="1"/>
  <c r="O15" i="4"/>
  <c r="P15" i="4" s="1"/>
  <c r="Q15" i="4" s="1"/>
  <c r="O39" i="4"/>
  <c r="P39" i="4" s="1"/>
  <c r="Q39" i="4" s="1"/>
  <c r="O23" i="4"/>
  <c r="P23" i="4" s="1"/>
  <c r="Q23" i="4" s="1"/>
  <c r="Q9" i="4"/>
  <c r="E28" i="4"/>
  <c r="E20" i="4"/>
  <c r="E36" i="4"/>
  <c r="E12" i="4"/>
  <c r="E27" i="4"/>
  <c r="E34" i="4"/>
  <c r="E26" i="4"/>
  <c r="E18" i="4"/>
  <c r="E10" i="4"/>
  <c r="E33" i="4"/>
  <c r="E25" i="4"/>
  <c r="E17" i="4"/>
  <c r="E9" i="4"/>
  <c r="E16" i="4"/>
  <c r="E35" i="4"/>
  <c r="E11" i="4"/>
  <c r="E8" i="4"/>
  <c r="E38" i="4"/>
  <c r="E30" i="4"/>
  <c r="E22" i="4"/>
  <c r="E14" i="4"/>
  <c r="E6" i="4"/>
  <c r="E40" i="4"/>
  <c r="E32" i="4"/>
  <c r="E24" i="4"/>
  <c r="E39" i="4"/>
  <c r="E31" i="4"/>
  <c r="E23" i="4"/>
  <c r="E15" i="4"/>
  <c r="E7" i="4"/>
  <c r="E37" i="4"/>
  <c r="E29" i="4"/>
  <c r="E21" i="4"/>
  <c r="E13" i="4"/>
  <c r="E19" i="4"/>
  <c r="AN8" i="4" l="1"/>
  <c r="AP8" i="4"/>
  <c r="AQ8" i="4" s="1"/>
  <c r="AE8" i="4"/>
  <c r="AD9" i="4" s="1"/>
  <c r="P43" i="4"/>
  <c r="F12" i="4"/>
  <c r="F14" i="4"/>
  <c r="F9" i="4"/>
  <c r="F5" i="4"/>
  <c r="G29" i="4" s="1"/>
  <c r="F15" i="4"/>
  <c r="F8" i="4"/>
  <c r="F11" i="4"/>
  <c r="F10" i="4"/>
  <c r="F13" i="4"/>
  <c r="F7" i="4"/>
  <c r="F6" i="4"/>
  <c r="F16" i="4"/>
  <c r="AK8" i="4" l="1"/>
  <c r="AM20" i="4" s="1"/>
  <c r="AR20" i="4"/>
  <c r="AP9" i="4"/>
  <c r="AQ9" i="4" s="1"/>
  <c r="AE9" i="4"/>
  <c r="AD10" i="4" s="1"/>
  <c r="H40" i="4"/>
  <c r="I40" i="4" s="1"/>
  <c r="J40" i="4" s="1"/>
  <c r="K40" i="4" s="1"/>
  <c r="H28" i="4"/>
  <c r="I28" i="4" s="1"/>
  <c r="J28" i="4" s="1"/>
  <c r="K28" i="4" s="1"/>
  <c r="H16" i="4"/>
  <c r="I16" i="4" s="1"/>
  <c r="J16" i="4" s="1"/>
  <c r="K16" i="4" s="1"/>
  <c r="AL8" i="4" l="1"/>
  <c r="AK9" i="4" s="1"/>
  <c r="AM21" i="4" s="1"/>
  <c r="AN9" i="4"/>
  <c r="AR21" i="4"/>
  <c r="AP10" i="4"/>
  <c r="AQ10" i="4" s="1"/>
  <c r="AE10" i="4"/>
  <c r="AD11" i="4" s="1"/>
  <c r="AL9" i="4" l="1"/>
  <c r="AK10" i="4" s="1"/>
  <c r="AM22" i="4" s="1"/>
  <c r="AR22" i="4"/>
  <c r="AP11" i="4"/>
  <c r="AQ11" i="4" s="1"/>
  <c r="AE11" i="4"/>
  <c r="AD12" i="4" s="1"/>
  <c r="AN10" i="4" l="1"/>
  <c r="AL10" i="4"/>
  <c r="AK11" i="4" s="1"/>
  <c r="AM23" i="4" s="1"/>
  <c r="AR23" i="4"/>
  <c r="AP12" i="4"/>
  <c r="AQ12" i="4" s="1"/>
  <c r="AE12" i="4"/>
  <c r="AD13" i="4" s="1"/>
  <c r="AN11" i="4" l="1"/>
  <c r="AL11" i="4"/>
  <c r="AK12" i="4" s="1"/>
  <c r="AR24" i="4"/>
  <c r="AP13" i="4"/>
  <c r="AQ13" i="4" s="1"/>
  <c r="AE13" i="4"/>
  <c r="AD14" i="4" s="1"/>
  <c r="AL12" i="4" l="1"/>
  <c r="AN13" i="4" s="1"/>
  <c r="AM24" i="4"/>
  <c r="AK13" i="4"/>
  <c r="AN12" i="4"/>
  <c r="AR25" i="4"/>
  <c r="AP14" i="4"/>
  <c r="AQ14" i="4" s="1"/>
  <c r="AE14" i="4"/>
  <c r="AD15" i="4" s="1"/>
  <c r="AL13" i="4" l="1"/>
  <c r="AN14" i="4" s="1"/>
  <c r="AM25" i="4"/>
  <c r="AK14" i="4"/>
  <c r="AR26" i="4"/>
  <c r="AP15" i="4"/>
  <c r="AQ15" i="4" s="1"/>
  <c r="AE15" i="4"/>
  <c r="AD16" i="4" s="1"/>
  <c r="AL14" i="4" l="1"/>
  <c r="AK15" i="4" s="1"/>
  <c r="AN15" i="4"/>
  <c r="AM26" i="4"/>
  <c r="AR27" i="4"/>
  <c r="AP16" i="4"/>
  <c r="AQ16" i="4" s="1"/>
  <c r="AM27" i="4"/>
  <c r="AE16" i="4"/>
  <c r="AD17" i="4" s="1"/>
  <c r="AL15" i="4" l="1"/>
  <c r="AK16" i="4" s="1"/>
  <c r="AN16" i="4"/>
  <c r="AR28" i="4"/>
  <c r="AP17" i="4"/>
  <c r="AQ17" i="4" s="1"/>
  <c r="AM28" i="4"/>
  <c r="AE17" i="4"/>
  <c r="AD18" i="4" s="1"/>
  <c r="AL16" i="4" l="1"/>
  <c r="AK17" i="4" s="1"/>
  <c r="AM29" i="4" s="1"/>
  <c r="AR29" i="4"/>
  <c r="AP18" i="4"/>
  <c r="AQ18" i="4" s="1"/>
  <c r="AE18" i="4"/>
  <c r="AD19" i="4" s="1"/>
  <c r="AN17" i="4" l="1"/>
  <c r="AL17" i="4"/>
  <c r="AN18" i="4" s="1"/>
  <c r="AR30" i="4"/>
  <c r="AE19" i="4"/>
  <c r="AD20" i="4" s="1"/>
  <c r="AP19" i="4" l="1"/>
  <c r="AQ19" i="4" s="1"/>
  <c r="AE20" i="4"/>
  <c r="AD21" i="4" s="1"/>
  <c r="AR31" i="4" l="1"/>
  <c r="AE21" i="4"/>
  <c r="AD22" i="4" s="1"/>
  <c r="AP20" i="4" l="1"/>
  <c r="AE22" i="4"/>
  <c r="AD23" i="4" s="1"/>
  <c r="AR32" i="4" l="1"/>
  <c r="AQ20" i="4"/>
  <c r="AE23" i="4"/>
  <c r="AD24" i="4" s="1"/>
  <c r="AP21" i="4" l="1"/>
  <c r="AQ21" i="4" s="1"/>
  <c r="AE24" i="4"/>
  <c r="AD25" i="4" s="1"/>
  <c r="AR33" i="4" l="1"/>
  <c r="AE25" i="4"/>
  <c r="AD26" i="4" s="1"/>
  <c r="AP22" i="4" l="1"/>
  <c r="AQ22" i="4" s="1"/>
  <c r="AE26" i="4"/>
  <c r="AD27" i="4" s="1"/>
  <c r="AR34" i="4" l="1"/>
  <c r="AE27" i="4"/>
  <c r="AD28" i="4" s="1"/>
  <c r="AP23" i="4" l="1"/>
  <c r="AQ23" i="4" s="1"/>
  <c r="AE28" i="4"/>
  <c r="AD29" i="4" s="1"/>
  <c r="AR35" i="4" l="1"/>
  <c r="AE29" i="4"/>
  <c r="AD30" i="4" s="1"/>
  <c r="AP24" i="4" l="1"/>
  <c r="AQ24" i="4" s="1"/>
  <c r="AE30" i="4"/>
  <c r="AD31" i="4" s="1"/>
  <c r="AR36" i="4" l="1"/>
  <c r="AE31" i="4"/>
  <c r="AD32" i="4" s="1"/>
  <c r="AP25" i="4" l="1"/>
  <c r="AQ25" i="4" s="1"/>
  <c r="AE32" i="4"/>
  <c r="AD33" i="4" s="1"/>
  <c r="AR37" i="4" l="1"/>
  <c r="AE33" i="4"/>
  <c r="AD34" i="4" s="1"/>
  <c r="AP26" i="4" l="1"/>
  <c r="AQ26" i="4" s="1"/>
  <c r="AE34" i="4"/>
  <c r="AD35" i="4" s="1"/>
  <c r="AR38" i="4" l="1"/>
  <c r="AE35" i="4"/>
  <c r="AD36" i="4" s="1"/>
  <c r="AP27" i="4" l="1"/>
  <c r="AQ27" i="4" s="1"/>
  <c r="AE36" i="4"/>
  <c r="AD37" i="4" s="1"/>
  <c r="AR39" i="4" l="1"/>
  <c r="AE37" i="4"/>
  <c r="AD38" i="4" s="1"/>
  <c r="AP28" i="4" l="1"/>
  <c r="AQ28" i="4" s="1"/>
  <c r="AE38" i="4"/>
  <c r="AD39" i="4" s="1"/>
  <c r="AR40" i="4" l="1"/>
  <c r="AP29" i="4"/>
  <c r="AQ29" i="4" s="1"/>
  <c r="AE39" i="4"/>
  <c r="AD40" i="4" s="1"/>
  <c r="AE40" i="4" s="1"/>
  <c r="AP30" i="4" l="1"/>
  <c r="AQ30" i="4" s="1"/>
  <c r="AP31" i="4" l="1"/>
  <c r="AQ31" i="4" s="1"/>
  <c r="AP32" i="4" l="1"/>
  <c r="AQ32" i="4" s="1"/>
  <c r="AP33" i="4" l="1"/>
  <c r="AQ33" i="4" s="1"/>
  <c r="AP34" i="4" l="1"/>
  <c r="AQ34" i="4" s="1"/>
  <c r="AP35" i="4" l="1"/>
  <c r="AQ35" i="4" s="1"/>
  <c r="AP36" i="4" l="1"/>
  <c r="AQ36" i="4" s="1"/>
  <c r="AP37" i="4" l="1"/>
  <c r="AQ37" i="4" s="1"/>
  <c r="AP38" i="4" l="1"/>
  <c r="AQ38" i="4" s="1"/>
  <c r="AP39" i="4" l="1"/>
  <c r="AQ39" i="4" s="1"/>
  <c r="AP40" i="4" l="1"/>
  <c r="AQ40" i="4" s="1"/>
  <c r="AK18" i="4" l="1"/>
  <c r="AM30" i="4" l="1"/>
  <c r="AL18" i="4"/>
  <c r="AK19" i="4" s="1"/>
  <c r="AL19" i="4" l="1"/>
  <c r="AN20" i="4" s="1"/>
  <c r="AN19" i="4"/>
  <c r="AK20" i="4"/>
  <c r="AM31" i="4"/>
  <c r="AL20" i="4" l="1"/>
  <c r="AN21" i="4" s="1"/>
  <c r="AK21" i="4"/>
  <c r="AM32" i="4"/>
  <c r="AL21" i="4" l="1"/>
  <c r="AN22" i="4" s="1"/>
  <c r="AM33" i="4"/>
  <c r="AK22" i="4" l="1"/>
  <c r="AL22" i="4" s="1"/>
  <c r="AM34" i="4"/>
  <c r="AN23" i="4" l="1"/>
  <c r="AK23" i="4"/>
  <c r="AL23" i="4"/>
  <c r="AN24" i="4"/>
  <c r="AK24" i="4"/>
  <c r="AM35" i="4"/>
  <c r="AL24" i="4" l="1"/>
  <c r="AN25" i="4" s="1"/>
  <c r="AM36" i="4"/>
  <c r="AK25" i="4" l="1"/>
  <c r="AL25" i="4"/>
  <c r="AN26" i="4"/>
  <c r="AK26" i="4"/>
  <c r="AM37" i="4"/>
  <c r="AL26" i="4" l="1"/>
  <c r="AN27" i="4"/>
  <c r="AK27" i="4"/>
  <c r="AM38" i="4"/>
  <c r="AL27" i="4" l="1"/>
  <c r="AN28" i="4" s="1"/>
  <c r="AM39" i="4"/>
  <c r="AK28" i="4" l="1"/>
  <c r="AM40" i="4"/>
  <c r="AL28" i="4" l="1"/>
  <c r="AK29" i="4" s="1"/>
  <c r="AN29" i="4"/>
  <c r="AK30" i="4" l="1"/>
  <c r="AL29" i="4"/>
  <c r="AN30" i="4" s="1"/>
  <c r="AL30" i="4" l="1"/>
  <c r="AK31" i="4" s="1"/>
  <c r="AN31" i="4" l="1"/>
  <c r="AL31" i="4"/>
  <c r="AN32" i="4" s="1"/>
  <c r="AK32" i="4" l="1"/>
  <c r="AL32" i="4" l="1"/>
  <c r="AN33" i="4"/>
  <c r="AK33" i="4"/>
  <c r="AL33" i="4" l="1"/>
  <c r="AN34" i="4"/>
  <c r="AK34" i="4"/>
  <c r="AL34" i="4" l="1"/>
  <c r="AK35" i="4" s="1"/>
  <c r="AN35" i="4"/>
  <c r="AL35" i="4" l="1"/>
  <c r="AN36" i="4" s="1"/>
  <c r="AK36" i="4"/>
  <c r="AL36" i="4" l="1"/>
  <c r="AN37" i="4" s="1"/>
  <c r="AK37" i="4"/>
  <c r="AL37" i="4" l="1"/>
  <c r="AN38" i="4"/>
  <c r="AK38" i="4"/>
  <c r="AL38" i="4" l="1"/>
  <c r="AN39" i="4" s="1"/>
  <c r="AK39" i="4"/>
  <c r="AL39" i="4" l="1"/>
  <c r="AN40" i="4" s="1"/>
  <c r="AK40" i="4"/>
  <c r="AL40" i="4" s="1"/>
</calcChain>
</file>

<file path=xl/sharedStrings.xml><?xml version="1.0" encoding="utf-8"?>
<sst xmlns="http://schemas.openxmlformats.org/spreadsheetml/2006/main" count="139" uniqueCount="61">
  <si>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</si>
  <si>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</si>
  <si>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</si>
  <si>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</si>
  <si>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</si>
  <si>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</si>
  <si>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</si>
  <si>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</si>
  <si>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</si>
  <si>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</si>
  <si>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</si>
  <si>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</si>
  <si>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</si>
  <si>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</si>
  <si>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</si>
  <si>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</si>
  <si>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</si>
  <si>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</si>
  <si>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</si>
  <si>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</si>
  <si>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</si>
  <si>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</si>
  <si>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</si>
  <si>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</si>
  <si>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</si>
  <si>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Mes</t>
  </si>
  <si>
    <t>p</t>
  </si>
  <si>
    <t>Demanda desestacionalizada</t>
  </si>
  <si>
    <t>Lo</t>
  </si>
  <si>
    <t>To</t>
  </si>
  <si>
    <t>Demanda desestacionalizada Formula Alternativa</t>
  </si>
  <si>
    <t>Demanda</t>
  </si>
  <si>
    <t>indice de estacionalidad por periodo</t>
  </si>
  <si>
    <t>Indices de estacionalidad</t>
  </si>
  <si>
    <t>E=F-D</t>
  </si>
  <si>
    <t>Fredondeado</t>
  </si>
  <si>
    <t>ABS(e)</t>
  </si>
  <si>
    <t>ABS€/Dt</t>
  </si>
  <si>
    <t>MAD</t>
  </si>
  <si>
    <t>MAPE</t>
  </si>
  <si>
    <t>n</t>
  </si>
  <si>
    <t>Media movil mt</t>
  </si>
  <si>
    <t>E=f-D</t>
  </si>
  <si>
    <t>ABSe</t>
  </si>
  <si>
    <t>ABSe/Dt</t>
  </si>
  <si>
    <t>w</t>
  </si>
  <si>
    <t>Media movil ponderada</t>
  </si>
  <si>
    <t>alpha</t>
  </si>
  <si>
    <t>L</t>
  </si>
  <si>
    <t>E</t>
  </si>
  <si>
    <t>Abse</t>
  </si>
  <si>
    <t>abse/d</t>
  </si>
  <si>
    <t xml:space="preserve">alpha </t>
  </si>
  <si>
    <t>Beta</t>
  </si>
  <si>
    <t>T</t>
  </si>
  <si>
    <t>absE</t>
  </si>
  <si>
    <t>absE/D</t>
  </si>
  <si>
    <t>MSE</t>
  </si>
  <si>
    <t>beta</t>
  </si>
  <si>
    <t>gamma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</si>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</sst>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rgb="FF052025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2" fillId="0" borderId="0" xfId="0" applyFont="1"/>
    <xf numFmtId="2" fontId="0" fillId="0" borderId="0" xfId="0" applyNumberFormat="1"/>
    <xf numFmtId="2" fontId="0" fillId="0" borderId="3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CB91-7BA9-47A8-898E-2C833C764158}">
  <dimension ref="A1:AS84"/>
  <sheetViews>
    <sheetView tabSelected="1" topLeftCell="W1" workbookViewId="0">
      <selection activeCell="AH44" sqref="AH44"/>
    </sheetView>
  </sheetViews>
  <sheetFormatPr baseColWidth="10" defaultRowHeight="14.4" x14ac:dyDescent="0.3"/>
  <cols>
    <col min="3" max="3" width="26.6640625" customWidth="1"/>
  </cols>
  <sheetData>
    <row r="1" spans="1:45" x14ac:dyDescent="0.3">
      <c r="A1" t="s">
        <v>26</v>
      </c>
      <c r="B1">
        <v>12</v>
      </c>
      <c r="M1" t="s">
        <v>40</v>
      </c>
      <c r="S1" t="s">
        <v>40</v>
      </c>
      <c r="T1" t="s">
        <v>45</v>
      </c>
      <c r="X1" t="s">
        <v>47</v>
      </c>
      <c r="AD1" t="s">
        <v>52</v>
      </c>
      <c r="AE1" t="s">
        <v>53</v>
      </c>
      <c r="AK1" t="s">
        <v>47</v>
      </c>
      <c r="AL1" t="s">
        <v>58</v>
      </c>
      <c r="AM1" t="s">
        <v>59</v>
      </c>
      <c r="AP1" t="s">
        <v>47</v>
      </c>
      <c r="AQ1" t="s">
        <v>58</v>
      </c>
      <c r="AR1" t="s">
        <v>59</v>
      </c>
    </row>
    <row r="2" spans="1:45" x14ac:dyDescent="0.3">
      <c r="M2">
        <v>4</v>
      </c>
      <c r="S2">
        <v>3</v>
      </c>
      <c r="T2">
        <v>5</v>
      </c>
      <c r="U2">
        <v>3</v>
      </c>
      <c r="V2">
        <v>1</v>
      </c>
      <c r="X2">
        <v>0.1</v>
      </c>
      <c r="AD2">
        <v>0.1</v>
      </c>
      <c r="AE2">
        <v>0.2</v>
      </c>
      <c r="AK2">
        <v>0.1</v>
      </c>
      <c r="AL2">
        <v>0.2</v>
      </c>
      <c r="AM2">
        <v>0.2</v>
      </c>
      <c r="AP2">
        <v>0.2</v>
      </c>
      <c r="AQ2">
        <v>0.3</v>
      </c>
      <c r="AR2">
        <v>0.3</v>
      </c>
    </row>
    <row r="3" spans="1:45" x14ac:dyDescent="0.3">
      <c r="A3" t="s">
        <v>25</v>
      </c>
      <c r="B3" s="4" t="s">
        <v>31</v>
      </c>
      <c r="C3" s="4" t="s">
        <v>27</v>
      </c>
      <c r="D3" s="4" t="s">
        <v>30</v>
      </c>
      <c r="E3" s="4" t="s">
        <v>32</v>
      </c>
      <c r="F3" s="4" t="s">
        <v>33</v>
      </c>
      <c r="G3" s="4" t="s">
        <v>15</v>
      </c>
      <c r="H3" s="4" t="s">
        <v>35</v>
      </c>
      <c r="I3" s="4" t="s">
        <v>34</v>
      </c>
      <c r="J3" s="4" t="s">
        <v>36</v>
      </c>
      <c r="K3" s="4" t="s">
        <v>37</v>
      </c>
      <c r="M3" s="4" t="s">
        <v>41</v>
      </c>
      <c r="N3" s="4" t="s">
        <v>15</v>
      </c>
      <c r="O3" s="4" t="s">
        <v>42</v>
      </c>
      <c r="P3" s="4" t="s">
        <v>43</v>
      </c>
      <c r="Q3" s="4" t="s">
        <v>44</v>
      </c>
      <c r="S3" s="4" t="s">
        <v>46</v>
      </c>
      <c r="T3" s="4" t="s">
        <v>15</v>
      </c>
      <c r="U3" s="4"/>
      <c r="V3" s="4"/>
      <c r="X3" t="s">
        <v>48</v>
      </c>
      <c r="Y3" t="s">
        <v>15</v>
      </c>
      <c r="Z3" t="s">
        <v>49</v>
      </c>
      <c r="AA3" t="s">
        <v>50</v>
      </c>
      <c r="AB3" t="s">
        <v>51</v>
      </c>
      <c r="AD3" t="s">
        <v>48</v>
      </c>
      <c r="AE3" t="s">
        <v>54</v>
      </c>
      <c r="AF3" t="s">
        <v>15</v>
      </c>
      <c r="AG3" t="s">
        <v>49</v>
      </c>
      <c r="AH3" t="s">
        <v>55</v>
      </c>
      <c r="AI3" t="s">
        <v>56</v>
      </c>
      <c r="AK3" t="s">
        <v>48</v>
      </c>
      <c r="AL3" t="s">
        <v>54</v>
      </c>
      <c r="AM3" t="s">
        <v>60</v>
      </c>
      <c r="AN3" t="s">
        <v>15</v>
      </c>
      <c r="AP3" t="s">
        <v>48</v>
      </c>
      <c r="AQ3" t="s">
        <v>54</v>
      </c>
      <c r="AR3" t="s">
        <v>60</v>
      </c>
      <c r="AS3" t="s">
        <v>15</v>
      </c>
    </row>
    <row r="4" spans="1:45" x14ac:dyDescent="0.3">
      <c r="A4" s="5">
        <v>0</v>
      </c>
      <c r="B4" s="5"/>
      <c r="X4">
        <f>SUM(B5:B40)/36</f>
        <v>1472.3611111111111</v>
      </c>
      <c r="AD4">
        <f>AE64</f>
        <v>1237.8301587301587</v>
      </c>
      <c r="AE4">
        <f>AE65</f>
        <v>12.677348777348781</v>
      </c>
      <c r="AK4">
        <f>B42</f>
        <v>1036.8591304347829</v>
      </c>
      <c r="AL4">
        <f>B43</f>
        <v>25.828278985507239</v>
      </c>
      <c r="AP4">
        <f>B42</f>
        <v>1036.8591304347829</v>
      </c>
      <c r="AQ4">
        <f>B43</f>
        <v>25.828278985507239</v>
      </c>
    </row>
    <row r="5" spans="1:45" ht="15" x14ac:dyDescent="0.35">
      <c r="A5">
        <v>1</v>
      </c>
      <c r="B5" s="6">
        <v>1278</v>
      </c>
      <c r="D5" s="7">
        <f>$B$42+$B$43*A5</f>
        <v>1062.6874094202901</v>
      </c>
      <c r="E5">
        <f>B5/D5</f>
        <v>1.2026114063938762</v>
      </c>
      <c r="F5">
        <f>(E5+E17+E29)/3</f>
        <v>1.2123784515485889</v>
      </c>
      <c r="G5" s="7">
        <f>($B$42+A5*$B$43)*F5</f>
        <v>1288.3793159131526</v>
      </c>
      <c r="H5">
        <f>ROUND(G5,0)</f>
        <v>1288</v>
      </c>
      <c r="I5">
        <f>H5-B5</f>
        <v>10</v>
      </c>
      <c r="J5">
        <f>ABS(I5)</f>
        <v>10</v>
      </c>
      <c r="K5" s="7">
        <f>J5/B5</f>
        <v>7.8247261345852897E-3</v>
      </c>
      <c r="X5">
        <f>0.1*B5+(1-0.1)*X4</f>
        <v>1452.925</v>
      </c>
      <c r="Y5">
        <f>X4</f>
        <v>1472.3611111111111</v>
      </c>
      <c r="Z5">
        <f>Y5-B5</f>
        <v>194.36111111111109</v>
      </c>
      <c r="AA5">
        <f>ABS(Z5)</f>
        <v>194.36111111111109</v>
      </c>
      <c r="AB5">
        <f>AA5/B5</f>
        <v>0.15208224656581462</v>
      </c>
      <c r="AD5">
        <f>0.1*B5+(1-0.1)*(AD4+AE4)</f>
        <v>1253.2567567567567</v>
      </c>
      <c r="AE5">
        <f>0.2*(AD5-AD4)+(1-0.2)*AE4</f>
        <v>13.227198627198618</v>
      </c>
      <c r="AF5" s="7">
        <f>AD4+AE4</f>
        <v>1250.5075075075074</v>
      </c>
      <c r="AG5">
        <f>AF5-B5</f>
        <v>-27.492492492492602</v>
      </c>
      <c r="AH5">
        <f>ABS(AG5)</f>
        <v>27.492492492492602</v>
      </c>
      <c r="AI5">
        <f>AH5/B5</f>
        <v>2.1512122451089674E-2</v>
      </c>
      <c r="AK5">
        <f>0.1*(B5/AM5)+(1-0.1)*(AK4+AL4)</f>
        <v>1061.8312975436813</v>
      </c>
      <c r="AL5">
        <f>0.2*(AK5-AK4)+(1-0.2)*AL4</f>
        <v>25.657056610185489</v>
      </c>
      <c r="AM5">
        <v>1.2123784515485889</v>
      </c>
      <c r="AN5" s="7">
        <f>(AK4+AL4)*AM5</f>
        <v>1288.3793159131526</v>
      </c>
      <c r="AP5">
        <f>0.2*(B5/AR5)+(1-0.2)*(AP4+AQ4)</f>
        <v>1060.9751856670728</v>
      </c>
      <c r="AQ5">
        <f>0.3*(AP5-AP4)+(1-0.3)*AQ4</f>
        <v>25.31461185954204</v>
      </c>
      <c r="AR5" s="10">
        <v>1.2123784515485889</v>
      </c>
    </row>
    <row r="6" spans="1:45" ht="15" x14ac:dyDescent="0.35">
      <c r="A6">
        <v>2</v>
      </c>
      <c r="B6" s="6">
        <v>1665</v>
      </c>
      <c r="D6" s="7">
        <f t="shared" ref="D6:D40" si="0">$B$42+$B$43*A6</f>
        <v>1088.5156884057974</v>
      </c>
      <c r="E6">
        <f t="shared" ref="E6:E40" si="1">B6/D6</f>
        <v>1.5296058823355148</v>
      </c>
      <c r="F6">
        <f>(E6+E18+E30)/3</f>
        <v>1.4498365854056043</v>
      </c>
      <c r="G6" s="7">
        <f t="shared" ref="G6:G16" si="2">($B$42+A6*$B$43)*F6</f>
        <v>1578.1698688386921</v>
      </c>
      <c r="H6">
        <f t="shared" ref="H6:H40" si="3">ROUND(G6,0)</f>
        <v>1578</v>
      </c>
      <c r="I6">
        <f t="shared" ref="I6:I40" si="4">H6-B6</f>
        <v>-87</v>
      </c>
      <c r="J6">
        <f t="shared" ref="J6:J40" si="5">ABS(I6)</f>
        <v>87</v>
      </c>
      <c r="K6" s="7">
        <f t="shared" ref="K6:K40" si="6">J6/B6</f>
        <v>5.2252252252252253E-2</v>
      </c>
      <c r="X6">
        <f t="shared" ref="X6:X40" si="7">0.1*B6+(1-0.1)*X5</f>
        <v>1474.1324999999999</v>
      </c>
      <c r="Y6">
        <f>X5</f>
        <v>1452.925</v>
      </c>
      <c r="Z6">
        <f t="shared" ref="Z6:Z40" si="8">Y6-B6</f>
        <v>-212.07500000000005</v>
      </c>
      <c r="AA6">
        <f t="shared" ref="AA6:AA40" si="9">ABS(Z6)</f>
        <v>212.07500000000005</v>
      </c>
      <c r="AB6">
        <f t="shared" ref="AB6:AB40" si="10">AA6/B6</f>
        <v>0.12737237237237239</v>
      </c>
      <c r="AD6">
        <f t="shared" ref="AD6:AD40" si="11">0.1*B6+(1-0.1)*(AD5+AE5)</f>
        <v>1306.3355598455596</v>
      </c>
      <c r="AE6">
        <f t="shared" ref="AE6:AE40" si="12">0.2*(AD6-AD5)+(1-0.2)*AE5</f>
        <v>21.197519519519485</v>
      </c>
      <c r="AF6" s="7">
        <f t="shared" ref="AF6:AF40" si="13">AD5+AE5</f>
        <v>1266.4839553839552</v>
      </c>
      <c r="AG6">
        <f t="shared" ref="AG6:AG40" si="14">AF6-B6</f>
        <v>-398.51604461604484</v>
      </c>
      <c r="AH6">
        <f t="shared" ref="AH6:AH40" si="15">ABS(AG6)</f>
        <v>398.51604461604484</v>
      </c>
      <c r="AI6">
        <f t="shared" ref="AI6:AI40" si="16">AH6/B6</f>
        <v>0.23934897574537228</v>
      </c>
      <c r="AK6">
        <f>0.1*(B6/AM6)+(1-0.1)*(AK5+AL5)</f>
        <v>1093.5800474408375</v>
      </c>
      <c r="AL6">
        <f t="shared" ref="AL6:AL40" si="17">0.2*(AK6-AK5)+(1-0.2)*AL5</f>
        <v>26.87539526757962</v>
      </c>
      <c r="AM6">
        <v>1.4498365854056043</v>
      </c>
      <c r="AN6" s="7">
        <f t="shared" ref="AN6:AN40" si="18">(AK5+AL5)*AM6</f>
        <v>1576.6804020548027</v>
      </c>
      <c r="AP6">
        <f t="shared" ref="AP6:AP40" si="19">0.2*(B6/AR6)+(1-0.2)*(AP5+AQ5)</f>
        <v>1098.7128954260065</v>
      </c>
      <c r="AQ6">
        <f t="shared" ref="AQ6:AQ40" si="20">0.3*(AP6-AP5)+(1-0.3)*AQ5</f>
        <v>29.041541229359552</v>
      </c>
      <c r="AR6" s="10">
        <v>1.4498365854056043</v>
      </c>
    </row>
    <row r="7" spans="1:45" ht="15" x14ac:dyDescent="0.35">
      <c r="A7">
        <v>3</v>
      </c>
      <c r="B7" s="6">
        <v>1393</v>
      </c>
      <c r="D7" s="7">
        <f t="shared" si="0"/>
        <v>1114.3439673913047</v>
      </c>
      <c r="E7">
        <f t="shared" si="1"/>
        <v>1.2500628538071894</v>
      </c>
      <c r="F7">
        <f t="shared" ref="F7:F16" si="21">(E7+E19+E31)/3</f>
        <v>1.4001702362996407</v>
      </c>
      <c r="G7" s="7">
        <f t="shared" si="2"/>
        <v>1560.2712561413621</v>
      </c>
      <c r="H7">
        <f t="shared" si="3"/>
        <v>1560</v>
      </c>
      <c r="I7">
        <f t="shared" si="4"/>
        <v>167</v>
      </c>
      <c r="J7">
        <f t="shared" si="5"/>
        <v>167</v>
      </c>
      <c r="K7" s="7">
        <f t="shared" si="6"/>
        <v>0.1198851399856425</v>
      </c>
      <c r="S7">
        <f>(5/9)*B7+(3/9)*B6+(1/9)*B5</f>
        <v>1470.8888888888889</v>
      </c>
      <c r="X7">
        <f t="shared" si="7"/>
        <v>1466.0192499999998</v>
      </c>
      <c r="Y7">
        <f t="shared" ref="Y7:Y40" si="22">X6</f>
        <v>1474.1324999999999</v>
      </c>
      <c r="Z7">
        <f t="shared" si="8"/>
        <v>81.132499999999936</v>
      </c>
      <c r="AA7">
        <f t="shared" si="9"/>
        <v>81.132499999999936</v>
      </c>
      <c r="AB7">
        <f t="shared" si="10"/>
        <v>5.8243000717875047E-2</v>
      </c>
      <c r="AD7">
        <f t="shared" si="11"/>
        <v>1334.0797714285713</v>
      </c>
      <c r="AE7">
        <f t="shared" si="12"/>
        <v>22.50685793221794</v>
      </c>
      <c r="AF7" s="7">
        <f t="shared" si="13"/>
        <v>1327.5330793650792</v>
      </c>
      <c r="AG7">
        <f t="shared" si="14"/>
        <v>-65.466920634920825</v>
      </c>
      <c r="AH7">
        <f t="shared" si="15"/>
        <v>65.466920634920825</v>
      </c>
      <c r="AI7">
        <f t="shared" si="16"/>
        <v>4.699707152542773E-2</v>
      </c>
      <c r="AK7">
        <f t="shared" ref="AK7:AK40" si="23">0.1*(B7/AM7)+(1-0.1)*(AK6+AL6)</f>
        <v>1107.8978009715852</v>
      </c>
      <c r="AL7">
        <f>0.2*(AK7-AK6)+(1-0.2)*AL6</f>
        <v>24.363866920213244</v>
      </c>
      <c r="AM7">
        <v>1.40017023629964</v>
      </c>
      <c r="AN7" s="7">
        <f t="shared" si="18"/>
        <v>1568.8283619802623</v>
      </c>
      <c r="AP7">
        <f t="shared" si="19"/>
        <v>1101.1793543923122</v>
      </c>
      <c r="AQ7">
        <f t="shared" si="20"/>
        <v>21.069016550443397</v>
      </c>
      <c r="AR7" s="10">
        <v>1.4001702362996407</v>
      </c>
    </row>
    <row r="8" spans="1:45" ht="15" x14ac:dyDescent="0.35">
      <c r="A8">
        <v>4</v>
      </c>
      <c r="B8" s="6">
        <v>1493</v>
      </c>
      <c r="D8" s="7">
        <f t="shared" si="0"/>
        <v>1140.1722463768119</v>
      </c>
      <c r="E8">
        <f t="shared" si="1"/>
        <v>1.3094512734759052</v>
      </c>
      <c r="F8">
        <f t="shared" si="21"/>
        <v>1.3789088812473593</v>
      </c>
      <c r="G8" s="7">
        <f t="shared" si="2"/>
        <v>1572.1936366807383</v>
      </c>
      <c r="H8">
        <f t="shared" si="3"/>
        <v>1572</v>
      </c>
      <c r="I8">
        <f t="shared" si="4"/>
        <v>79</v>
      </c>
      <c r="J8">
        <f t="shared" si="5"/>
        <v>79</v>
      </c>
      <c r="K8" s="7">
        <f t="shared" si="6"/>
        <v>5.2913596784996651E-2</v>
      </c>
      <c r="M8">
        <f>SUM(B5:B8)/4</f>
        <v>1457.25</v>
      </c>
      <c r="S8">
        <f t="shared" ref="S8:S40" si="24">(5/9)*B8+(3/9)*B7+(1/9)*B6</f>
        <v>1478.7777777777778</v>
      </c>
      <c r="T8" s="7">
        <f>S7</f>
        <v>1470.8888888888889</v>
      </c>
      <c r="X8">
        <f t="shared" si="7"/>
        <v>1468.7173249999998</v>
      </c>
      <c r="Y8">
        <f t="shared" si="22"/>
        <v>1466.0192499999998</v>
      </c>
      <c r="Z8">
        <f t="shared" si="8"/>
        <v>-26.980750000000171</v>
      </c>
      <c r="AA8">
        <f t="shared" si="9"/>
        <v>26.980750000000171</v>
      </c>
      <c r="AB8">
        <f t="shared" si="10"/>
        <v>1.8071500334896295E-2</v>
      </c>
      <c r="AD8">
        <f t="shared" si="11"/>
        <v>1370.2279664247103</v>
      </c>
      <c r="AE8">
        <f t="shared" si="12"/>
        <v>25.235125345002146</v>
      </c>
      <c r="AF8" s="7">
        <f t="shared" si="13"/>
        <v>1356.5866293607892</v>
      </c>
      <c r="AG8">
        <f t="shared" si="14"/>
        <v>-136.41337063921083</v>
      </c>
      <c r="AH8">
        <f t="shared" si="15"/>
        <v>136.41337063921083</v>
      </c>
      <c r="AI8">
        <f t="shared" si="16"/>
        <v>9.136863405171522E-2</v>
      </c>
      <c r="AK8">
        <f t="shared" si="23"/>
        <v>1127.3095154558682</v>
      </c>
      <c r="AL8">
        <f t="shared" si="17"/>
        <v>23.373436433027202</v>
      </c>
      <c r="AM8">
        <v>1.3789088812473593</v>
      </c>
      <c r="AN8" s="7">
        <f>(AK7+AL7)*AM8</f>
        <v>1561.2856697519489</v>
      </c>
      <c r="AP8">
        <f t="shared" si="19"/>
        <v>1114.346725460704</v>
      </c>
      <c r="AQ8">
        <f t="shared" si="20"/>
        <v>18.698522905827897</v>
      </c>
      <c r="AR8" s="10">
        <v>1.3789088812473593</v>
      </c>
    </row>
    <row r="9" spans="1:45" ht="15" x14ac:dyDescent="0.35">
      <c r="A9">
        <v>5</v>
      </c>
      <c r="B9" s="6">
        <v>1329</v>
      </c>
      <c r="D9" s="7">
        <f t="shared" si="0"/>
        <v>1166.000525362319</v>
      </c>
      <c r="E9">
        <f t="shared" si="1"/>
        <v>1.1397936545414773</v>
      </c>
      <c r="F9">
        <f t="shared" si="21"/>
        <v>1.2503408598117176</v>
      </c>
      <c r="G9" s="7">
        <f t="shared" si="2"/>
        <v>1457.8980994224364</v>
      </c>
      <c r="H9">
        <f t="shared" si="3"/>
        <v>1458</v>
      </c>
      <c r="I9">
        <f t="shared" si="4"/>
        <v>129</v>
      </c>
      <c r="J9">
        <f t="shared" si="5"/>
        <v>129</v>
      </c>
      <c r="K9" s="7">
        <f t="shared" si="6"/>
        <v>9.7065462753950338E-2</v>
      </c>
      <c r="M9">
        <f t="shared" ref="M9:M40" si="25">SUM(B6:B9)/4</f>
        <v>1470</v>
      </c>
      <c r="N9">
        <f>M8</f>
        <v>1457.25</v>
      </c>
      <c r="O9">
        <f>N9-B9</f>
        <v>128.25</v>
      </c>
      <c r="P9">
        <f>ABS(O9)</f>
        <v>128.25</v>
      </c>
      <c r="Q9">
        <f>P9/B9</f>
        <v>9.6501128668171551E-2</v>
      </c>
      <c r="S9">
        <f t="shared" si="24"/>
        <v>1390.7777777777778</v>
      </c>
      <c r="T9" s="7">
        <f t="shared" ref="T9:T40" si="26">S8</f>
        <v>1478.7777777777778</v>
      </c>
      <c r="X9">
        <f t="shared" si="7"/>
        <v>1454.7455924999999</v>
      </c>
      <c r="Y9">
        <f t="shared" si="22"/>
        <v>1468.7173249999998</v>
      </c>
      <c r="Z9">
        <f t="shared" si="8"/>
        <v>139.71732499999985</v>
      </c>
      <c r="AA9">
        <f t="shared" si="9"/>
        <v>139.71732499999985</v>
      </c>
      <c r="AB9">
        <f t="shared" si="10"/>
        <v>0.10512966516177566</v>
      </c>
      <c r="AD9">
        <f t="shared" si="11"/>
        <v>1388.8167825927414</v>
      </c>
      <c r="AE9">
        <f t="shared" si="12"/>
        <v>23.905863509607947</v>
      </c>
      <c r="AF9" s="7">
        <f t="shared" si="13"/>
        <v>1395.4630917697125</v>
      </c>
      <c r="AG9">
        <f t="shared" si="14"/>
        <v>66.463091769712491</v>
      </c>
      <c r="AH9">
        <f t="shared" si="15"/>
        <v>66.463091769712491</v>
      </c>
      <c r="AI9">
        <f t="shared" si="16"/>
        <v>5.0009850842522567E-2</v>
      </c>
      <c r="AK9">
        <f t="shared" si="23"/>
        <v>1141.905672431518</v>
      </c>
      <c r="AL9">
        <f t="shared" si="17"/>
        <v>21.617980541551724</v>
      </c>
      <c r="AM9">
        <v>1.2503408598117176</v>
      </c>
      <c r="AN9" s="7">
        <f t="shared" si="18"/>
        <v>1438.7459114354467</v>
      </c>
      <c r="AP9">
        <f t="shared" si="19"/>
        <v>1119.0182301562504</v>
      </c>
      <c r="AQ9">
        <f t="shared" si="20"/>
        <v>14.490417442743462</v>
      </c>
      <c r="AR9" s="10">
        <v>1.2503408598117176</v>
      </c>
    </row>
    <row r="10" spans="1:45" ht="15" x14ac:dyDescent="0.35">
      <c r="A10">
        <v>6</v>
      </c>
      <c r="B10" s="6">
        <v>1458</v>
      </c>
      <c r="D10" s="7">
        <f t="shared" si="0"/>
        <v>1191.8288043478262</v>
      </c>
      <c r="E10">
        <f t="shared" si="1"/>
        <v>1.2233300577072592</v>
      </c>
      <c r="F10">
        <f t="shared" si="21"/>
        <v>1.2325148858547943</v>
      </c>
      <c r="G10" s="7">
        <f t="shared" si="2"/>
        <v>1468.946742749217</v>
      </c>
      <c r="H10">
        <f t="shared" si="3"/>
        <v>1469</v>
      </c>
      <c r="I10">
        <f t="shared" si="4"/>
        <v>11</v>
      </c>
      <c r="J10">
        <f t="shared" si="5"/>
        <v>11</v>
      </c>
      <c r="K10" s="7">
        <f t="shared" si="6"/>
        <v>7.5445816186556925E-3</v>
      </c>
      <c r="M10">
        <f t="shared" si="25"/>
        <v>1418.25</v>
      </c>
      <c r="N10">
        <f t="shared" ref="N10:N40" si="27">M9</f>
        <v>1470</v>
      </c>
      <c r="O10">
        <f t="shared" ref="O10:O40" si="28">N10-B10</f>
        <v>12</v>
      </c>
      <c r="P10">
        <f t="shared" ref="P10:P40" si="29">ABS(O10)</f>
        <v>12</v>
      </c>
      <c r="Q10">
        <f t="shared" ref="Q10:Q40" si="30">P10/B10</f>
        <v>8.23045267489712E-3</v>
      </c>
      <c r="S10">
        <f t="shared" si="24"/>
        <v>1418.8888888888889</v>
      </c>
      <c r="T10" s="7">
        <f t="shared" si="26"/>
        <v>1390.7777777777778</v>
      </c>
      <c r="X10">
        <f t="shared" si="7"/>
        <v>1455.07103325</v>
      </c>
      <c r="Y10">
        <f t="shared" si="22"/>
        <v>1454.7455924999999</v>
      </c>
      <c r="Z10">
        <f t="shared" si="8"/>
        <v>-3.2544075000000703</v>
      </c>
      <c r="AA10">
        <f t="shared" si="9"/>
        <v>3.2544075000000703</v>
      </c>
      <c r="AB10">
        <f t="shared" si="10"/>
        <v>2.2321039094650688E-3</v>
      </c>
      <c r="AD10">
        <f t="shared" si="11"/>
        <v>1417.2503814921145</v>
      </c>
      <c r="AE10">
        <f t="shared" si="12"/>
        <v>24.811410587560964</v>
      </c>
      <c r="AF10" s="7">
        <f t="shared" si="13"/>
        <v>1412.7226461023495</v>
      </c>
      <c r="AG10">
        <f t="shared" si="14"/>
        <v>-45.277353897650528</v>
      </c>
      <c r="AH10">
        <f t="shared" si="15"/>
        <v>45.277353897650528</v>
      </c>
      <c r="AI10">
        <f t="shared" si="16"/>
        <v>3.1054426541598443E-2</v>
      </c>
      <c r="AK10">
        <f t="shared" si="23"/>
        <v>1165.4660049836859</v>
      </c>
      <c r="AL10">
        <f t="shared" si="17"/>
        <v>22.00645094367496</v>
      </c>
      <c r="AM10">
        <v>1.2325148858547943</v>
      </c>
      <c r="AN10" s="7">
        <f t="shared" si="18"/>
        <v>1434.0602223334565</v>
      </c>
      <c r="AP10">
        <f t="shared" si="19"/>
        <v>1143.3963526950413</v>
      </c>
      <c r="AQ10">
        <f t="shared" si="20"/>
        <v>17.456728971557688</v>
      </c>
      <c r="AR10" s="10">
        <v>1.2325148858547943</v>
      </c>
    </row>
    <row r="11" spans="1:45" ht="15" x14ac:dyDescent="0.35">
      <c r="A11">
        <v>7</v>
      </c>
      <c r="B11" s="6">
        <v>345</v>
      </c>
      <c r="C11">
        <f>(B5+B17+2*SUM(B6:B16))/24</f>
        <v>1162.6666666666667</v>
      </c>
      <c r="D11" s="7">
        <f t="shared" si="0"/>
        <v>1217.6570833333335</v>
      </c>
      <c r="E11">
        <f t="shared" si="1"/>
        <v>0.28333100075726025</v>
      </c>
      <c r="F11">
        <f t="shared" si="21"/>
        <v>0.21947950513038847</v>
      </c>
      <c r="G11" s="7">
        <f t="shared" si="2"/>
        <v>267.25077406851221</v>
      </c>
      <c r="H11">
        <f t="shared" si="3"/>
        <v>267</v>
      </c>
      <c r="I11">
        <f t="shared" si="4"/>
        <v>-78</v>
      </c>
      <c r="J11">
        <f t="shared" si="5"/>
        <v>78</v>
      </c>
      <c r="K11" s="7">
        <f t="shared" si="6"/>
        <v>0.22608695652173913</v>
      </c>
      <c r="M11">
        <f t="shared" si="25"/>
        <v>1156.25</v>
      </c>
      <c r="N11">
        <f t="shared" si="27"/>
        <v>1418.25</v>
      </c>
      <c r="O11">
        <f t="shared" si="28"/>
        <v>1073.25</v>
      </c>
      <c r="P11">
        <f t="shared" si="29"/>
        <v>1073.25</v>
      </c>
      <c r="Q11">
        <f t="shared" si="30"/>
        <v>3.1108695652173912</v>
      </c>
      <c r="S11">
        <f t="shared" si="24"/>
        <v>825.33333333333337</v>
      </c>
      <c r="T11" s="7">
        <f t="shared" si="26"/>
        <v>1418.8888888888889</v>
      </c>
      <c r="X11">
        <f t="shared" si="7"/>
        <v>1344.0639299250001</v>
      </c>
      <c r="Y11">
        <f t="shared" si="22"/>
        <v>1455.07103325</v>
      </c>
      <c r="Z11">
        <f t="shared" si="8"/>
        <v>1110.07103325</v>
      </c>
      <c r="AA11">
        <f t="shared" si="9"/>
        <v>1110.07103325</v>
      </c>
      <c r="AB11">
        <f t="shared" si="10"/>
        <v>3.2175971978260871</v>
      </c>
      <c r="AD11">
        <f t="shared" si="11"/>
        <v>1332.3556128717078</v>
      </c>
      <c r="AE11">
        <f t="shared" si="12"/>
        <v>2.8701747459674323</v>
      </c>
      <c r="AF11" s="7">
        <f t="shared" si="13"/>
        <v>1442.0617920796753</v>
      </c>
      <c r="AG11">
        <f t="shared" si="14"/>
        <v>1097.0617920796753</v>
      </c>
      <c r="AH11">
        <f t="shared" si="15"/>
        <v>1097.0617920796753</v>
      </c>
      <c r="AI11">
        <f t="shared" si="16"/>
        <v>3.1798892524048559</v>
      </c>
      <c r="AK11">
        <f t="shared" si="23"/>
        <v>1225.9152859159608</v>
      </c>
      <c r="AL11">
        <f t="shared" si="17"/>
        <v>29.695016941394943</v>
      </c>
      <c r="AM11">
        <v>0.21947950513038847</v>
      </c>
      <c r="AN11" s="7">
        <f t="shared" si="18"/>
        <v>260.6258669829042</v>
      </c>
      <c r="AP11">
        <f t="shared" si="19"/>
        <v>1243.0626164959513</v>
      </c>
      <c r="AQ11">
        <f t="shared" si="20"/>
        <v>42.119589420363369</v>
      </c>
      <c r="AR11" s="10">
        <v>0.21947950513038847</v>
      </c>
    </row>
    <row r="12" spans="1:45" ht="15" x14ac:dyDescent="0.35">
      <c r="A12">
        <v>8</v>
      </c>
      <c r="B12" s="6">
        <v>793</v>
      </c>
      <c r="C12">
        <f t="shared" ref="C12:C34" si="31">(B6+B18+2*SUM(B7:B17))/24</f>
        <v>1191.7083333333333</v>
      </c>
      <c r="D12" s="7">
        <f t="shared" si="0"/>
        <v>1243.4853623188408</v>
      </c>
      <c r="E12">
        <f t="shared" si="1"/>
        <v>0.6377236307158618</v>
      </c>
      <c r="F12">
        <f t="shared" si="21"/>
        <v>0.6447859844595637</v>
      </c>
      <c r="G12" s="7">
        <f t="shared" si="2"/>
        <v>801.78193350381105</v>
      </c>
      <c r="H12">
        <f t="shared" si="3"/>
        <v>802</v>
      </c>
      <c r="I12">
        <f t="shared" si="4"/>
        <v>9</v>
      </c>
      <c r="J12">
        <f t="shared" si="5"/>
        <v>9</v>
      </c>
      <c r="K12" s="7">
        <f t="shared" si="6"/>
        <v>1.1349306431273645E-2</v>
      </c>
      <c r="M12">
        <f t="shared" si="25"/>
        <v>981.25</v>
      </c>
      <c r="N12">
        <f t="shared" si="27"/>
        <v>1156.25</v>
      </c>
      <c r="O12">
        <f t="shared" si="28"/>
        <v>363.25</v>
      </c>
      <c r="P12">
        <f t="shared" si="29"/>
        <v>363.25</v>
      </c>
      <c r="Q12">
        <f t="shared" si="30"/>
        <v>0.45807061790668346</v>
      </c>
      <c r="S12">
        <f t="shared" si="24"/>
        <v>717.55555555555566</v>
      </c>
      <c r="T12" s="7">
        <f t="shared" si="26"/>
        <v>825.33333333333337</v>
      </c>
      <c r="X12">
        <f>0.1*B12+(1-0.1)*X11</f>
        <v>1288.9575369325</v>
      </c>
      <c r="Y12">
        <f t="shared" si="22"/>
        <v>1344.0639299250001</v>
      </c>
      <c r="Z12">
        <f t="shared" si="8"/>
        <v>551.06392992500014</v>
      </c>
      <c r="AA12">
        <f t="shared" si="9"/>
        <v>551.06392992500014</v>
      </c>
      <c r="AB12">
        <f t="shared" si="10"/>
        <v>0.69491037821563695</v>
      </c>
      <c r="AD12">
        <f t="shared" si="11"/>
        <v>1281.0032088559076</v>
      </c>
      <c r="AE12">
        <f t="shared" si="12"/>
        <v>-7.9743410063860889</v>
      </c>
      <c r="AF12" s="7">
        <f t="shared" si="13"/>
        <v>1335.2257876176752</v>
      </c>
      <c r="AG12">
        <f t="shared" si="14"/>
        <v>542.22578761767522</v>
      </c>
      <c r="AH12">
        <f t="shared" si="15"/>
        <v>542.22578761767522</v>
      </c>
      <c r="AI12">
        <f t="shared" si="16"/>
        <v>0.68376517984574425</v>
      </c>
      <c r="AK12">
        <f t="shared" si="23"/>
        <v>1253.0358168068619</v>
      </c>
      <c r="AL12">
        <f t="shared" si="17"/>
        <v>29.180119731296184</v>
      </c>
      <c r="AM12">
        <v>0.6447859844595637</v>
      </c>
      <c r="AN12" s="7">
        <f t="shared" si="18"/>
        <v>809.59992522545099</v>
      </c>
      <c r="AP12">
        <f t="shared" si="19"/>
        <v>1274.1188532035351</v>
      </c>
      <c r="AQ12">
        <f t="shared" si="20"/>
        <v>38.8005836065295</v>
      </c>
      <c r="AR12" s="10">
        <v>0.6447859844595637</v>
      </c>
    </row>
    <row r="13" spans="1:45" ht="15" x14ac:dyDescent="0.35">
      <c r="A13">
        <v>9</v>
      </c>
      <c r="B13" s="6">
        <v>957</v>
      </c>
      <c r="C13">
        <f t="shared" si="31"/>
        <v>1235.5416666666667</v>
      </c>
      <c r="D13" s="7">
        <f t="shared" si="0"/>
        <v>1269.313641304348</v>
      </c>
      <c r="E13">
        <f t="shared" si="1"/>
        <v>0.75395077217998363</v>
      </c>
      <c r="F13">
        <f t="shared" si="21"/>
        <v>0.76712078220426383</v>
      </c>
      <c r="G13" s="7">
        <f t="shared" si="2"/>
        <v>973.71687337993387</v>
      </c>
      <c r="H13">
        <f t="shared" si="3"/>
        <v>974</v>
      </c>
      <c r="I13">
        <f t="shared" si="4"/>
        <v>17</v>
      </c>
      <c r="J13">
        <f t="shared" si="5"/>
        <v>17</v>
      </c>
      <c r="K13" s="7">
        <f t="shared" si="6"/>
        <v>1.7763845350052248E-2</v>
      </c>
      <c r="M13">
        <f t="shared" si="25"/>
        <v>888.25</v>
      </c>
      <c r="N13">
        <f t="shared" si="27"/>
        <v>981.25</v>
      </c>
      <c r="O13">
        <f t="shared" si="28"/>
        <v>24.25</v>
      </c>
      <c r="P13">
        <f t="shared" si="29"/>
        <v>24.25</v>
      </c>
      <c r="Q13">
        <f t="shared" si="30"/>
        <v>2.5339602925809824E-2</v>
      </c>
      <c r="S13">
        <f t="shared" si="24"/>
        <v>834.33333333333337</v>
      </c>
      <c r="T13" s="7">
        <f t="shared" si="26"/>
        <v>717.55555555555566</v>
      </c>
      <c r="X13">
        <f t="shared" si="7"/>
        <v>1255.76178323925</v>
      </c>
      <c r="Y13">
        <f t="shared" si="22"/>
        <v>1288.9575369325</v>
      </c>
      <c r="Z13">
        <f t="shared" si="8"/>
        <v>331.95753693250003</v>
      </c>
      <c r="AA13">
        <f t="shared" si="9"/>
        <v>331.95753693250003</v>
      </c>
      <c r="AB13">
        <f t="shared" si="10"/>
        <v>0.34687307934430517</v>
      </c>
      <c r="AD13">
        <f t="shared" si="11"/>
        <v>1241.4259810645694</v>
      </c>
      <c r="AE13">
        <f t="shared" si="12"/>
        <v>-14.294918363376501</v>
      </c>
      <c r="AF13" s="7">
        <f t="shared" si="13"/>
        <v>1273.0288678495215</v>
      </c>
      <c r="AG13">
        <f t="shared" si="14"/>
        <v>316.02886784952148</v>
      </c>
      <c r="AH13">
        <f t="shared" si="15"/>
        <v>316.02886784952148</v>
      </c>
      <c r="AI13">
        <f t="shared" si="16"/>
        <v>0.33022870203711752</v>
      </c>
      <c r="AK13">
        <f t="shared" si="23"/>
        <v>1278.7465360461717</v>
      </c>
      <c r="AL13">
        <f t="shared" si="17"/>
        <v>28.486239632898911</v>
      </c>
      <c r="AM13">
        <v>0.76712078220426383</v>
      </c>
      <c r="AN13" s="7">
        <f t="shared" si="18"/>
        <v>983.61449219192457</v>
      </c>
      <c r="AP13">
        <f t="shared" si="19"/>
        <v>1299.8399357717108</v>
      </c>
      <c r="AQ13">
        <f t="shared" si="20"/>
        <v>34.876733295023357</v>
      </c>
      <c r="AR13" s="10">
        <v>0.76712078220426383</v>
      </c>
    </row>
    <row r="14" spans="1:45" ht="15" x14ac:dyDescent="0.35">
      <c r="A14">
        <v>10</v>
      </c>
      <c r="B14" s="6">
        <v>1121</v>
      </c>
      <c r="C14">
        <f t="shared" si="31"/>
        <v>1291.0416666666667</v>
      </c>
      <c r="D14" s="7">
        <f t="shared" si="0"/>
        <v>1295.1419202898553</v>
      </c>
      <c r="E14">
        <f t="shared" si="1"/>
        <v>0.86554221003758258</v>
      </c>
      <c r="F14">
        <f t="shared" si="21"/>
        <v>0.8759174670941593</v>
      </c>
      <c r="G14" s="7">
        <f t="shared" si="2"/>
        <v>1134.4374303477557</v>
      </c>
      <c r="H14">
        <f t="shared" si="3"/>
        <v>1134</v>
      </c>
      <c r="I14">
        <f t="shared" si="4"/>
        <v>13</v>
      </c>
      <c r="J14">
        <f t="shared" si="5"/>
        <v>13</v>
      </c>
      <c r="K14" s="7">
        <f t="shared" si="6"/>
        <v>1.159678858162355E-2</v>
      </c>
      <c r="M14">
        <f t="shared" si="25"/>
        <v>804</v>
      </c>
      <c r="N14">
        <f t="shared" si="27"/>
        <v>888.25</v>
      </c>
      <c r="O14">
        <f t="shared" si="28"/>
        <v>-232.75</v>
      </c>
      <c r="P14">
        <f t="shared" si="29"/>
        <v>232.75</v>
      </c>
      <c r="Q14">
        <f t="shared" si="30"/>
        <v>0.2076271186440678</v>
      </c>
      <c r="S14">
        <f t="shared" si="24"/>
        <v>1029.8888888888889</v>
      </c>
      <c r="T14" s="7">
        <f t="shared" si="26"/>
        <v>834.33333333333337</v>
      </c>
      <c r="X14">
        <f t="shared" si="7"/>
        <v>1242.2856049153249</v>
      </c>
      <c r="Y14">
        <f t="shared" si="22"/>
        <v>1255.76178323925</v>
      </c>
      <c r="Z14">
        <f t="shared" si="8"/>
        <v>134.76178323925001</v>
      </c>
      <c r="AA14">
        <f t="shared" si="9"/>
        <v>134.76178323925001</v>
      </c>
      <c r="AB14">
        <f t="shared" si="10"/>
        <v>0.1202156853160125</v>
      </c>
      <c r="AD14">
        <f t="shared" si="11"/>
        <v>1216.5179564310736</v>
      </c>
      <c r="AE14">
        <f t="shared" si="12"/>
        <v>-16.417539617400376</v>
      </c>
      <c r="AF14" s="7">
        <f t="shared" si="13"/>
        <v>1227.1310627011928</v>
      </c>
      <c r="AG14">
        <f t="shared" si="14"/>
        <v>106.13106270119283</v>
      </c>
      <c r="AH14">
        <f t="shared" si="15"/>
        <v>106.13106270119283</v>
      </c>
      <c r="AI14">
        <f t="shared" si="16"/>
        <v>9.4675345852982012E-2</v>
      </c>
      <c r="AK14">
        <f t="shared" si="23"/>
        <v>1304.4895923680917</v>
      </c>
      <c r="AL14">
        <f t="shared" si="17"/>
        <v>27.937602970703129</v>
      </c>
      <c r="AM14">
        <v>0.87591746709415896</v>
      </c>
      <c r="AN14" s="7">
        <f t="shared" si="18"/>
        <v>1145.0280217752786</v>
      </c>
      <c r="AP14">
        <f t="shared" si="19"/>
        <v>1323.733523767243</v>
      </c>
      <c r="AQ14">
        <f t="shared" si="20"/>
        <v>31.581789705176021</v>
      </c>
      <c r="AR14" s="10">
        <v>0.8759174670941593</v>
      </c>
    </row>
    <row r="15" spans="1:45" ht="15" x14ac:dyDescent="0.35">
      <c r="A15">
        <v>11</v>
      </c>
      <c r="B15" s="6">
        <v>892</v>
      </c>
      <c r="C15">
        <f t="shared" si="31"/>
        <v>1340.0833333333333</v>
      </c>
      <c r="D15" s="7">
        <f t="shared" si="0"/>
        <v>1320.9701992753626</v>
      </c>
      <c r="E15">
        <f t="shared" si="1"/>
        <v>0.67526125910283186</v>
      </c>
      <c r="F15">
        <f t="shared" si="21"/>
        <v>0.64458058318822076</v>
      </c>
      <c r="G15" s="7">
        <f t="shared" si="2"/>
        <v>851.4717414231734</v>
      </c>
      <c r="H15">
        <f t="shared" si="3"/>
        <v>851</v>
      </c>
      <c r="I15">
        <f t="shared" si="4"/>
        <v>-41</v>
      </c>
      <c r="J15">
        <f t="shared" si="5"/>
        <v>41</v>
      </c>
      <c r="K15" s="7">
        <f t="shared" si="6"/>
        <v>4.5964125560538117E-2</v>
      </c>
      <c r="M15">
        <f t="shared" si="25"/>
        <v>940.75</v>
      </c>
      <c r="N15">
        <f t="shared" si="27"/>
        <v>804</v>
      </c>
      <c r="O15">
        <f t="shared" si="28"/>
        <v>-88</v>
      </c>
      <c r="P15">
        <f t="shared" si="29"/>
        <v>88</v>
      </c>
      <c r="Q15">
        <f t="shared" si="30"/>
        <v>9.8654708520179366E-2</v>
      </c>
      <c r="S15">
        <f t="shared" si="24"/>
        <v>975.55555555555554</v>
      </c>
      <c r="T15" s="7">
        <f t="shared" si="26"/>
        <v>1029.8888888888889</v>
      </c>
      <c r="X15">
        <f t="shared" si="7"/>
        <v>1207.2570444237924</v>
      </c>
      <c r="Y15">
        <f t="shared" si="22"/>
        <v>1242.2856049153249</v>
      </c>
      <c r="Z15">
        <f t="shared" si="8"/>
        <v>350.28560491532494</v>
      </c>
      <c r="AA15">
        <f t="shared" si="9"/>
        <v>350.28560491532494</v>
      </c>
      <c r="AB15">
        <f t="shared" si="10"/>
        <v>0.39269686649700103</v>
      </c>
      <c r="AD15">
        <f t="shared" si="11"/>
        <v>1169.2903751323061</v>
      </c>
      <c r="AE15">
        <f t="shared" si="12"/>
        <v>-22.579547953673803</v>
      </c>
      <c r="AF15" s="7">
        <f t="shared" si="13"/>
        <v>1200.1004168136733</v>
      </c>
      <c r="AG15">
        <f t="shared" si="14"/>
        <v>308.10041681367329</v>
      </c>
      <c r="AH15">
        <f t="shared" si="15"/>
        <v>308.10041681367329</v>
      </c>
      <c r="AI15">
        <f t="shared" si="16"/>
        <v>0.345404054723849</v>
      </c>
      <c r="AK15">
        <f t="shared" si="23"/>
        <v>1337.5690352013521</v>
      </c>
      <c r="AL15">
        <f t="shared" si="17"/>
        <v>28.965970943214579</v>
      </c>
      <c r="AM15">
        <v>0.64458058318822076</v>
      </c>
      <c r="AN15" s="7">
        <f t="shared" si="18"/>
        <v>858.85669862732573</v>
      </c>
      <c r="AP15">
        <f t="shared" si="19"/>
        <v>1361.0213695708085</v>
      </c>
      <c r="AQ15">
        <f t="shared" si="20"/>
        <v>33.293606534692856</v>
      </c>
      <c r="AR15" s="10">
        <v>0.64458058318822076</v>
      </c>
    </row>
    <row r="16" spans="1:45" x14ac:dyDescent="0.3">
      <c r="A16" s="4">
        <v>12</v>
      </c>
      <c r="B16" s="4">
        <v>1025</v>
      </c>
      <c r="C16" s="4">
        <f t="shared" si="31"/>
        <v>1380</v>
      </c>
      <c r="D16" s="8">
        <f t="shared" si="0"/>
        <v>1346.7984782608696</v>
      </c>
      <c r="E16" s="4">
        <f t="shared" si="1"/>
        <v>0.76106412098385334</v>
      </c>
      <c r="F16" s="4">
        <f t="shared" si="21"/>
        <v>0.76932017948010822</v>
      </c>
      <c r="G16" s="8">
        <f t="shared" si="2"/>
        <v>1036.1192470191888</v>
      </c>
      <c r="H16" s="4">
        <f t="shared" si="3"/>
        <v>1036</v>
      </c>
      <c r="I16" s="4">
        <f t="shared" si="4"/>
        <v>11</v>
      </c>
      <c r="J16" s="4">
        <f t="shared" si="5"/>
        <v>11</v>
      </c>
      <c r="K16" s="8">
        <f t="shared" si="6"/>
        <v>1.0731707317073172E-2</v>
      </c>
      <c r="M16">
        <f t="shared" si="25"/>
        <v>998.75</v>
      </c>
      <c r="N16">
        <f t="shared" si="27"/>
        <v>940.75</v>
      </c>
      <c r="O16">
        <f t="shared" si="28"/>
        <v>-84.25</v>
      </c>
      <c r="P16">
        <f t="shared" si="29"/>
        <v>84.25</v>
      </c>
      <c r="Q16">
        <f t="shared" si="30"/>
        <v>8.2195121951219516E-2</v>
      </c>
      <c r="S16">
        <f t="shared" si="24"/>
        <v>991.33333333333337</v>
      </c>
      <c r="T16" s="7">
        <f t="shared" si="26"/>
        <v>975.55555555555554</v>
      </c>
      <c r="X16">
        <f t="shared" si="7"/>
        <v>1189.0313399814131</v>
      </c>
      <c r="Y16">
        <f t="shared" si="22"/>
        <v>1207.2570444237924</v>
      </c>
      <c r="Z16">
        <f t="shared" si="8"/>
        <v>182.25704442379242</v>
      </c>
      <c r="AA16">
        <f t="shared" si="9"/>
        <v>182.25704442379242</v>
      </c>
      <c r="AB16">
        <f t="shared" si="10"/>
        <v>0.17781175065735846</v>
      </c>
      <c r="AD16">
        <f t="shared" si="11"/>
        <v>1134.539744460769</v>
      </c>
      <c r="AE16">
        <f t="shared" si="12"/>
        <v>-25.013764497246445</v>
      </c>
      <c r="AF16" s="7">
        <f t="shared" si="13"/>
        <v>1146.7108271786321</v>
      </c>
      <c r="AG16">
        <f t="shared" si="14"/>
        <v>121.71082717863214</v>
      </c>
      <c r="AH16">
        <f t="shared" si="15"/>
        <v>121.71082717863214</v>
      </c>
      <c r="AI16">
        <f t="shared" si="16"/>
        <v>0.1187422704181777</v>
      </c>
      <c r="AK16">
        <f t="shared" si="23"/>
        <v>1363.1160192396915</v>
      </c>
      <c r="AL16">
        <f t="shared" si="17"/>
        <v>28.282173562239535</v>
      </c>
      <c r="AM16" s="4">
        <v>0.76932017948010822</v>
      </c>
      <c r="AN16" s="7">
        <f t="shared" si="18"/>
        <v>1051.3029561929889</v>
      </c>
      <c r="AP16">
        <f t="shared" si="19"/>
        <v>1381.9210083035637</v>
      </c>
      <c r="AQ16">
        <f t="shared" si="20"/>
        <v>29.575416194111554</v>
      </c>
      <c r="AR16" s="11">
        <v>0.76932017948010822</v>
      </c>
    </row>
    <row r="17" spans="1:44" ht="15" x14ac:dyDescent="0.35">
      <c r="A17">
        <v>13</v>
      </c>
      <c r="B17" s="6">
        <v>1684</v>
      </c>
      <c r="C17">
        <f t="shared" si="31"/>
        <v>1395.75</v>
      </c>
      <c r="D17" s="7">
        <f t="shared" si="0"/>
        <v>1372.6267572463771</v>
      </c>
      <c r="E17">
        <f t="shared" si="1"/>
        <v>1.2268448003871555</v>
      </c>
      <c r="G17" s="7">
        <f>($B$42+A17*$B$43)*F5</f>
        <v>1664.1431025045235</v>
      </c>
      <c r="H17">
        <f t="shared" si="3"/>
        <v>1664</v>
      </c>
      <c r="I17">
        <f t="shared" si="4"/>
        <v>-20</v>
      </c>
      <c r="J17">
        <f t="shared" si="5"/>
        <v>20</v>
      </c>
      <c r="K17" s="7">
        <f t="shared" si="6"/>
        <v>1.1876484560570071E-2</v>
      </c>
      <c r="M17">
        <f t="shared" si="25"/>
        <v>1180.5</v>
      </c>
      <c r="N17">
        <f t="shared" si="27"/>
        <v>998.75</v>
      </c>
      <c r="O17">
        <f t="shared" si="28"/>
        <v>-685.25</v>
      </c>
      <c r="P17">
        <f t="shared" si="29"/>
        <v>685.25</v>
      </c>
      <c r="Q17">
        <f t="shared" si="30"/>
        <v>0.40691805225653205</v>
      </c>
      <c r="S17">
        <f t="shared" si="24"/>
        <v>1376.3333333333333</v>
      </c>
      <c r="T17" s="7">
        <f t="shared" si="26"/>
        <v>991.33333333333337</v>
      </c>
      <c r="X17">
        <f t="shared" si="7"/>
        <v>1238.5282059832718</v>
      </c>
      <c r="Y17">
        <f t="shared" si="22"/>
        <v>1189.0313399814131</v>
      </c>
      <c r="Z17">
        <f t="shared" si="8"/>
        <v>-494.96866001858689</v>
      </c>
      <c r="AA17">
        <f t="shared" si="9"/>
        <v>494.96866001858689</v>
      </c>
      <c r="AB17">
        <f t="shared" si="10"/>
        <v>0.29392438243384017</v>
      </c>
      <c r="AD17">
        <f t="shared" si="11"/>
        <v>1166.9733819671703</v>
      </c>
      <c r="AE17">
        <f t="shared" si="12"/>
        <v>-13.524284096516901</v>
      </c>
      <c r="AF17" s="7">
        <f t="shared" si="13"/>
        <v>1109.5259799635226</v>
      </c>
      <c r="AG17">
        <f t="shared" si="14"/>
        <v>-574.47402003647744</v>
      </c>
      <c r="AH17">
        <f t="shared" si="15"/>
        <v>574.47402003647744</v>
      </c>
      <c r="AI17">
        <f t="shared" si="16"/>
        <v>0.34113659147059233</v>
      </c>
      <c r="AK17">
        <f t="shared" si="23"/>
        <v>1391.3607705061663</v>
      </c>
      <c r="AL17">
        <f t="shared" si="17"/>
        <v>28.274689103086601</v>
      </c>
      <c r="AM17">
        <f>0.2*(B5/AK5)+(1-0.2)*AM5</f>
        <v>1.2106189659611051</v>
      </c>
      <c r="AN17" s="7">
        <f t="shared" si="18"/>
        <v>1684.4530414100238</v>
      </c>
      <c r="AP17">
        <f t="shared" si="19"/>
        <v>1407.5372131365789</v>
      </c>
      <c r="AQ17">
        <f t="shared" si="20"/>
        <v>28.387652785782649</v>
      </c>
      <c r="AR17" s="10">
        <f>0.3*(B5/AP5)+(1-0.3)*AR5</f>
        <v>1.2100305777690616</v>
      </c>
    </row>
    <row r="18" spans="1:44" ht="15" x14ac:dyDescent="0.35">
      <c r="A18">
        <v>14</v>
      </c>
      <c r="B18" s="6">
        <v>1956</v>
      </c>
      <c r="C18">
        <f t="shared" si="31"/>
        <v>1407.0416666666667</v>
      </c>
      <c r="D18" s="7">
        <f t="shared" si="0"/>
        <v>1398.4550362318842</v>
      </c>
      <c r="E18">
        <f t="shared" si="1"/>
        <v>1.3986863712618265</v>
      </c>
      <c r="G18" s="7">
        <f t="shared" ref="G18:G28" si="32">($B$42+A18*$B$43)*F6</f>
        <v>2027.5312745737056</v>
      </c>
      <c r="H18">
        <f t="shared" si="3"/>
        <v>2028</v>
      </c>
      <c r="I18">
        <f t="shared" si="4"/>
        <v>72</v>
      </c>
      <c r="J18">
        <f t="shared" si="5"/>
        <v>72</v>
      </c>
      <c r="K18" s="7">
        <f t="shared" si="6"/>
        <v>3.6809815950920248E-2</v>
      </c>
      <c r="M18">
        <f t="shared" si="25"/>
        <v>1389.25</v>
      </c>
      <c r="N18">
        <f t="shared" si="27"/>
        <v>1180.5</v>
      </c>
      <c r="O18">
        <f t="shared" si="28"/>
        <v>-775.5</v>
      </c>
      <c r="P18">
        <f t="shared" si="29"/>
        <v>775.5</v>
      </c>
      <c r="Q18">
        <f t="shared" si="30"/>
        <v>0.3964723926380368</v>
      </c>
      <c r="S18">
        <f t="shared" si="24"/>
        <v>1761.8888888888889</v>
      </c>
      <c r="T18" s="7">
        <f t="shared" si="26"/>
        <v>1376.3333333333333</v>
      </c>
      <c r="X18">
        <f t="shared" si="7"/>
        <v>1310.2753853849449</v>
      </c>
      <c r="Y18">
        <f t="shared" si="22"/>
        <v>1238.5282059832718</v>
      </c>
      <c r="Z18">
        <f t="shared" si="8"/>
        <v>-717.47179401672815</v>
      </c>
      <c r="AA18">
        <f t="shared" si="9"/>
        <v>717.47179401672815</v>
      </c>
      <c r="AB18">
        <f t="shared" si="10"/>
        <v>0.36680562066294897</v>
      </c>
      <c r="AD18">
        <f t="shared" si="11"/>
        <v>1233.7041880835882</v>
      </c>
      <c r="AE18">
        <f t="shared" si="12"/>
        <v>2.5267339460700509</v>
      </c>
      <c r="AF18" s="7">
        <f t="shared" si="13"/>
        <v>1153.4490978706535</v>
      </c>
      <c r="AG18">
        <f t="shared" si="14"/>
        <v>-802.55090212934647</v>
      </c>
      <c r="AH18">
        <f t="shared" si="15"/>
        <v>802.55090212934647</v>
      </c>
      <c r="AI18">
        <f t="shared" si="16"/>
        <v>0.41030209720314237</v>
      </c>
      <c r="AK18">
        <f t="shared" si="23"/>
        <v>1411.2443729447778</v>
      </c>
      <c r="AL18">
        <f t="shared" si="17"/>
        <v>26.596471770191567</v>
      </c>
      <c r="AM18">
        <f t="shared" ref="AM18:AM40" si="33">0.2*(B6/AK6)+(1-0.2)*AM6</f>
        <v>1.4643737266668577</v>
      </c>
      <c r="AN18" s="7">
        <f t="shared" si="18"/>
        <v>2078.8768684964189</v>
      </c>
      <c r="AP18">
        <f t="shared" si="19"/>
        <v>1414.9513557965838</v>
      </c>
      <c r="AQ18">
        <f t="shared" si="20"/>
        <v>22.095599748049331</v>
      </c>
      <c r="AR18" s="10">
        <f t="shared" ref="AR18:AR40" si="34">0.3*(B6/AP6)+(1-0.3)*AR6</f>
        <v>1.4695084708420227</v>
      </c>
    </row>
    <row r="19" spans="1:44" ht="15" x14ac:dyDescent="0.35">
      <c r="A19">
        <v>15</v>
      </c>
      <c r="B19" s="6">
        <v>2154</v>
      </c>
      <c r="C19">
        <f t="shared" si="31"/>
        <v>1433.5</v>
      </c>
      <c r="D19" s="7">
        <f t="shared" si="0"/>
        <v>1424.2833152173914</v>
      </c>
      <c r="E19">
        <f t="shared" si="1"/>
        <v>1.5123395584194079</v>
      </c>
      <c r="G19" s="7">
        <f t="shared" si="32"/>
        <v>1994.2391060255704</v>
      </c>
      <c r="H19">
        <f t="shared" si="3"/>
        <v>1994</v>
      </c>
      <c r="I19">
        <f t="shared" si="4"/>
        <v>-160</v>
      </c>
      <c r="J19">
        <f t="shared" si="5"/>
        <v>160</v>
      </c>
      <c r="K19" s="7">
        <f t="shared" si="6"/>
        <v>7.4280408542246976E-2</v>
      </c>
      <c r="M19">
        <f t="shared" si="25"/>
        <v>1704.75</v>
      </c>
      <c r="N19">
        <f t="shared" si="27"/>
        <v>1389.25</v>
      </c>
      <c r="O19">
        <f t="shared" si="28"/>
        <v>-764.75</v>
      </c>
      <c r="P19">
        <f t="shared" si="29"/>
        <v>764.75</v>
      </c>
      <c r="Q19">
        <f t="shared" si="30"/>
        <v>0.35503714020427113</v>
      </c>
      <c r="S19">
        <f t="shared" si="24"/>
        <v>2035.7777777777778</v>
      </c>
      <c r="T19" s="7">
        <f t="shared" si="26"/>
        <v>1761.8888888888889</v>
      </c>
      <c r="X19">
        <f t="shared" si="7"/>
        <v>1394.6478468464506</v>
      </c>
      <c r="Y19">
        <f t="shared" si="22"/>
        <v>1310.2753853849449</v>
      </c>
      <c r="Z19">
        <f t="shared" si="8"/>
        <v>-843.72461461505509</v>
      </c>
      <c r="AA19">
        <f t="shared" si="9"/>
        <v>843.72461461505509</v>
      </c>
      <c r="AB19">
        <f t="shared" si="10"/>
        <v>0.39170130669222614</v>
      </c>
      <c r="AD19">
        <f t="shared" si="11"/>
        <v>1328.0078298266924</v>
      </c>
      <c r="AE19">
        <f t="shared" si="12"/>
        <v>20.882115505476882</v>
      </c>
      <c r="AF19" s="7">
        <f t="shared" si="13"/>
        <v>1236.2309220296581</v>
      </c>
      <c r="AG19">
        <f t="shared" si="14"/>
        <v>-917.76907797034187</v>
      </c>
      <c r="AH19">
        <f t="shared" si="15"/>
        <v>917.76907797034187</v>
      </c>
      <c r="AI19">
        <f t="shared" si="16"/>
        <v>0.42607663786923949</v>
      </c>
      <c r="AK19">
        <f t="shared" si="23"/>
        <v>1451.0992375026672</v>
      </c>
      <c r="AL19">
        <f t="shared" si="17"/>
        <v>29.248150327731139</v>
      </c>
      <c r="AM19">
        <f>0.2*(B7/AK7)+(1-0.2)*AM7</f>
        <v>1.3716034270427826</v>
      </c>
      <c r="AN19" s="7">
        <f t="shared" si="18"/>
        <v>1972.1474301531414</v>
      </c>
      <c r="AP19">
        <f t="shared" si="19"/>
        <v>1466.4904820112579</v>
      </c>
      <c r="AQ19">
        <f t="shared" si="20"/>
        <v>30.928657688036751</v>
      </c>
      <c r="AR19" s="10">
        <f t="shared" si="34"/>
        <v>1.3596213766826968</v>
      </c>
    </row>
    <row r="20" spans="1:44" ht="15" x14ac:dyDescent="0.35">
      <c r="A20">
        <v>16</v>
      </c>
      <c r="B20" s="6">
        <v>2064</v>
      </c>
      <c r="C20">
        <f t="shared" si="31"/>
        <v>1466.625</v>
      </c>
      <c r="D20" s="7">
        <f t="shared" si="0"/>
        <v>1450.1115942028987</v>
      </c>
      <c r="E20">
        <f t="shared" si="1"/>
        <v>1.423338733550741</v>
      </c>
      <c r="G20" s="7">
        <f t="shared" si="32"/>
        <v>1999.5717560461437</v>
      </c>
      <c r="H20">
        <f t="shared" si="3"/>
        <v>2000</v>
      </c>
      <c r="I20">
        <f t="shared" si="4"/>
        <v>-64</v>
      </c>
      <c r="J20">
        <f t="shared" si="5"/>
        <v>64</v>
      </c>
      <c r="K20" s="7">
        <f t="shared" si="6"/>
        <v>3.1007751937984496E-2</v>
      </c>
      <c r="M20">
        <f t="shared" si="25"/>
        <v>1964.5</v>
      </c>
      <c r="N20">
        <f t="shared" si="27"/>
        <v>1704.75</v>
      </c>
      <c r="O20">
        <f t="shared" si="28"/>
        <v>-359.25</v>
      </c>
      <c r="P20">
        <f t="shared" si="29"/>
        <v>359.25</v>
      </c>
      <c r="Q20">
        <f t="shared" si="30"/>
        <v>0.17405523255813954</v>
      </c>
      <c r="S20">
        <f t="shared" si="24"/>
        <v>2082</v>
      </c>
      <c r="T20" s="7">
        <f t="shared" si="26"/>
        <v>2035.7777777777778</v>
      </c>
      <c r="X20">
        <f t="shared" si="7"/>
        <v>1461.5830621618056</v>
      </c>
      <c r="Y20">
        <f t="shared" si="22"/>
        <v>1394.6478468464506</v>
      </c>
      <c r="Z20">
        <f t="shared" si="8"/>
        <v>-669.35215315354935</v>
      </c>
      <c r="AA20">
        <f t="shared" si="9"/>
        <v>669.35215315354935</v>
      </c>
      <c r="AB20">
        <f t="shared" si="10"/>
        <v>0.32429852381470414</v>
      </c>
      <c r="AD20">
        <f t="shared" si="11"/>
        <v>1420.4009507989524</v>
      </c>
      <c r="AE20">
        <f t="shared" si="12"/>
        <v>35.184316598833512</v>
      </c>
      <c r="AF20" s="7">
        <f t="shared" si="13"/>
        <v>1348.8899453321692</v>
      </c>
      <c r="AG20">
        <f t="shared" si="14"/>
        <v>-715.11005466783081</v>
      </c>
      <c r="AH20">
        <f t="shared" si="15"/>
        <v>715.11005466783081</v>
      </c>
      <c r="AI20">
        <f t="shared" si="16"/>
        <v>0.34646804974216611</v>
      </c>
      <c r="AK20">
        <f t="shared" si="23"/>
        <v>1483.1892290883134</v>
      </c>
      <c r="AL20">
        <f t="shared" si="17"/>
        <v>29.816518579314156</v>
      </c>
      <c r="AM20">
        <f t="shared" si="33"/>
        <v>1.3680055575489158</v>
      </c>
      <c r="AN20" s="7">
        <f t="shared" si="18"/>
        <v>2025.1234536550051</v>
      </c>
      <c r="AP20">
        <f t="shared" si="19"/>
        <v>1499.8716214820101</v>
      </c>
      <c r="AQ20">
        <f t="shared" si="20"/>
        <v>31.6644022228514</v>
      </c>
      <c r="AR20" s="10">
        <f t="shared" si="34"/>
        <v>1.367175747690927</v>
      </c>
    </row>
    <row r="21" spans="1:44" ht="15" x14ac:dyDescent="0.35">
      <c r="A21">
        <v>17</v>
      </c>
      <c r="B21" s="6">
        <v>1935</v>
      </c>
      <c r="C21">
        <f t="shared" si="31"/>
        <v>1487.6666666666667</v>
      </c>
      <c r="D21" s="7">
        <f t="shared" si="0"/>
        <v>1475.939873188406</v>
      </c>
      <c r="E21">
        <f t="shared" si="1"/>
        <v>1.3110290162565412</v>
      </c>
      <c r="G21" s="7">
        <f t="shared" si="32"/>
        <v>1845.427930072789</v>
      </c>
      <c r="H21">
        <f t="shared" si="3"/>
        <v>1845</v>
      </c>
      <c r="I21">
        <f t="shared" si="4"/>
        <v>-90</v>
      </c>
      <c r="J21">
        <f t="shared" si="5"/>
        <v>90</v>
      </c>
      <c r="K21" s="7">
        <f t="shared" si="6"/>
        <v>4.6511627906976744E-2</v>
      </c>
      <c r="M21">
        <f t="shared" si="25"/>
        <v>2027.25</v>
      </c>
      <c r="N21">
        <f t="shared" si="27"/>
        <v>1964.5</v>
      </c>
      <c r="O21">
        <f t="shared" si="28"/>
        <v>29.5</v>
      </c>
      <c r="P21">
        <f t="shared" si="29"/>
        <v>29.5</v>
      </c>
      <c r="Q21">
        <f t="shared" si="30"/>
        <v>1.524547803617571E-2</v>
      </c>
      <c r="S21">
        <f t="shared" si="24"/>
        <v>2002.3333333333333</v>
      </c>
      <c r="T21" s="7">
        <f t="shared" si="26"/>
        <v>2082</v>
      </c>
      <c r="X21">
        <f t="shared" si="7"/>
        <v>1508.9247559456251</v>
      </c>
      <c r="Y21">
        <f t="shared" si="22"/>
        <v>1461.5830621618056</v>
      </c>
      <c r="Z21">
        <f t="shared" si="8"/>
        <v>-473.41693783819437</v>
      </c>
      <c r="AA21">
        <f t="shared" si="9"/>
        <v>473.41693783819437</v>
      </c>
      <c r="AB21">
        <f t="shared" si="10"/>
        <v>0.2446599161954493</v>
      </c>
      <c r="AD21">
        <f t="shared" si="11"/>
        <v>1503.5267406580074</v>
      </c>
      <c r="AE21">
        <f t="shared" si="12"/>
        <v>44.772611250877802</v>
      </c>
      <c r="AF21" s="7">
        <f t="shared" si="13"/>
        <v>1455.5852673977859</v>
      </c>
      <c r="AG21">
        <f t="shared" si="14"/>
        <v>-479.41473260221414</v>
      </c>
      <c r="AH21">
        <f t="shared" si="15"/>
        <v>479.41473260221414</v>
      </c>
      <c r="AI21">
        <f t="shared" si="16"/>
        <v>0.2477595517324104</v>
      </c>
      <c r="AK21">
        <f t="shared" si="23"/>
        <v>1518.6342005978504</v>
      </c>
      <c r="AL21">
        <f t="shared" si="17"/>
        <v>30.942209165358733</v>
      </c>
      <c r="AM21">
        <f t="shared" si="33"/>
        <v>1.2330414763903914</v>
      </c>
      <c r="AN21" s="7">
        <f t="shared" si="18"/>
        <v>1865.5988408912394</v>
      </c>
      <c r="AP21">
        <f t="shared" si="19"/>
        <v>1539.471295168237</v>
      </c>
      <c r="AQ21">
        <f t="shared" si="20"/>
        <v>34.044983661864045</v>
      </c>
      <c r="AR21" s="10">
        <f t="shared" si="34"/>
        <v>1.2315330654037326</v>
      </c>
    </row>
    <row r="22" spans="1:44" ht="15" x14ac:dyDescent="0.35">
      <c r="A22">
        <v>18</v>
      </c>
      <c r="B22" s="6">
        <v>1810</v>
      </c>
      <c r="C22">
        <f t="shared" si="31"/>
        <v>1505.0833333333333</v>
      </c>
      <c r="D22" s="7">
        <f t="shared" si="0"/>
        <v>1501.7681521739132</v>
      </c>
      <c r="E22">
        <f t="shared" si="1"/>
        <v>1.2052459611557882</v>
      </c>
      <c r="G22" s="7">
        <f t="shared" si="32"/>
        <v>1850.9516026569961</v>
      </c>
      <c r="H22">
        <f t="shared" si="3"/>
        <v>1851</v>
      </c>
      <c r="I22">
        <f t="shared" si="4"/>
        <v>41</v>
      </c>
      <c r="J22">
        <f t="shared" si="5"/>
        <v>41</v>
      </c>
      <c r="K22" s="7">
        <f t="shared" si="6"/>
        <v>2.2651933701657457E-2</v>
      </c>
      <c r="M22">
        <f t="shared" si="25"/>
        <v>1990.75</v>
      </c>
      <c r="N22">
        <f t="shared" si="27"/>
        <v>2027.25</v>
      </c>
      <c r="O22">
        <f t="shared" si="28"/>
        <v>217.25</v>
      </c>
      <c r="P22">
        <f t="shared" si="29"/>
        <v>217.25</v>
      </c>
      <c r="Q22">
        <f t="shared" si="30"/>
        <v>0.12002762430939226</v>
      </c>
      <c r="S22">
        <f t="shared" si="24"/>
        <v>1879.8888888888889</v>
      </c>
      <c r="T22" s="7">
        <f t="shared" si="26"/>
        <v>2002.3333333333333</v>
      </c>
      <c r="X22">
        <f t="shared" si="7"/>
        <v>1539.0322803510626</v>
      </c>
      <c r="Y22">
        <f t="shared" si="22"/>
        <v>1508.9247559456251</v>
      </c>
      <c r="Z22">
        <f t="shared" si="8"/>
        <v>-301.07524405437493</v>
      </c>
      <c r="AA22">
        <f t="shared" si="9"/>
        <v>301.07524405437493</v>
      </c>
      <c r="AB22">
        <f t="shared" si="10"/>
        <v>0.1663399138421961</v>
      </c>
      <c r="AD22">
        <f t="shared" si="11"/>
        <v>1574.4694167179966</v>
      </c>
      <c r="AE22">
        <f t="shared" si="12"/>
        <v>50.006624212700096</v>
      </c>
      <c r="AF22" s="7">
        <f t="shared" si="13"/>
        <v>1548.2993519088852</v>
      </c>
      <c r="AG22">
        <f t="shared" si="14"/>
        <v>-261.70064809111477</v>
      </c>
      <c r="AH22">
        <f t="shared" si="15"/>
        <v>261.70064809111477</v>
      </c>
      <c r="AI22">
        <f t="shared" si="16"/>
        <v>0.1445859934205054</v>
      </c>
      <c r="AK22">
        <f t="shared" si="23"/>
        <v>1541.0337545832517</v>
      </c>
      <c r="AL22">
        <f t="shared" si="17"/>
        <v>29.233678129367252</v>
      </c>
      <c r="AM22">
        <f t="shared" si="33"/>
        <v>1.2362122566588774</v>
      </c>
      <c r="AN22" s="7">
        <f t="shared" si="18"/>
        <v>1915.605350378738</v>
      </c>
      <c r="AP22">
        <f t="shared" si="19"/>
        <v>1549.5048774118372</v>
      </c>
      <c r="AQ22">
        <f t="shared" si="20"/>
        <v>26.841563236384896</v>
      </c>
      <c r="AR22" s="10">
        <f t="shared" si="34"/>
        <v>1.2453049323044922</v>
      </c>
    </row>
    <row r="23" spans="1:44" ht="15" x14ac:dyDescent="0.35">
      <c r="A23">
        <v>19</v>
      </c>
      <c r="B23" s="6">
        <v>371</v>
      </c>
      <c r="C23">
        <f t="shared" si="31"/>
        <v>1532.8333333333333</v>
      </c>
      <c r="D23" s="7">
        <f t="shared" si="0"/>
        <v>1527.5964311594203</v>
      </c>
      <c r="E23">
        <f t="shared" si="1"/>
        <v>0.242865191638617</v>
      </c>
      <c r="G23" s="7">
        <f t="shared" si="32"/>
        <v>335.27610874981707</v>
      </c>
      <c r="H23">
        <f t="shared" si="3"/>
        <v>335</v>
      </c>
      <c r="I23">
        <f t="shared" si="4"/>
        <v>-36</v>
      </c>
      <c r="J23">
        <f t="shared" si="5"/>
        <v>36</v>
      </c>
      <c r="K23" s="7">
        <f t="shared" si="6"/>
        <v>9.7035040431266845E-2</v>
      </c>
      <c r="M23">
        <f t="shared" si="25"/>
        <v>1545</v>
      </c>
      <c r="N23">
        <f t="shared" si="27"/>
        <v>1990.75</v>
      </c>
      <c r="O23">
        <f t="shared" si="28"/>
        <v>1619.75</v>
      </c>
      <c r="P23">
        <f t="shared" si="29"/>
        <v>1619.75</v>
      </c>
      <c r="Q23">
        <f t="shared" si="30"/>
        <v>4.3659029649595684</v>
      </c>
      <c r="S23">
        <f t="shared" si="24"/>
        <v>1024.4444444444443</v>
      </c>
      <c r="T23" s="7">
        <f t="shared" si="26"/>
        <v>1879.8888888888889</v>
      </c>
      <c r="X23">
        <f t="shared" si="7"/>
        <v>1422.2290523159563</v>
      </c>
      <c r="Y23">
        <f t="shared" si="22"/>
        <v>1539.0322803510626</v>
      </c>
      <c r="Z23">
        <f t="shared" si="8"/>
        <v>1168.0322803510626</v>
      </c>
      <c r="AA23">
        <f t="shared" si="9"/>
        <v>1168.0322803510626</v>
      </c>
      <c r="AB23">
        <f t="shared" si="10"/>
        <v>3.1483349874691715</v>
      </c>
      <c r="AD23">
        <f t="shared" si="11"/>
        <v>1499.1284368376269</v>
      </c>
      <c r="AE23">
        <f t="shared" si="12"/>
        <v>24.937103394086122</v>
      </c>
      <c r="AF23" s="7">
        <f t="shared" si="13"/>
        <v>1624.4760409306966</v>
      </c>
      <c r="AG23">
        <f t="shared" si="14"/>
        <v>1253.4760409306966</v>
      </c>
      <c r="AH23">
        <f t="shared" si="15"/>
        <v>1253.4760409306966</v>
      </c>
      <c r="AI23">
        <f t="shared" si="16"/>
        <v>3.3786416197592901</v>
      </c>
      <c r="AK23">
        <f t="shared" si="23"/>
        <v>1573.2454642102966</v>
      </c>
      <c r="AL23">
        <f t="shared" si="17"/>
        <v>29.829284428902785</v>
      </c>
      <c r="AM23">
        <f t="shared" si="33"/>
        <v>0.23186808052181923</v>
      </c>
      <c r="AN23" s="7">
        <f t="shared" si="18"/>
        <v>364.09489552899993</v>
      </c>
      <c r="AP23">
        <f t="shared" si="19"/>
        <v>1574.2924525923167</v>
      </c>
      <c r="AQ23">
        <f t="shared" si="20"/>
        <v>26.225366819613278</v>
      </c>
      <c r="AR23" s="10">
        <f t="shared" si="34"/>
        <v>0.2368977504691866</v>
      </c>
    </row>
    <row r="24" spans="1:44" ht="15" x14ac:dyDescent="0.35">
      <c r="A24">
        <v>20</v>
      </c>
      <c r="B24" s="6">
        <v>1038</v>
      </c>
      <c r="C24">
        <f t="shared" si="31"/>
        <v>1567</v>
      </c>
      <c r="D24" s="7">
        <f t="shared" si="0"/>
        <v>1553.4247101449278</v>
      </c>
      <c r="E24">
        <f t="shared" si="1"/>
        <v>0.66820103557072885</v>
      </c>
      <c r="G24" s="7">
        <f t="shared" si="32"/>
        <v>1001.6264810146097</v>
      </c>
      <c r="H24">
        <f t="shared" si="3"/>
        <v>1002</v>
      </c>
      <c r="I24">
        <f t="shared" si="4"/>
        <v>-36</v>
      </c>
      <c r="J24">
        <f t="shared" si="5"/>
        <v>36</v>
      </c>
      <c r="K24" s="7">
        <f t="shared" si="6"/>
        <v>3.4682080924855488E-2</v>
      </c>
      <c r="M24">
        <f t="shared" si="25"/>
        <v>1288.5</v>
      </c>
      <c r="N24">
        <f t="shared" si="27"/>
        <v>1545</v>
      </c>
      <c r="O24">
        <f t="shared" si="28"/>
        <v>507</v>
      </c>
      <c r="P24">
        <f t="shared" si="29"/>
        <v>507</v>
      </c>
      <c r="Q24">
        <f t="shared" si="30"/>
        <v>0.48843930635838151</v>
      </c>
      <c r="S24">
        <f t="shared" si="24"/>
        <v>901.44444444444446</v>
      </c>
      <c r="T24" s="7">
        <f t="shared" si="26"/>
        <v>1024.4444444444443</v>
      </c>
      <c r="X24">
        <f t="shared" si="7"/>
        <v>1383.8061470843606</v>
      </c>
      <c r="Y24">
        <f t="shared" si="22"/>
        <v>1422.2290523159563</v>
      </c>
      <c r="Z24">
        <f t="shared" si="8"/>
        <v>384.22905231595632</v>
      </c>
      <c r="AA24">
        <f t="shared" si="9"/>
        <v>384.22905231595632</v>
      </c>
      <c r="AB24">
        <f t="shared" si="10"/>
        <v>0.37016286350284811</v>
      </c>
      <c r="AD24">
        <f t="shared" si="11"/>
        <v>1475.4589862085415</v>
      </c>
      <c r="AE24">
        <f t="shared" si="12"/>
        <v>15.215792589451837</v>
      </c>
      <c r="AF24" s="7">
        <f t="shared" si="13"/>
        <v>1524.0655402317129</v>
      </c>
      <c r="AG24">
        <f t="shared" si="14"/>
        <v>486.06554023171293</v>
      </c>
      <c r="AH24">
        <f t="shared" si="15"/>
        <v>486.06554023171293</v>
      </c>
      <c r="AI24">
        <f t="shared" si="16"/>
        <v>0.46827123336388526</v>
      </c>
      <c r="AK24">
        <f t="shared" si="23"/>
        <v>1604.348494125946</v>
      </c>
      <c r="AL24">
        <f t="shared" si="17"/>
        <v>30.084033526252099</v>
      </c>
      <c r="AM24">
        <f t="shared" si="33"/>
        <v>0.64240138658893331</v>
      </c>
      <c r="AN24" s="7">
        <f t="shared" si="18"/>
        <v>1029.8174413315276</v>
      </c>
      <c r="AP24">
        <f t="shared" si="19"/>
        <v>1605.7717008608513</v>
      </c>
      <c r="AQ24">
        <f t="shared" si="20"/>
        <v>27.801531254289657</v>
      </c>
      <c r="AR24" s="10">
        <f t="shared" si="34"/>
        <v>0.63806746388915025</v>
      </c>
    </row>
    <row r="25" spans="1:44" ht="15" x14ac:dyDescent="0.35">
      <c r="A25">
        <v>21</v>
      </c>
      <c r="B25" s="6">
        <v>1347</v>
      </c>
      <c r="C25">
        <f t="shared" si="31"/>
        <v>1600.8333333333333</v>
      </c>
      <c r="D25" s="7">
        <f t="shared" si="0"/>
        <v>1579.2529891304348</v>
      </c>
      <c r="E25">
        <f t="shared" si="1"/>
        <v>0.85293490610499489</v>
      </c>
      <c r="G25" s="7">
        <f t="shared" si="32"/>
        <v>1211.4777883201609</v>
      </c>
      <c r="H25">
        <f t="shared" si="3"/>
        <v>1211</v>
      </c>
      <c r="I25">
        <f t="shared" si="4"/>
        <v>-136</v>
      </c>
      <c r="J25">
        <f t="shared" si="5"/>
        <v>136</v>
      </c>
      <c r="K25" s="7">
        <f t="shared" si="6"/>
        <v>0.10096510764662213</v>
      </c>
      <c r="M25">
        <f t="shared" si="25"/>
        <v>1141.5</v>
      </c>
      <c r="N25">
        <f t="shared" si="27"/>
        <v>1288.5</v>
      </c>
      <c r="O25">
        <f t="shared" si="28"/>
        <v>-58.5</v>
      </c>
      <c r="P25">
        <f t="shared" si="29"/>
        <v>58.5</v>
      </c>
      <c r="Q25">
        <f t="shared" si="30"/>
        <v>4.3429844097995544E-2</v>
      </c>
      <c r="S25">
        <f t="shared" si="24"/>
        <v>1135.5555555555557</v>
      </c>
      <c r="T25" s="7">
        <f t="shared" si="26"/>
        <v>901.44444444444446</v>
      </c>
      <c r="X25">
        <f t="shared" si="7"/>
        <v>1380.1255323759246</v>
      </c>
      <c r="Y25">
        <f t="shared" si="22"/>
        <v>1383.8061470843606</v>
      </c>
      <c r="Z25">
        <f t="shared" si="8"/>
        <v>36.806147084360646</v>
      </c>
      <c r="AA25">
        <f t="shared" si="9"/>
        <v>36.806147084360646</v>
      </c>
      <c r="AB25">
        <f t="shared" si="10"/>
        <v>2.7324533841396173E-2</v>
      </c>
      <c r="AD25">
        <f t="shared" si="11"/>
        <v>1476.3073009181942</v>
      </c>
      <c r="AE25">
        <f t="shared" si="12"/>
        <v>12.342297013491999</v>
      </c>
      <c r="AF25" s="7">
        <f t="shared" si="13"/>
        <v>1490.6747787979934</v>
      </c>
      <c r="AG25">
        <f t="shared" si="14"/>
        <v>143.67477879799344</v>
      </c>
      <c r="AH25">
        <f t="shared" si="15"/>
        <v>143.67477879799344</v>
      </c>
      <c r="AI25">
        <f t="shared" si="16"/>
        <v>0.10666279049591199</v>
      </c>
      <c r="AK25">
        <f t="shared" si="23"/>
        <v>1647.4426522545889</v>
      </c>
      <c r="AL25">
        <f t="shared" si="17"/>
        <v>32.686058446730264</v>
      </c>
      <c r="AM25">
        <f t="shared" si="33"/>
        <v>0.76337445057441733</v>
      </c>
      <c r="AN25" s="7">
        <f t="shared" si="18"/>
        <v>1247.6840327974528</v>
      </c>
      <c r="AP25">
        <f t="shared" si="19"/>
        <v>1662.3341981626429</v>
      </c>
      <c r="AQ25">
        <f t="shared" si="20"/>
        <v>36.429821068540242</v>
      </c>
      <c r="AR25" s="10">
        <f t="shared" si="34"/>
        <v>0.75785789671389592</v>
      </c>
    </row>
    <row r="26" spans="1:44" ht="15" x14ac:dyDescent="0.35">
      <c r="A26">
        <v>22</v>
      </c>
      <c r="B26" s="6">
        <v>1526</v>
      </c>
      <c r="C26">
        <f t="shared" si="31"/>
        <v>1631.9583333333333</v>
      </c>
      <c r="D26" s="7">
        <f t="shared" si="0"/>
        <v>1605.0812681159421</v>
      </c>
      <c r="E26">
        <f t="shared" si="1"/>
        <v>0.9507306765789072</v>
      </c>
      <c r="G26" s="7">
        <f t="shared" si="32"/>
        <v>1405.9187188483972</v>
      </c>
      <c r="H26">
        <f t="shared" si="3"/>
        <v>1406</v>
      </c>
      <c r="I26">
        <f t="shared" si="4"/>
        <v>-120</v>
      </c>
      <c r="J26">
        <f t="shared" si="5"/>
        <v>120</v>
      </c>
      <c r="K26" s="7">
        <f t="shared" si="6"/>
        <v>7.8636959370904327E-2</v>
      </c>
      <c r="M26">
        <f t="shared" si="25"/>
        <v>1070.5</v>
      </c>
      <c r="N26">
        <f t="shared" si="27"/>
        <v>1141.5</v>
      </c>
      <c r="O26">
        <f t="shared" si="28"/>
        <v>-384.5</v>
      </c>
      <c r="P26">
        <f t="shared" si="29"/>
        <v>384.5</v>
      </c>
      <c r="Q26">
        <f t="shared" si="30"/>
        <v>0.25196592398427259</v>
      </c>
      <c r="S26">
        <f t="shared" si="24"/>
        <v>1412.1111111111111</v>
      </c>
      <c r="T26" s="7">
        <f t="shared" si="26"/>
        <v>1135.5555555555557</v>
      </c>
      <c r="X26">
        <f t="shared" si="7"/>
        <v>1394.7129791383322</v>
      </c>
      <c r="Y26">
        <f t="shared" si="22"/>
        <v>1380.1255323759246</v>
      </c>
      <c r="Z26">
        <f t="shared" si="8"/>
        <v>-145.87446762407535</v>
      </c>
      <c r="AA26">
        <f t="shared" si="9"/>
        <v>145.87446762407535</v>
      </c>
      <c r="AB26">
        <f t="shared" si="10"/>
        <v>9.559270486505593E-2</v>
      </c>
      <c r="AD26">
        <f t="shared" si="11"/>
        <v>1492.3846381385176</v>
      </c>
      <c r="AE26">
        <f t="shared" si="12"/>
        <v>13.08930505485829</v>
      </c>
      <c r="AF26" s="7">
        <f t="shared" si="13"/>
        <v>1488.6495979316862</v>
      </c>
      <c r="AG26">
        <f t="shared" si="14"/>
        <v>-37.35040206831377</v>
      </c>
      <c r="AH26">
        <f t="shared" si="15"/>
        <v>37.35040206831377</v>
      </c>
      <c r="AI26">
        <f t="shared" si="16"/>
        <v>2.4476017082774422E-2</v>
      </c>
      <c r="AK26">
        <f t="shared" si="23"/>
        <v>1686.9951166872304</v>
      </c>
      <c r="AL26">
        <f t="shared" si="17"/>
        <v>34.059339643912516</v>
      </c>
      <c r="AM26">
        <f t="shared" si="33"/>
        <v>0.87260196044324068</v>
      </c>
      <c r="AN26" s="7">
        <f t="shared" si="18"/>
        <v>1466.0836067549453</v>
      </c>
      <c r="AP26">
        <f t="shared" si="19"/>
        <v>1710.9499536365497</v>
      </c>
      <c r="AQ26">
        <f t="shared" si="20"/>
        <v>40.08560139015021</v>
      </c>
      <c r="AR26" s="10">
        <f t="shared" si="34"/>
        <v>0.86719638058658599</v>
      </c>
    </row>
    <row r="27" spans="1:44" ht="15" x14ac:dyDescent="0.35">
      <c r="A27">
        <v>23</v>
      </c>
      <c r="B27" s="6">
        <v>992</v>
      </c>
      <c r="C27">
        <f t="shared" si="31"/>
        <v>1665.0416666666667</v>
      </c>
      <c r="D27" s="7">
        <f t="shared" si="0"/>
        <v>1630.9095471014493</v>
      </c>
      <c r="E27">
        <f t="shared" si="1"/>
        <v>0.60824955115569845</v>
      </c>
      <c r="G27" s="7">
        <f t="shared" si="32"/>
        <v>1051.2526269978891</v>
      </c>
      <c r="H27">
        <f t="shared" si="3"/>
        <v>1051</v>
      </c>
      <c r="I27">
        <f t="shared" si="4"/>
        <v>59</v>
      </c>
      <c r="J27">
        <f t="shared" si="5"/>
        <v>59</v>
      </c>
      <c r="K27" s="7">
        <f t="shared" si="6"/>
        <v>5.9475806451612906E-2</v>
      </c>
      <c r="M27">
        <f t="shared" si="25"/>
        <v>1225.75</v>
      </c>
      <c r="N27">
        <f t="shared" si="27"/>
        <v>1070.5</v>
      </c>
      <c r="O27">
        <f t="shared" si="28"/>
        <v>78.5</v>
      </c>
      <c r="P27">
        <f t="shared" si="29"/>
        <v>78.5</v>
      </c>
      <c r="Q27">
        <f t="shared" si="30"/>
        <v>7.9133064516129031E-2</v>
      </c>
      <c r="S27">
        <f t="shared" si="24"/>
        <v>1209.4444444444446</v>
      </c>
      <c r="T27" s="7">
        <f t="shared" si="26"/>
        <v>1412.1111111111111</v>
      </c>
      <c r="X27">
        <f t="shared" si="7"/>
        <v>1354.441681224499</v>
      </c>
      <c r="Y27">
        <f t="shared" si="22"/>
        <v>1394.7129791383322</v>
      </c>
      <c r="Z27">
        <f t="shared" si="8"/>
        <v>402.71297913833223</v>
      </c>
      <c r="AA27">
        <f t="shared" si="9"/>
        <v>402.71297913833223</v>
      </c>
      <c r="AB27">
        <f t="shared" si="10"/>
        <v>0.40596066445396395</v>
      </c>
      <c r="AD27">
        <f t="shared" si="11"/>
        <v>1454.1265488740382</v>
      </c>
      <c r="AE27">
        <f t="shared" si="12"/>
        <v>2.8198261909907538</v>
      </c>
      <c r="AF27" s="7">
        <f t="shared" si="13"/>
        <v>1505.4739431933758</v>
      </c>
      <c r="AG27">
        <f t="shared" si="14"/>
        <v>513.47394319337582</v>
      </c>
      <c r="AH27">
        <f t="shared" si="15"/>
        <v>513.47394319337582</v>
      </c>
      <c r="AI27">
        <f t="shared" si="16"/>
        <v>0.51761486209009655</v>
      </c>
      <c r="AK27">
        <f t="shared" si="23"/>
        <v>1701.7899509448289</v>
      </c>
      <c r="AL27">
        <f t="shared" si="17"/>
        <v>30.206438566649716</v>
      </c>
      <c r="AM27">
        <f t="shared" si="33"/>
        <v>0.64904075988944299</v>
      </c>
      <c r="AN27" s="7">
        <f t="shared" si="18"/>
        <v>1117.0344921482772</v>
      </c>
      <c r="AP27">
        <f t="shared" si="19"/>
        <v>1707.0847226113015</v>
      </c>
      <c r="AQ27">
        <f t="shared" si="20"/>
        <v>26.900351665530668</v>
      </c>
      <c r="AR27" s="10">
        <f t="shared" si="34"/>
        <v>0.64782345332957425</v>
      </c>
    </row>
    <row r="28" spans="1:44" x14ac:dyDescent="0.3">
      <c r="A28" s="4">
        <v>24</v>
      </c>
      <c r="B28" s="4">
        <v>1343</v>
      </c>
      <c r="C28" s="4">
        <f t="shared" si="31"/>
        <v>1701.5416666666667</v>
      </c>
      <c r="D28" s="8">
        <f t="shared" si="0"/>
        <v>1656.7378260869566</v>
      </c>
      <c r="E28" s="4">
        <f t="shared" si="1"/>
        <v>0.81062916464702628</v>
      </c>
      <c r="F28" s="4"/>
      <c r="G28" s="8">
        <f t="shared" si="32"/>
        <v>1274.5618417167018</v>
      </c>
      <c r="H28" s="4">
        <f t="shared" si="3"/>
        <v>1275</v>
      </c>
      <c r="I28" s="4">
        <f t="shared" si="4"/>
        <v>-68</v>
      </c>
      <c r="J28" s="4">
        <f t="shared" si="5"/>
        <v>68</v>
      </c>
      <c r="K28" s="8">
        <f t="shared" si="6"/>
        <v>5.0632911392405063E-2</v>
      </c>
      <c r="M28">
        <f t="shared" si="25"/>
        <v>1302</v>
      </c>
      <c r="N28">
        <f t="shared" si="27"/>
        <v>1225.75</v>
      </c>
      <c r="O28">
        <f t="shared" si="28"/>
        <v>-117.25</v>
      </c>
      <c r="P28">
        <f t="shared" si="29"/>
        <v>117.25</v>
      </c>
      <c r="Q28">
        <f t="shared" si="30"/>
        <v>8.7304542069992552E-2</v>
      </c>
      <c r="S28">
        <f t="shared" si="24"/>
        <v>1246.3333333333335</v>
      </c>
      <c r="T28" s="7">
        <f t="shared" si="26"/>
        <v>1209.4444444444446</v>
      </c>
      <c r="X28">
        <f t="shared" si="7"/>
        <v>1353.2975131020492</v>
      </c>
      <c r="Y28">
        <f t="shared" si="22"/>
        <v>1354.441681224499</v>
      </c>
      <c r="Z28">
        <f t="shared" si="8"/>
        <v>11.441681224499007</v>
      </c>
      <c r="AA28">
        <f t="shared" si="9"/>
        <v>11.441681224499007</v>
      </c>
      <c r="AB28">
        <f t="shared" si="10"/>
        <v>8.5194945826500418E-3</v>
      </c>
      <c r="AD28">
        <f t="shared" si="11"/>
        <v>1445.5517375585262</v>
      </c>
      <c r="AE28">
        <f t="shared" si="12"/>
        <v>0.54089868969018728</v>
      </c>
      <c r="AF28" s="7">
        <f t="shared" si="13"/>
        <v>1456.9463750650291</v>
      </c>
      <c r="AG28">
        <f t="shared" si="14"/>
        <v>113.94637506502909</v>
      </c>
      <c r="AH28">
        <f t="shared" si="15"/>
        <v>113.94637506502909</v>
      </c>
      <c r="AI28">
        <f t="shared" si="16"/>
        <v>8.4844657531667228E-2</v>
      </c>
      <c r="AK28">
        <f t="shared" si="23"/>
        <v>1734.158178975759</v>
      </c>
      <c r="AL28">
        <f t="shared" si="17"/>
        <v>30.638796459505802</v>
      </c>
      <c r="AM28">
        <f t="shared" si="33"/>
        <v>0.76584686389441159</v>
      </c>
      <c r="AN28" s="7">
        <f t="shared" si="18"/>
        <v>1326.4440031838096</v>
      </c>
      <c r="AP28">
        <f t="shared" si="19"/>
        <v>1740.1259298622331</v>
      </c>
      <c r="AQ28">
        <f t="shared" si="20"/>
        <v>28.742608341150948</v>
      </c>
      <c r="AR28" s="10">
        <f t="shared" si="34"/>
        <v>0.76104046206364395</v>
      </c>
    </row>
    <row r="29" spans="1:44" ht="15" x14ac:dyDescent="0.35">
      <c r="A29">
        <v>25</v>
      </c>
      <c r="B29" s="6">
        <v>2032</v>
      </c>
      <c r="C29">
        <f t="shared" si="31"/>
        <v>1716.5833333333333</v>
      </c>
      <c r="D29" s="7">
        <f t="shared" si="0"/>
        <v>1682.5661050724639</v>
      </c>
      <c r="E29">
        <f t="shared" si="1"/>
        <v>1.2076791478647353</v>
      </c>
      <c r="G29" s="7">
        <f>($B$42+A29*$B$43)*F5</f>
        <v>2039.906889095894</v>
      </c>
      <c r="H29">
        <f t="shared" si="3"/>
        <v>2040</v>
      </c>
      <c r="I29">
        <f t="shared" si="4"/>
        <v>8</v>
      </c>
      <c r="J29">
        <f t="shared" si="5"/>
        <v>8</v>
      </c>
      <c r="K29" s="7">
        <f t="shared" si="6"/>
        <v>3.937007874015748E-3</v>
      </c>
      <c r="M29">
        <f t="shared" si="25"/>
        <v>1473.25</v>
      </c>
      <c r="N29">
        <f t="shared" si="27"/>
        <v>1302</v>
      </c>
      <c r="O29">
        <f t="shared" si="28"/>
        <v>-730</v>
      </c>
      <c r="P29">
        <f t="shared" si="29"/>
        <v>730</v>
      </c>
      <c r="Q29">
        <f t="shared" si="30"/>
        <v>0.35925196850393698</v>
      </c>
      <c r="S29">
        <f t="shared" si="24"/>
        <v>1686.7777777777778</v>
      </c>
      <c r="T29" s="7">
        <f t="shared" si="26"/>
        <v>1246.3333333333335</v>
      </c>
      <c r="X29">
        <f t="shared" si="7"/>
        <v>1421.1677617918442</v>
      </c>
      <c r="Y29">
        <f t="shared" si="22"/>
        <v>1353.2975131020492</v>
      </c>
      <c r="Z29">
        <f t="shared" si="8"/>
        <v>-678.70248689795085</v>
      </c>
      <c r="AA29">
        <f t="shared" si="9"/>
        <v>678.70248689795085</v>
      </c>
      <c r="AB29">
        <f t="shared" si="10"/>
        <v>0.3340071293789128</v>
      </c>
      <c r="AD29">
        <f t="shared" si="11"/>
        <v>1504.6833726233949</v>
      </c>
      <c r="AE29">
        <f t="shared" si="12"/>
        <v>12.259045964725903</v>
      </c>
      <c r="AF29" s="7">
        <f>AD28+AE28</f>
        <v>1446.0926362482164</v>
      </c>
      <c r="AG29">
        <f t="shared" si="14"/>
        <v>-585.90736375178358</v>
      </c>
      <c r="AH29">
        <f t="shared" si="15"/>
        <v>585.90736375178358</v>
      </c>
      <c r="AI29">
        <f t="shared" si="16"/>
        <v>0.28834023806682263</v>
      </c>
      <c r="AK29">
        <f t="shared" si="23"/>
        <v>1756.173427298208</v>
      </c>
      <c r="AL29">
        <f t="shared" si="17"/>
        <v>28.914086832094441</v>
      </c>
      <c r="AM29">
        <f t="shared" si="33"/>
        <v>1.2105603561055358</v>
      </c>
      <c r="AN29" s="7">
        <f t="shared" si="18"/>
        <v>2136.3932550368868</v>
      </c>
      <c r="AP29">
        <f t="shared" si="19"/>
        <v>1752.091623246477</v>
      </c>
      <c r="AQ29">
        <f t="shared" si="20"/>
        <v>23.709533854078828</v>
      </c>
      <c r="AR29" s="10">
        <f t="shared" si="34"/>
        <v>1.205946195402984</v>
      </c>
    </row>
    <row r="30" spans="1:44" ht="15" x14ac:dyDescent="0.35">
      <c r="A30">
        <v>26</v>
      </c>
      <c r="B30" s="6">
        <v>2428</v>
      </c>
      <c r="C30">
        <f t="shared" si="31"/>
        <v>1716.7916666666667</v>
      </c>
      <c r="D30" s="7">
        <f t="shared" si="0"/>
        <v>1708.3943840579711</v>
      </c>
      <c r="E30">
        <f t="shared" si="1"/>
        <v>1.4212175026194716</v>
      </c>
      <c r="G30" s="7">
        <f t="shared" ref="G30:G40" si="35">($B$42+A30*$B$43)*F6</f>
        <v>2476.8926803087197</v>
      </c>
      <c r="H30">
        <f t="shared" si="3"/>
        <v>2477</v>
      </c>
      <c r="I30">
        <f t="shared" si="4"/>
        <v>49</v>
      </c>
      <c r="J30">
        <f t="shared" si="5"/>
        <v>49</v>
      </c>
      <c r="K30" s="7">
        <f t="shared" si="6"/>
        <v>2.0181219110378911E-2</v>
      </c>
      <c r="M30">
        <f t="shared" si="25"/>
        <v>1698.75</v>
      </c>
      <c r="N30">
        <f t="shared" si="27"/>
        <v>1473.25</v>
      </c>
      <c r="O30">
        <f t="shared" si="28"/>
        <v>-954.75</v>
      </c>
      <c r="P30">
        <f t="shared" si="29"/>
        <v>954.75</v>
      </c>
      <c r="Q30">
        <f t="shared" si="30"/>
        <v>0.39322487644151566</v>
      </c>
      <c r="S30">
        <f t="shared" si="24"/>
        <v>2175.4444444444443</v>
      </c>
      <c r="T30" s="7">
        <f t="shared" si="26"/>
        <v>1686.7777777777778</v>
      </c>
      <c r="X30">
        <f t="shared" si="7"/>
        <v>1521.8509856126598</v>
      </c>
      <c r="Y30">
        <f t="shared" si="22"/>
        <v>1421.1677617918442</v>
      </c>
      <c r="Z30">
        <f t="shared" si="8"/>
        <v>-1006.8322382081558</v>
      </c>
      <c r="AA30">
        <f t="shared" si="9"/>
        <v>1006.8322382081558</v>
      </c>
      <c r="AB30">
        <f t="shared" si="10"/>
        <v>0.41467555115657156</v>
      </c>
      <c r="AD30">
        <f t="shared" si="11"/>
        <v>1608.0481767293086</v>
      </c>
      <c r="AE30">
        <f t="shared" si="12"/>
        <v>30.480197592963457</v>
      </c>
      <c r="AF30" s="7">
        <f t="shared" si="13"/>
        <v>1516.9424185881207</v>
      </c>
      <c r="AG30">
        <f t="shared" si="14"/>
        <v>-911.05758141187926</v>
      </c>
      <c r="AH30">
        <f t="shared" si="15"/>
        <v>911.05758141187926</v>
      </c>
      <c r="AI30">
        <f t="shared" si="16"/>
        <v>0.37522964638051043</v>
      </c>
      <c r="AK30">
        <f t="shared" si="23"/>
        <v>1774.1771663514364</v>
      </c>
      <c r="AL30">
        <f t="shared" si="17"/>
        <v>26.732017276321237</v>
      </c>
      <c r="AM30">
        <f t="shared" si="33"/>
        <v>1.4487011495049003</v>
      </c>
      <c r="AN30" s="7">
        <f t="shared" si="18"/>
        <v>2586.0583336874142</v>
      </c>
      <c r="AP30">
        <f t="shared" si="19"/>
        <v>1757.0758357592854</v>
      </c>
      <c r="AQ30">
        <f t="shared" si="20"/>
        <v>18.091937451697707</v>
      </c>
      <c r="AR30" s="10">
        <f t="shared" si="34"/>
        <v>1.4433698330717342</v>
      </c>
    </row>
    <row r="31" spans="1:44" ht="15" x14ac:dyDescent="0.35">
      <c r="A31">
        <v>27</v>
      </c>
      <c r="B31" s="6">
        <v>2494</v>
      </c>
      <c r="C31">
        <f t="shared" si="31"/>
        <v>1720.875</v>
      </c>
      <c r="D31" s="7">
        <f t="shared" si="0"/>
        <v>1734.2226630434784</v>
      </c>
      <c r="E31">
        <f t="shared" si="1"/>
        <v>1.4381082966723249</v>
      </c>
      <c r="G31" s="7">
        <f t="shared" si="35"/>
        <v>2428.2069559097795</v>
      </c>
      <c r="H31">
        <f t="shared" si="3"/>
        <v>2428</v>
      </c>
      <c r="I31">
        <f t="shared" si="4"/>
        <v>-66</v>
      </c>
      <c r="J31">
        <f t="shared" si="5"/>
        <v>66</v>
      </c>
      <c r="K31" s="7">
        <f t="shared" si="6"/>
        <v>2.6463512429831595E-2</v>
      </c>
      <c r="M31">
        <f t="shared" si="25"/>
        <v>2074.25</v>
      </c>
      <c r="N31">
        <f t="shared" si="27"/>
        <v>1698.75</v>
      </c>
      <c r="O31">
        <f t="shared" si="28"/>
        <v>-795.25</v>
      </c>
      <c r="P31">
        <f t="shared" si="29"/>
        <v>795.25</v>
      </c>
      <c r="Q31">
        <f t="shared" si="30"/>
        <v>0.31886527666399356</v>
      </c>
      <c r="S31">
        <f t="shared" si="24"/>
        <v>2420.6666666666665</v>
      </c>
      <c r="T31" s="7">
        <f t="shared" si="26"/>
        <v>2175.4444444444443</v>
      </c>
      <c r="X31">
        <f t="shared" si="7"/>
        <v>1619.0658870513939</v>
      </c>
      <c r="Y31">
        <f t="shared" si="22"/>
        <v>1521.8509856126598</v>
      </c>
      <c r="Z31">
        <f t="shared" si="8"/>
        <v>-972.14901438734023</v>
      </c>
      <c r="AA31">
        <f t="shared" si="9"/>
        <v>972.14901438734023</v>
      </c>
      <c r="AB31">
        <f t="shared" si="10"/>
        <v>0.38979511402860473</v>
      </c>
      <c r="AD31">
        <f t="shared" si="11"/>
        <v>1724.0755368900448</v>
      </c>
      <c r="AE31">
        <f t="shared" si="12"/>
        <v>47.589630106518001</v>
      </c>
      <c r="AF31" s="7">
        <f t="shared" si="13"/>
        <v>1638.5283743222719</v>
      </c>
      <c r="AG31">
        <f t="shared" si="14"/>
        <v>-855.47162567772807</v>
      </c>
      <c r="AH31">
        <f t="shared" si="15"/>
        <v>855.47162567772807</v>
      </c>
      <c r="AI31">
        <f t="shared" si="16"/>
        <v>0.34301187878016365</v>
      </c>
      <c r="AK31">
        <f t="shared" si="23"/>
        <v>1799.7072006984556</v>
      </c>
      <c r="AL31">
        <f t="shared" si="17"/>
        <v>26.491620690460827</v>
      </c>
      <c r="AM31">
        <f t="shared" si="33"/>
        <v>1.3941611279404613</v>
      </c>
      <c r="AN31" s="7">
        <f t="shared" si="18"/>
        <v>2510.7575787648098</v>
      </c>
      <c r="AP31">
        <f t="shared" si="19"/>
        <v>1778.3700650403189</v>
      </c>
      <c r="AQ31">
        <f t="shared" si="20"/>
        <v>19.052625000498441</v>
      </c>
      <c r="AR31" s="10">
        <f t="shared" si="34"/>
        <v>1.3923788055074995</v>
      </c>
    </row>
    <row r="32" spans="1:44" ht="15" x14ac:dyDescent="0.35">
      <c r="A32">
        <v>28</v>
      </c>
      <c r="B32" s="6">
        <v>2471</v>
      </c>
      <c r="C32">
        <f t="shared" si="31"/>
        <v>1720.5833333333333</v>
      </c>
      <c r="D32" s="7">
        <f t="shared" si="0"/>
        <v>1760.0509420289854</v>
      </c>
      <c r="E32">
        <f t="shared" si="1"/>
        <v>1.4039366367154311</v>
      </c>
      <c r="G32" s="7">
        <f t="shared" si="35"/>
        <v>2426.9498754115493</v>
      </c>
      <c r="H32">
        <f t="shared" si="3"/>
        <v>2427</v>
      </c>
      <c r="I32">
        <f t="shared" si="4"/>
        <v>-44</v>
      </c>
      <c r="J32">
        <f t="shared" si="5"/>
        <v>44</v>
      </c>
      <c r="K32" s="7">
        <f t="shared" si="6"/>
        <v>1.7806556050182113E-2</v>
      </c>
      <c r="M32">
        <f t="shared" si="25"/>
        <v>2356.25</v>
      </c>
      <c r="N32">
        <f t="shared" si="27"/>
        <v>2074.25</v>
      </c>
      <c r="O32">
        <f t="shared" si="28"/>
        <v>-396.75</v>
      </c>
      <c r="P32">
        <f t="shared" si="29"/>
        <v>396.75</v>
      </c>
      <c r="Q32">
        <f t="shared" si="30"/>
        <v>0.16056252529340348</v>
      </c>
      <c r="S32">
        <f t="shared" si="24"/>
        <v>2473.8888888888891</v>
      </c>
      <c r="T32" s="7">
        <f t="shared" si="26"/>
        <v>2420.6666666666665</v>
      </c>
      <c r="X32">
        <f t="shared" si="7"/>
        <v>1704.2592983462546</v>
      </c>
      <c r="Y32">
        <f t="shared" si="22"/>
        <v>1619.0658870513939</v>
      </c>
      <c r="Z32">
        <f t="shared" si="8"/>
        <v>-851.93411294860607</v>
      </c>
      <c r="AA32">
        <f t="shared" si="9"/>
        <v>851.93411294860607</v>
      </c>
      <c r="AB32">
        <f t="shared" si="10"/>
        <v>0.34477301212003481</v>
      </c>
      <c r="AD32">
        <f t="shared" si="11"/>
        <v>1841.5986502969063</v>
      </c>
      <c r="AE32">
        <f t="shared" si="12"/>
        <v>61.576326766586703</v>
      </c>
      <c r="AF32" s="7">
        <f t="shared" si="13"/>
        <v>1771.6651669965627</v>
      </c>
      <c r="AG32">
        <f t="shared" si="14"/>
        <v>-699.33483300343732</v>
      </c>
      <c r="AH32">
        <f t="shared" si="15"/>
        <v>699.33483300343732</v>
      </c>
      <c r="AI32">
        <f t="shared" si="16"/>
        <v>0.28301692958455577</v>
      </c>
      <c r="AK32">
        <f t="shared" si="23"/>
        <v>1823.5860408467461</v>
      </c>
      <c r="AL32">
        <f t="shared" si="17"/>
        <v>25.969064582026757</v>
      </c>
      <c r="AM32">
        <f t="shared" si="33"/>
        <v>1.372723619280257</v>
      </c>
      <c r="AN32" s="7">
        <f t="shared" si="18"/>
        <v>2506.866255622333</v>
      </c>
      <c r="AP32">
        <f t="shared" si="19"/>
        <v>1798.705378638223</v>
      </c>
      <c r="AQ32">
        <f t="shared" si="20"/>
        <v>19.437431579720148</v>
      </c>
      <c r="AR32" s="10">
        <f t="shared" si="34"/>
        <v>1.3698583561757807</v>
      </c>
    </row>
    <row r="33" spans="1:44" ht="15" x14ac:dyDescent="0.35">
      <c r="A33">
        <v>29</v>
      </c>
      <c r="B33" s="6">
        <v>2322</v>
      </c>
      <c r="C33">
        <f t="shared" si="31"/>
        <v>1733</v>
      </c>
      <c r="D33" s="7">
        <f t="shared" si="0"/>
        <v>1785.8792210144929</v>
      </c>
      <c r="E33">
        <f t="shared" si="1"/>
        <v>1.3001999086371341</v>
      </c>
      <c r="G33" s="7">
        <f t="shared" si="35"/>
        <v>2232.9577607231417</v>
      </c>
      <c r="H33">
        <f t="shared" si="3"/>
        <v>2233</v>
      </c>
      <c r="I33">
        <f t="shared" si="4"/>
        <v>-89</v>
      </c>
      <c r="J33">
        <f t="shared" si="5"/>
        <v>89</v>
      </c>
      <c r="K33" s="7">
        <f t="shared" si="6"/>
        <v>3.8329026701119727E-2</v>
      </c>
      <c r="M33">
        <f t="shared" si="25"/>
        <v>2428.75</v>
      </c>
      <c r="N33">
        <f t="shared" si="27"/>
        <v>2356.25</v>
      </c>
      <c r="O33">
        <f t="shared" si="28"/>
        <v>34.25</v>
      </c>
      <c r="P33">
        <f t="shared" si="29"/>
        <v>34.25</v>
      </c>
      <c r="Q33">
        <f t="shared" si="30"/>
        <v>1.475021533161068E-2</v>
      </c>
      <c r="S33">
        <f t="shared" si="24"/>
        <v>2390.7777777777774</v>
      </c>
      <c r="T33" s="7">
        <f t="shared" si="26"/>
        <v>2473.8888888888891</v>
      </c>
      <c r="X33">
        <f t="shared" si="7"/>
        <v>1766.0333685116293</v>
      </c>
      <c r="Y33">
        <f t="shared" si="22"/>
        <v>1704.2592983462546</v>
      </c>
      <c r="Z33">
        <f t="shared" si="8"/>
        <v>-617.74070165374542</v>
      </c>
      <c r="AA33">
        <f t="shared" si="9"/>
        <v>617.74070165374542</v>
      </c>
      <c r="AB33">
        <f t="shared" si="10"/>
        <v>0.26603820053994204</v>
      </c>
      <c r="AD33">
        <f t="shared" si="11"/>
        <v>1945.0574793571436</v>
      </c>
      <c r="AE33">
        <f t="shared" si="12"/>
        <v>69.952827225316838</v>
      </c>
      <c r="AF33" s="7">
        <f t="shared" si="13"/>
        <v>1903.1749770634929</v>
      </c>
      <c r="AG33">
        <f t="shared" si="14"/>
        <v>-418.82502293650714</v>
      </c>
      <c r="AH33">
        <f t="shared" si="15"/>
        <v>418.82502293650714</v>
      </c>
      <c r="AI33">
        <f t="shared" si="16"/>
        <v>0.18037253356438723</v>
      </c>
      <c r="AK33">
        <f t="shared" si="23"/>
        <v>1851.6664550224996</v>
      </c>
      <c r="AL33">
        <f t="shared" si="17"/>
        <v>26.391334500772111</v>
      </c>
      <c r="AM33">
        <f t="shared" si="33"/>
        <v>1.2412674261514722</v>
      </c>
      <c r="AN33" s="7">
        <f t="shared" si="18"/>
        <v>2295.7925052408877</v>
      </c>
      <c r="AP33">
        <f t="shared" si="19"/>
        <v>1829.2870802668585</v>
      </c>
      <c r="AQ33">
        <f t="shared" si="20"/>
        <v>22.78071259439476</v>
      </c>
      <c r="AR33" s="10">
        <f t="shared" si="34"/>
        <v>1.2391506540297292</v>
      </c>
    </row>
    <row r="34" spans="1:44" ht="15" x14ac:dyDescent="0.35">
      <c r="A34">
        <v>30</v>
      </c>
      <c r="B34" s="6">
        <v>2299</v>
      </c>
      <c r="C34">
        <f t="shared" si="31"/>
        <v>1748.625</v>
      </c>
      <c r="D34" s="7">
        <f t="shared" si="0"/>
        <v>1811.7075</v>
      </c>
      <c r="E34">
        <f t="shared" si="1"/>
        <v>1.2689686387013357</v>
      </c>
      <c r="G34" s="7">
        <f t="shared" si="35"/>
        <v>2232.9564625647749</v>
      </c>
      <c r="H34">
        <f t="shared" si="3"/>
        <v>2233</v>
      </c>
      <c r="I34">
        <f t="shared" si="4"/>
        <v>-66</v>
      </c>
      <c r="J34">
        <f t="shared" si="5"/>
        <v>66</v>
      </c>
      <c r="K34" s="7">
        <f t="shared" si="6"/>
        <v>2.8708133971291867E-2</v>
      </c>
      <c r="M34">
        <f t="shared" si="25"/>
        <v>2396.5</v>
      </c>
      <c r="N34">
        <f t="shared" si="27"/>
        <v>2428.75</v>
      </c>
      <c r="O34">
        <f t="shared" si="28"/>
        <v>129.75</v>
      </c>
      <c r="P34">
        <f t="shared" si="29"/>
        <v>129.75</v>
      </c>
      <c r="Q34">
        <f t="shared" si="30"/>
        <v>5.6437581557198781E-2</v>
      </c>
      <c r="S34">
        <f t="shared" si="24"/>
        <v>2325.7777777777778</v>
      </c>
      <c r="T34" s="7">
        <f t="shared" si="26"/>
        <v>2390.7777777777774</v>
      </c>
      <c r="X34">
        <f t="shared" si="7"/>
        <v>1819.3300316604666</v>
      </c>
      <c r="Y34">
        <f t="shared" si="22"/>
        <v>1766.0333685116293</v>
      </c>
      <c r="Z34">
        <f t="shared" si="8"/>
        <v>-532.96663148837069</v>
      </c>
      <c r="AA34">
        <f t="shared" si="9"/>
        <v>532.96663148837069</v>
      </c>
      <c r="AB34">
        <f t="shared" si="10"/>
        <v>0.2318254160453983</v>
      </c>
      <c r="AD34">
        <f t="shared" si="11"/>
        <v>2043.4092759242146</v>
      </c>
      <c r="AE34">
        <f t="shared" si="12"/>
        <v>75.632621093667666</v>
      </c>
      <c r="AF34" s="7">
        <f t="shared" si="13"/>
        <v>2015.0103065824605</v>
      </c>
      <c r="AG34">
        <f t="shared" si="14"/>
        <v>-283.98969341753946</v>
      </c>
      <c r="AH34">
        <f t="shared" si="15"/>
        <v>283.98969341753946</v>
      </c>
      <c r="AI34">
        <f t="shared" si="16"/>
        <v>0.12352748734995192</v>
      </c>
      <c r="AK34">
        <f t="shared" si="23"/>
        <v>1878.0976762574023</v>
      </c>
      <c r="AL34">
        <f t="shared" si="17"/>
        <v>26.399311847598241</v>
      </c>
      <c r="AM34">
        <f t="shared" si="33"/>
        <v>1.2238770543885589</v>
      </c>
      <c r="AN34" s="7">
        <f t="shared" si="18"/>
        <v>2298.5118354132296</v>
      </c>
      <c r="AP34">
        <f t="shared" si="19"/>
        <v>1857.8770893005569</v>
      </c>
      <c r="AQ34">
        <f t="shared" si="20"/>
        <v>24.523501526185846</v>
      </c>
      <c r="AR34" s="10">
        <f t="shared" si="34"/>
        <v>1.2221479739339045</v>
      </c>
    </row>
    <row r="35" spans="1:44" ht="15" x14ac:dyDescent="0.35">
      <c r="A35">
        <v>31</v>
      </c>
      <c r="B35" s="6">
        <v>243</v>
      </c>
      <c r="D35" s="7">
        <f t="shared" si="0"/>
        <v>1837.5357789855072</v>
      </c>
      <c r="E35">
        <f t="shared" si="1"/>
        <v>0.13224232299528821</v>
      </c>
      <c r="G35" s="7">
        <f t="shared" si="35"/>
        <v>403.30144343112204</v>
      </c>
      <c r="H35">
        <f t="shared" si="3"/>
        <v>403</v>
      </c>
      <c r="I35">
        <f t="shared" si="4"/>
        <v>160</v>
      </c>
      <c r="J35">
        <f t="shared" si="5"/>
        <v>160</v>
      </c>
      <c r="K35" s="7">
        <f t="shared" si="6"/>
        <v>0.65843621399176955</v>
      </c>
      <c r="M35">
        <f t="shared" si="25"/>
        <v>1833.75</v>
      </c>
      <c r="N35">
        <f t="shared" si="27"/>
        <v>2396.5</v>
      </c>
      <c r="O35">
        <f t="shared" si="28"/>
        <v>2153.5</v>
      </c>
      <c r="P35">
        <f t="shared" si="29"/>
        <v>2153.5</v>
      </c>
      <c r="Q35">
        <f t="shared" si="30"/>
        <v>8.8621399176954725</v>
      </c>
      <c r="S35">
        <f t="shared" si="24"/>
        <v>1159.3333333333333</v>
      </c>
      <c r="T35" s="7">
        <f t="shared" si="26"/>
        <v>2325.7777777777778</v>
      </c>
      <c r="X35">
        <f t="shared" si="7"/>
        <v>1661.69702849442</v>
      </c>
      <c r="Y35">
        <f t="shared" si="22"/>
        <v>1819.3300316604666</v>
      </c>
      <c r="Z35">
        <f t="shared" si="8"/>
        <v>1576.3300316604666</v>
      </c>
      <c r="AA35">
        <f t="shared" si="9"/>
        <v>1576.3300316604666</v>
      </c>
      <c r="AB35">
        <f t="shared" si="10"/>
        <v>6.4869548628002738</v>
      </c>
      <c r="AD35">
        <f t="shared" si="11"/>
        <v>1931.4377073160938</v>
      </c>
      <c r="AE35">
        <f t="shared" si="12"/>
        <v>38.111783153309972</v>
      </c>
      <c r="AF35" s="7">
        <f t="shared" si="13"/>
        <v>2119.0418970178821</v>
      </c>
      <c r="AG35">
        <f t="shared" si="14"/>
        <v>1876.0418970178821</v>
      </c>
      <c r="AH35">
        <f t="shared" si="15"/>
        <v>1876.0418970178821</v>
      </c>
      <c r="AI35">
        <f t="shared" si="16"/>
        <v>7.7203370247649472</v>
      </c>
      <c r="AK35">
        <f t="shared" si="23"/>
        <v>1818.4923887364528</v>
      </c>
      <c r="AL35">
        <f t="shared" si="17"/>
        <v>9.1983919738886808</v>
      </c>
      <c r="AM35">
        <f t="shared" si="33"/>
        <v>0.23265811541024267</v>
      </c>
      <c r="AN35" s="7">
        <f t="shared" si="18"/>
        <v>443.0966800569928</v>
      </c>
      <c r="AP35">
        <f t="shared" si="19"/>
        <v>1711.3939718700481</v>
      </c>
      <c r="AQ35">
        <f t="shared" si="20"/>
        <v>-26.778484160822565</v>
      </c>
      <c r="AR35" s="10">
        <f t="shared" si="34"/>
        <v>0.2365268523054051</v>
      </c>
    </row>
    <row r="36" spans="1:44" ht="15" x14ac:dyDescent="0.35">
      <c r="A36">
        <v>32</v>
      </c>
      <c r="B36" s="6">
        <v>1171</v>
      </c>
      <c r="D36" s="7">
        <f t="shared" si="0"/>
        <v>1863.3640579710145</v>
      </c>
      <c r="E36">
        <f t="shared" si="1"/>
        <v>0.62843328709210056</v>
      </c>
      <c r="G36" s="7">
        <f t="shared" si="35"/>
        <v>1201.4710285254082</v>
      </c>
      <c r="H36">
        <f t="shared" si="3"/>
        <v>1201</v>
      </c>
      <c r="I36">
        <f t="shared" si="4"/>
        <v>30</v>
      </c>
      <c r="J36">
        <f t="shared" si="5"/>
        <v>30</v>
      </c>
      <c r="K36" s="7">
        <f t="shared" si="6"/>
        <v>2.5619128949615714E-2</v>
      </c>
      <c r="M36">
        <f t="shared" si="25"/>
        <v>1508.75</v>
      </c>
      <c r="N36">
        <f t="shared" si="27"/>
        <v>1833.75</v>
      </c>
      <c r="O36">
        <f t="shared" si="28"/>
        <v>662.75</v>
      </c>
      <c r="P36">
        <f t="shared" si="29"/>
        <v>662.75</v>
      </c>
      <c r="Q36">
        <f t="shared" si="30"/>
        <v>0.56596925704526047</v>
      </c>
      <c r="S36">
        <f t="shared" si="24"/>
        <v>987</v>
      </c>
      <c r="T36" s="7">
        <f t="shared" si="26"/>
        <v>1159.3333333333333</v>
      </c>
      <c r="X36">
        <f t="shared" si="7"/>
        <v>1612.6273256449779</v>
      </c>
      <c r="Y36">
        <f t="shared" si="22"/>
        <v>1661.69702849442</v>
      </c>
      <c r="Z36">
        <f t="shared" si="8"/>
        <v>490.69702849442001</v>
      </c>
      <c r="AA36">
        <f t="shared" si="9"/>
        <v>490.69702849442001</v>
      </c>
      <c r="AB36">
        <f t="shared" si="10"/>
        <v>0.41904101493972673</v>
      </c>
      <c r="AD36">
        <f t="shared" si="11"/>
        <v>1889.6945414224633</v>
      </c>
      <c r="AE36">
        <f t="shared" si="12"/>
        <v>22.140793343921885</v>
      </c>
      <c r="AF36" s="7">
        <f t="shared" si="13"/>
        <v>1969.5494904694037</v>
      </c>
      <c r="AG36">
        <f t="shared" si="14"/>
        <v>798.54949046940374</v>
      </c>
      <c r="AH36">
        <f t="shared" si="15"/>
        <v>798.54949046940374</v>
      </c>
      <c r="AI36">
        <f t="shared" si="16"/>
        <v>0.68193807896618597</v>
      </c>
      <c r="AK36">
        <f t="shared" si="23"/>
        <v>1826.946362012465</v>
      </c>
      <c r="AL36">
        <f t="shared" si="17"/>
        <v>9.0495082343133895</v>
      </c>
      <c r="AM36">
        <f t="shared" si="33"/>
        <v>0.64331942937434916</v>
      </c>
      <c r="AN36" s="7">
        <f t="shared" si="18"/>
        <v>1175.7889901193355</v>
      </c>
      <c r="AP36">
        <f t="shared" si="19"/>
        <v>1713.3027403593539</v>
      </c>
      <c r="AQ36">
        <f t="shared" si="20"/>
        <v>-18.17230836578403</v>
      </c>
      <c r="AR36" s="10">
        <f t="shared" si="34"/>
        <v>0.64057267491751013</v>
      </c>
    </row>
    <row r="37" spans="1:44" ht="15" x14ac:dyDescent="0.35">
      <c r="A37">
        <v>33</v>
      </c>
      <c r="B37" s="6">
        <v>1312</v>
      </c>
      <c r="D37" s="7">
        <f t="shared" si="0"/>
        <v>1889.1923369565218</v>
      </c>
      <c r="E37">
        <f t="shared" si="1"/>
        <v>0.69447666832781285</v>
      </c>
      <c r="G37" s="7">
        <f t="shared" si="35"/>
        <v>1449.2387032603881</v>
      </c>
      <c r="H37">
        <f t="shared" si="3"/>
        <v>1449</v>
      </c>
      <c r="I37">
        <f t="shared" si="4"/>
        <v>137</v>
      </c>
      <c r="J37">
        <f t="shared" si="5"/>
        <v>137</v>
      </c>
      <c r="K37" s="7">
        <f t="shared" si="6"/>
        <v>0.10442073170731707</v>
      </c>
      <c r="M37">
        <f t="shared" si="25"/>
        <v>1256.25</v>
      </c>
      <c r="N37">
        <f t="shared" si="27"/>
        <v>1508.75</v>
      </c>
      <c r="O37">
        <f t="shared" si="28"/>
        <v>196.75</v>
      </c>
      <c r="P37">
        <f t="shared" si="29"/>
        <v>196.75</v>
      </c>
      <c r="Q37">
        <f t="shared" si="30"/>
        <v>0.14996189024390244</v>
      </c>
      <c r="S37">
        <f t="shared" si="24"/>
        <v>1146.2222222222222</v>
      </c>
      <c r="T37" s="7">
        <f t="shared" si="26"/>
        <v>987</v>
      </c>
      <c r="X37">
        <f t="shared" si="7"/>
        <v>1582.5645930804801</v>
      </c>
      <c r="Y37">
        <f t="shared" si="22"/>
        <v>1612.6273256449779</v>
      </c>
      <c r="Z37">
        <f t="shared" si="8"/>
        <v>300.62732564497787</v>
      </c>
      <c r="AA37">
        <f t="shared" si="9"/>
        <v>300.62732564497787</v>
      </c>
      <c r="AB37">
        <f t="shared" si="10"/>
        <v>0.22913668113184288</v>
      </c>
      <c r="AD37">
        <f t="shared" si="11"/>
        <v>1851.8518012897466</v>
      </c>
      <c r="AE37">
        <f t="shared" si="12"/>
        <v>10.144086648594168</v>
      </c>
      <c r="AF37" s="7">
        <f t="shared" si="13"/>
        <v>1911.8353347663851</v>
      </c>
      <c r="AG37">
        <f t="shared" si="14"/>
        <v>599.83533476638513</v>
      </c>
      <c r="AH37">
        <f t="shared" si="15"/>
        <v>599.83533476638513</v>
      </c>
      <c r="AI37">
        <f t="shared" si="16"/>
        <v>0.45719156613291551</v>
      </c>
      <c r="AK37">
        <f t="shared" si="23"/>
        <v>1821.8559040065011</v>
      </c>
      <c r="AL37">
        <f t="shared" si="17"/>
        <v>6.2215149862579304</v>
      </c>
      <c r="AM37">
        <f t="shared" si="33"/>
        <v>0.77422573821832608</v>
      </c>
      <c r="AN37" s="7">
        <f t="shared" si="18"/>
        <v>1421.4752580076099</v>
      </c>
      <c r="AP37">
        <f t="shared" si="19"/>
        <v>1695.3010417506648</v>
      </c>
      <c r="AQ37">
        <f t="shared" si="20"/>
        <v>-18.121125438655561</v>
      </c>
      <c r="AR37" s="10">
        <f t="shared" si="34"/>
        <v>0.77359244053328768</v>
      </c>
    </row>
    <row r="38" spans="1:44" ht="15" x14ac:dyDescent="0.35">
      <c r="A38">
        <v>34</v>
      </c>
      <c r="B38" s="6">
        <v>1554</v>
      </c>
      <c r="D38" s="7">
        <f t="shared" si="0"/>
        <v>1915.0206159420291</v>
      </c>
      <c r="E38">
        <f t="shared" si="1"/>
        <v>0.81147951466598844</v>
      </c>
      <c r="G38" s="7">
        <f t="shared" si="35"/>
        <v>1677.4000073490388</v>
      </c>
      <c r="H38">
        <f t="shared" si="3"/>
        <v>1677</v>
      </c>
      <c r="I38">
        <f t="shared" si="4"/>
        <v>123</v>
      </c>
      <c r="J38">
        <f t="shared" si="5"/>
        <v>123</v>
      </c>
      <c r="K38" s="7">
        <f t="shared" si="6"/>
        <v>7.9150579150579145E-2</v>
      </c>
      <c r="M38">
        <f t="shared" si="25"/>
        <v>1070</v>
      </c>
      <c r="N38">
        <f t="shared" si="27"/>
        <v>1256.25</v>
      </c>
      <c r="O38">
        <f t="shared" si="28"/>
        <v>-297.75</v>
      </c>
      <c r="P38">
        <f t="shared" si="29"/>
        <v>297.75</v>
      </c>
      <c r="Q38">
        <f t="shared" si="30"/>
        <v>0.19160231660231661</v>
      </c>
      <c r="S38">
        <f t="shared" si="24"/>
        <v>1430.7777777777778</v>
      </c>
      <c r="T38" s="7">
        <f t="shared" si="26"/>
        <v>1146.2222222222222</v>
      </c>
      <c r="X38">
        <f t="shared" si="7"/>
        <v>1579.7081337724321</v>
      </c>
      <c r="Y38">
        <f t="shared" si="22"/>
        <v>1582.5645930804801</v>
      </c>
      <c r="Z38">
        <f t="shared" si="8"/>
        <v>28.564593080480108</v>
      </c>
      <c r="AA38">
        <f t="shared" si="9"/>
        <v>28.564593080480108</v>
      </c>
      <c r="AB38">
        <f t="shared" si="10"/>
        <v>1.8381334028622978E-2</v>
      </c>
      <c r="AD38">
        <f t="shared" si="11"/>
        <v>1831.1962991445068</v>
      </c>
      <c r="AE38">
        <f t="shared" si="12"/>
        <v>3.9841688898273784</v>
      </c>
      <c r="AF38" s="7">
        <f t="shared" si="13"/>
        <v>1861.9958879383407</v>
      </c>
      <c r="AG38">
        <f t="shared" si="14"/>
        <v>307.99588793834073</v>
      </c>
      <c r="AH38">
        <f t="shared" si="15"/>
        <v>307.99588793834073</v>
      </c>
      <c r="AI38">
        <f t="shared" si="16"/>
        <v>0.19819555208387435</v>
      </c>
      <c r="AK38">
        <f t="shared" si="23"/>
        <v>1822.0625006433334</v>
      </c>
      <c r="AL38">
        <f t="shared" si="17"/>
        <v>5.0185313163727994</v>
      </c>
      <c r="AM38">
        <f t="shared" si="33"/>
        <v>0.87899495511016568</v>
      </c>
      <c r="AN38" s="7">
        <f t="shared" si="18"/>
        <v>1606.8708288454477</v>
      </c>
      <c r="AP38">
        <f t="shared" si="19"/>
        <v>1697.103084586277</v>
      </c>
      <c r="AQ38">
        <f t="shared" si="20"/>
        <v>-12.144174956375245</v>
      </c>
      <c r="AR38" s="10">
        <f t="shared" si="34"/>
        <v>0.87460812154693723</v>
      </c>
    </row>
    <row r="39" spans="1:44" ht="15" x14ac:dyDescent="0.35">
      <c r="A39">
        <v>35</v>
      </c>
      <c r="B39" s="6">
        <v>1262</v>
      </c>
      <c r="D39" s="7">
        <f t="shared" si="0"/>
        <v>1940.8488949275361</v>
      </c>
      <c r="E39">
        <f t="shared" si="1"/>
        <v>0.65023093930613196</v>
      </c>
      <c r="G39" s="7">
        <f t="shared" si="35"/>
        <v>1251.0335125726051</v>
      </c>
      <c r="H39">
        <f t="shared" si="3"/>
        <v>1251</v>
      </c>
      <c r="I39">
        <f t="shared" si="4"/>
        <v>-11</v>
      </c>
      <c r="J39">
        <f t="shared" si="5"/>
        <v>11</v>
      </c>
      <c r="K39" s="7">
        <f t="shared" si="6"/>
        <v>8.7163232963549924E-3</v>
      </c>
      <c r="M39">
        <f t="shared" si="25"/>
        <v>1324.75</v>
      </c>
      <c r="N39">
        <f t="shared" si="27"/>
        <v>1070</v>
      </c>
      <c r="O39">
        <f t="shared" si="28"/>
        <v>-192</v>
      </c>
      <c r="P39">
        <f t="shared" si="29"/>
        <v>192</v>
      </c>
      <c r="Q39">
        <f t="shared" si="30"/>
        <v>0.15213946117274169</v>
      </c>
      <c r="S39">
        <f t="shared" si="24"/>
        <v>1364.8888888888889</v>
      </c>
      <c r="T39" s="7">
        <f t="shared" si="26"/>
        <v>1430.7777777777778</v>
      </c>
      <c r="X39">
        <f t="shared" si="7"/>
        <v>1547.9373203951891</v>
      </c>
      <c r="Y39">
        <f t="shared" si="22"/>
        <v>1579.7081337724321</v>
      </c>
      <c r="Z39">
        <f t="shared" si="8"/>
        <v>317.70813377243212</v>
      </c>
      <c r="AA39">
        <f t="shared" si="9"/>
        <v>317.70813377243212</v>
      </c>
      <c r="AB39">
        <f t="shared" si="10"/>
        <v>0.25174970980382894</v>
      </c>
      <c r="AD39">
        <f t="shared" si="11"/>
        <v>1777.8624212309007</v>
      </c>
      <c r="AE39">
        <f t="shared" si="12"/>
        <v>-7.479440470859319</v>
      </c>
      <c r="AF39" s="7">
        <f t="shared" si="13"/>
        <v>1835.1804680343341</v>
      </c>
      <c r="AG39">
        <f t="shared" si="14"/>
        <v>573.18046803433413</v>
      </c>
      <c r="AH39">
        <f t="shared" si="15"/>
        <v>573.18046803433413</v>
      </c>
      <c r="AI39">
        <f t="shared" si="16"/>
        <v>0.45418420604939314</v>
      </c>
      <c r="AK39">
        <f t="shared" si="23"/>
        <v>1842.8581067300029</v>
      </c>
      <c r="AL39">
        <f t="shared" si="17"/>
        <v>8.1739462704321433</v>
      </c>
      <c r="AM39">
        <f t="shared" si="33"/>
        <v>0.63581573844999073</v>
      </c>
      <c r="AN39" s="7">
        <f t="shared" si="18"/>
        <v>1161.6868755434318</v>
      </c>
      <c r="AP39">
        <f t="shared" si="19"/>
        <v>1750.0004133889304</v>
      </c>
      <c r="AQ39">
        <f t="shared" si="20"/>
        <v>7.3682761713333544</v>
      </c>
      <c r="AR39" s="10">
        <f t="shared" si="34"/>
        <v>0.62780871382314885</v>
      </c>
    </row>
    <row r="40" spans="1:44" x14ac:dyDescent="0.3">
      <c r="A40" s="4">
        <v>36</v>
      </c>
      <c r="B40" s="4">
        <v>1448</v>
      </c>
      <c r="C40" s="4"/>
      <c r="D40" s="8">
        <f t="shared" si="0"/>
        <v>1966.6771739130436</v>
      </c>
      <c r="E40" s="4">
        <f t="shared" si="1"/>
        <v>0.73626725280944516</v>
      </c>
      <c r="F40" s="4"/>
      <c r="G40" s="8">
        <f t="shared" si="35"/>
        <v>1513.0044364142148</v>
      </c>
      <c r="H40" s="4">
        <f t="shared" si="3"/>
        <v>1513</v>
      </c>
      <c r="I40" s="4">
        <f t="shared" si="4"/>
        <v>65</v>
      </c>
      <c r="J40" s="4">
        <f t="shared" si="5"/>
        <v>65</v>
      </c>
      <c r="K40" s="8">
        <f t="shared" si="6"/>
        <v>4.4889502762430943E-2</v>
      </c>
      <c r="M40">
        <f t="shared" si="25"/>
        <v>1394</v>
      </c>
      <c r="N40">
        <f t="shared" si="27"/>
        <v>1324.75</v>
      </c>
      <c r="O40">
        <f t="shared" si="28"/>
        <v>-123.25</v>
      </c>
      <c r="P40">
        <f t="shared" si="29"/>
        <v>123.25</v>
      </c>
      <c r="Q40">
        <f t="shared" si="30"/>
        <v>8.5117403314917128E-2</v>
      </c>
      <c r="S40">
        <f t="shared" si="24"/>
        <v>1397.7777777777778</v>
      </c>
      <c r="T40" s="7">
        <f t="shared" si="26"/>
        <v>1364.8888888888889</v>
      </c>
      <c r="X40">
        <f t="shared" si="7"/>
        <v>1537.9435883556703</v>
      </c>
      <c r="Y40">
        <f t="shared" si="22"/>
        <v>1547.9373203951891</v>
      </c>
      <c r="Z40">
        <f t="shared" si="8"/>
        <v>99.93732039518909</v>
      </c>
      <c r="AA40">
        <f t="shared" si="9"/>
        <v>99.93732039518909</v>
      </c>
      <c r="AB40">
        <f t="shared" si="10"/>
        <v>6.9017486460765942E-2</v>
      </c>
      <c r="AD40">
        <f t="shared" si="11"/>
        <v>1738.1446826840372</v>
      </c>
      <c r="AE40">
        <f t="shared" si="12"/>
        <v>-13.927100086060161</v>
      </c>
      <c r="AF40" s="7">
        <f t="shared" si="13"/>
        <v>1770.3829807600414</v>
      </c>
      <c r="AG40">
        <f t="shared" si="14"/>
        <v>322.38298076004139</v>
      </c>
      <c r="AH40">
        <f t="shared" si="15"/>
        <v>322.38298076004139</v>
      </c>
      <c r="AI40">
        <f t="shared" si="16"/>
        <v>0.22264018008290151</v>
      </c>
      <c r="AK40">
        <f t="shared" si="23"/>
        <v>1854.5772867504438</v>
      </c>
      <c r="AL40">
        <f t="shared" si="17"/>
        <v>8.8829930204339043</v>
      </c>
      <c r="AM40">
        <f t="shared" si="33"/>
        <v>0.76756532271958888</v>
      </c>
      <c r="AN40" s="7">
        <f t="shared" si="18"/>
        <v>1420.7880151255822</v>
      </c>
      <c r="AP40">
        <f t="shared" si="19"/>
        <v>1784.8219569952103</v>
      </c>
      <c r="AQ40">
        <f t="shared" si="20"/>
        <v>15.60425640181731</v>
      </c>
      <c r="AR40" s="10">
        <f t="shared" si="34"/>
        <v>0.76426329059023179</v>
      </c>
    </row>
    <row r="42" spans="1:44" x14ac:dyDescent="0.3">
      <c r="A42" t="s">
        <v>28</v>
      </c>
      <c r="B42">
        <f>B62</f>
        <v>1036.8591304347829</v>
      </c>
      <c r="I42" t="s">
        <v>38</v>
      </c>
      <c r="J42" s="7">
        <f>AVERAGE(J5:J40)</f>
        <v>66.722222222222229</v>
      </c>
      <c r="O42" t="s">
        <v>38</v>
      </c>
      <c r="P42" s="7">
        <f>AVERAGE(P9:P40)</f>
        <v>445.9296875</v>
      </c>
      <c r="Z42" t="s">
        <v>38</v>
      </c>
      <c r="AA42" s="7">
        <f>AVERAGE(AA5:AA40)</f>
        <v>456.70037934344134</v>
      </c>
      <c r="AG42" t="s">
        <v>38</v>
      </c>
      <c r="AH42">
        <f>AVERAGE(AH5:AH40)</f>
        <v>493.40185342389202</v>
      </c>
    </row>
    <row r="43" spans="1:44" x14ac:dyDescent="0.3">
      <c r="A43" t="s">
        <v>29</v>
      </c>
      <c r="B43">
        <f>B63</f>
        <v>25.828278985507239</v>
      </c>
      <c r="I43" t="s">
        <v>39</v>
      </c>
      <c r="J43" s="9">
        <f>AVERAGE(K5:K40)</f>
        <v>6.5616732058480357E-2</v>
      </c>
      <c r="O43" t="s">
        <v>39</v>
      </c>
      <c r="P43" s="9">
        <f>AVERAGE(Q9:Q40)</f>
        <v>0.69317008038636185</v>
      </c>
      <c r="Z43" t="s">
        <v>39</v>
      </c>
      <c r="AA43" s="9">
        <f>AVERAGE(AB5:AB40)</f>
        <v>0.57534045199193251</v>
      </c>
      <c r="AG43" t="s">
        <v>39</v>
      </c>
      <c r="AH43">
        <f>AVERAGE(AI5:AI40)</f>
        <v>0.64049503638913174</v>
      </c>
    </row>
    <row r="44" spans="1:44" x14ac:dyDescent="0.3">
      <c r="AG44" t="s">
        <v>57</v>
      </c>
      <c r="AH44" s="7">
        <f>SUMPRODUCT(AH5:AH40,AH5:AH40)/COUNT(AH5:AH40)</f>
        <v>398173.40626608068</v>
      </c>
    </row>
    <row r="46" spans="1:44" x14ac:dyDescent="0.3">
      <c r="A46" t="s">
        <v>0</v>
      </c>
    </row>
    <row r="47" spans="1:44" ht="15" thickBot="1" x14ac:dyDescent="0.35"/>
    <row r="48" spans="1:44" x14ac:dyDescent="0.3">
      <c r="A48" s="3" t="s">
        <v>1</v>
      </c>
      <c r="B48" s="3"/>
      <c r="AD48" t="s">
        <v>0</v>
      </c>
    </row>
    <row r="49" spans="1:38" ht="15" thickBot="1" x14ac:dyDescent="0.35">
      <c r="A49" t="s">
        <v>2</v>
      </c>
      <c r="B49">
        <v>0.98486774423923673</v>
      </c>
    </row>
    <row r="50" spans="1:38" x14ac:dyDescent="0.3">
      <c r="A50" t="s">
        <v>3</v>
      </c>
      <c r="B50">
        <v>0.96996447364288252</v>
      </c>
      <c r="AD50" s="3" t="s">
        <v>1</v>
      </c>
      <c r="AE50" s="3"/>
    </row>
    <row r="51" spans="1:38" x14ac:dyDescent="0.3">
      <c r="A51" t="s">
        <v>4</v>
      </c>
      <c r="B51">
        <v>0.96859922244483165</v>
      </c>
      <c r="AD51" t="s">
        <v>2</v>
      </c>
      <c r="AE51">
        <v>0.22620783933230551</v>
      </c>
    </row>
    <row r="52" spans="1:38" x14ac:dyDescent="0.3">
      <c r="A52" t="s">
        <v>5</v>
      </c>
      <c r="B52">
        <v>32.860393381810646</v>
      </c>
      <c r="AD52" t="s">
        <v>3</v>
      </c>
      <c r="AE52">
        <v>5.1169986575390146E-2</v>
      </c>
    </row>
    <row r="53" spans="1:38" ht="15" thickBot="1" x14ac:dyDescent="0.35">
      <c r="A53" s="1" t="s">
        <v>6</v>
      </c>
      <c r="B53" s="1">
        <v>24</v>
      </c>
      <c r="AD53" t="s">
        <v>4</v>
      </c>
      <c r="AE53">
        <v>2.3263221474666328E-2</v>
      </c>
    </row>
    <row r="54" spans="1:38" x14ac:dyDescent="0.3">
      <c r="AD54" t="s">
        <v>5</v>
      </c>
      <c r="AE54">
        <v>583.54055915914148</v>
      </c>
    </row>
    <row r="55" spans="1:38" ht="15" thickBot="1" x14ac:dyDescent="0.35">
      <c r="A55" t="s">
        <v>7</v>
      </c>
      <c r="AD55" s="1" t="s">
        <v>6</v>
      </c>
      <c r="AE55" s="1">
        <v>36</v>
      </c>
    </row>
    <row r="56" spans="1:38" x14ac:dyDescent="0.3">
      <c r="A56" s="2"/>
      <c r="B56" s="2" t="s">
        <v>12</v>
      </c>
      <c r="C56" s="2" t="s">
        <v>13</v>
      </c>
      <c r="D56" s="2" t="s">
        <v>14</v>
      </c>
      <c r="E56" s="2" t="s">
        <v>15</v>
      </c>
      <c r="F56" s="2" t="s">
        <v>16</v>
      </c>
    </row>
    <row r="57" spans="1:38" ht="15" thickBot="1" x14ac:dyDescent="0.35">
      <c r="A57" t="s">
        <v>8</v>
      </c>
      <c r="B57">
        <v>1</v>
      </c>
      <c r="C57">
        <v>767164.99465617444</v>
      </c>
      <c r="D57">
        <v>767164.99465617444</v>
      </c>
      <c r="E57">
        <v>710.46593844980623</v>
      </c>
      <c r="F57">
        <v>3.0608803057742256E-18</v>
      </c>
      <c r="AD57" t="s">
        <v>7</v>
      </c>
    </row>
    <row r="58" spans="1:38" x14ac:dyDescent="0.3">
      <c r="A58" t="s">
        <v>9</v>
      </c>
      <c r="B58">
        <v>22</v>
      </c>
      <c r="C58">
        <v>23755.719970561586</v>
      </c>
      <c r="D58">
        <v>1079.8054532073447</v>
      </c>
      <c r="AD58" s="2"/>
      <c r="AE58" s="2" t="s">
        <v>12</v>
      </c>
      <c r="AF58" s="2" t="s">
        <v>13</v>
      </c>
      <c r="AG58" s="2" t="s">
        <v>14</v>
      </c>
      <c r="AH58" s="2" t="s">
        <v>15</v>
      </c>
      <c r="AI58" s="2" t="s">
        <v>16</v>
      </c>
    </row>
    <row r="59" spans="1:38" ht="15" thickBot="1" x14ac:dyDescent="0.35">
      <c r="A59" s="1" t="s">
        <v>10</v>
      </c>
      <c r="B59" s="1">
        <v>23</v>
      </c>
      <c r="C59" s="1">
        <v>790920.71462673601</v>
      </c>
      <c r="D59" s="1"/>
      <c r="E59" s="1"/>
      <c r="F59" s="1"/>
      <c r="AD59" t="s">
        <v>8</v>
      </c>
      <c r="AE59">
        <v>1</v>
      </c>
      <c r="AF59">
        <v>624378.44330759346</v>
      </c>
      <c r="AG59">
        <v>624378.44330759346</v>
      </c>
      <c r="AH59">
        <v>1.8336050914788022</v>
      </c>
      <c r="AI59">
        <v>0.18463461905036596</v>
      </c>
    </row>
    <row r="60" spans="1:38" ht="15" thickBot="1" x14ac:dyDescent="0.35">
      <c r="AD60" t="s">
        <v>9</v>
      </c>
      <c r="AE60">
        <v>34</v>
      </c>
      <c r="AF60">
        <v>11577665.862247961</v>
      </c>
      <c r="AG60">
        <v>340519.58418376354</v>
      </c>
    </row>
    <row r="61" spans="1:38" ht="15" thickBot="1" x14ac:dyDescent="0.35">
      <c r="A61" s="2"/>
      <c r="B61" s="2" t="s">
        <v>17</v>
      </c>
      <c r="C61" s="2" t="s">
        <v>5</v>
      </c>
      <c r="D61" s="2" t="s">
        <v>18</v>
      </c>
      <c r="E61" s="2" t="s">
        <v>19</v>
      </c>
      <c r="F61" s="2" t="s">
        <v>20</v>
      </c>
      <c r="G61" s="2" t="s">
        <v>21</v>
      </c>
      <c r="H61" s="2" t="s">
        <v>22</v>
      </c>
      <c r="I61" s="2" t="s">
        <v>23</v>
      </c>
      <c r="AD61" s="1" t="s">
        <v>10</v>
      </c>
      <c r="AE61" s="1">
        <v>35</v>
      </c>
      <c r="AF61" s="1">
        <v>12202044.305555554</v>
      </c>
      <c r="AG61" s="1"/>
      <c r="AH61" s="1"/>
      <c r="AI61" s="1"/>
    </row>
    <row r="62" spans="1:38" ht="15" thickBot="1" x14ac:dyDescent="0.35">
      <c r="A62" t="s">
        <v>11</v>
      </c>
      <c r="B62">
        <v>1036.8591304347829</v>
      </c>
      <c r="C62">
        <v>19.14030789644675</v>
      </c>
      <c r="D62">
        <v>54.171496929120337</v>
      </c>
      <c r="E62">
        <v>6.5356950511900447E-25</v>
      </c>
      <c r="F62">
        <v>997.16456137695116</v>
      </c>
      <c r="G62">
        <v>1076.5536994926144</v>
      </c>
      <c r="H62">
        <v>997.16456137695116</v>
      </c>
      <c r="I62">
        <v>1076.5536994926144</v>
      </c>
    </row>
    <row r="63" spans="1:38" ht="15" thickBot="1" x14ac:dyDescent="0.35">
      <c r="A63" s="1" t="s">
        <v>24</v>
      </c>
      <c r="B63" s="1">
        <v>25.828278985507239</v>
      </c>
      <c r="C63" s="1">
        <v>0.96900013604671942</v>
      </c>
      <c r="D63" s="1">
        <v>26.654566934201085</v>
      </c>
      <c r="E63" s="1">
        <v>3.0608803057742471E-18</v>
      </c>
      <c r="F63" s="1">
        <v>23.818695700564611</v>
      </c>
      <c r="G63" s="1">
        <v>27.837862270449868</v>
      </c>
      <c r="H63" s="1">
        <v>23.818695700564611</v>
      </c>
      <c r="I63" s="1">
        <v>27.837862270449868</v>
      </c>
      <c r="AD63" s="2"/>
      <c r="AE63" s="2" t="s">
        <v>17</v>
      </c>
      <c r="AF63" s="2" t="s">
        <v>5</v>
      </c>
      <c r="AG63" s="2" t="s">
        <v>18</v>
      </c>
      <c r="AH63" s="2" t="s">
        <v>19</v>
      </c>
      <c r="AI63" s="2" t="s">
        <v>20</v>
      </c>
      <c r="AJ63" s="2" t="s">
        <v>21</v>
      </c>
      <c r="AK63" s="2" t="s">
        <v>22</v>
      </c>
      <c r="AL63" s="2" t="s">
        <v>23</v>
      </c>
    </row>
    <row r="64" spans="1:38" x14ac:dyDescent="0.3">
      <c r="AD64" t="s">
        <v>11</v>
      </c>
      <c r="AE64">
        <v>1237.8301587301587</v>
      </c>
      <c r="AF64">
        <v>198.63793993897036</v>
      </c>
      <c r="AG64">
        <v>6.2315897915094691</v>
      </c>
      <c r="AH64">
        <v>4.3166481161962511E-7</v>
      </c>
      <c r="AI64">
        <v>834.14929594700334</v>
      </c>
      <c r="AJ64">
        <v>1641.5110215133141</v>
      </c>
      <c r="AK64">
        <v>834.14929594700334</v>
      </c>
      <c r="AL64">
        <v>1641.5110215133141</v>
      </c>
    </row>
    <row r="65" spans="1:38" ht="15" thickBot="1" x14ac:dyDescent="0.35">
      <c r="AD65" s="1" t="s">
        <v>24</v>
      </c>
      <c r="AE65" s="1">
        <v>12.677348777348781</v>
      </c>
      <c r="AF65" s="1">
        <v>9.3621487180416754</v>
      </c>
      <c r="AG65" s="1">
        <v>1.3541067503999831</v>
      </c>
      <c r="AH65" s="1">
        <v>0.18463461905036596</v>
      </c>
      <c r="AI65" s="1">
        <v>-6.3488265503073347</v>
      </c>
      <c r="AJ65" s="1">
        <v>31.703524105004895</v>
      </c>
      <c r="AK65" s="1">
        <v>-6.3488265503073347</v>
      </c>
      <c r="AL65" s="1">
        <v>31.703524105004895</v>
      </c>
    </row>
    <row r="67" spans="1:38" x14ac:dyDescent="0.3">
      <c r="A67" t="s">
        <v>0</v>
      </c>
    </row>
    <row r="68" spans="1:38" ht="15" thickBot="1" x14ac:dyDescent="0.35"/>
    <row r="69" spans="1:38" x14ac:dyDescent="0.3">
      <c r="A69" s="3" t="s">
        <v>1</v>
      </c>
      <c r="B69" s="3"/>
    </row>
    <row r="70" spans="1:38" x14ac:dyDescent="0.3">
      <c r="A70" t="s">
        <v>2</v>
      </c>
      <c r="B70">
        <v>0.98486774423923673</v>
      </c>
    </row>
    <row r="71" spans="1:38" x14ac:dyDescent="0.3">
      <c r="A71" t="s">
        <v>3</v>
      </c>
      <c r="B71">
        <v>0.96996447364288252</v>
      </c>
    </row>
    <row r="72" spans="1:38" x14ac:dyDescent="0.3">
      <c r="A72" t="s">
        <v>4</v>
      </c>
      <c r="B72">
        <v>0.96859922244483165</v>
      </c>
    </row>
    <row r="73" spans="1:38" x14ac:dyDescent="0.3">
      <c r="A73" t="s">
        <v>5</v>
      </c>
      <c r="B73">
        <v>32.860393381810646</v>
      </c>
    </row>
    <row r="74" spans="1:38" ht="15" thickBot="1" x14ac:dyDescent="0.35">
      <c r="A74" s="1" t="s">
        <v>6</v>
      </c>
      <c r="B74" s="1">
        <v>24</v>
      </c>
    </row>
    <row r="76" spans="1:38" ht="15" thickBot="1" x14ac:dyDescent="0.35">
      <c r="A76" t="s">
        <v>7</v>
      </c>
    </row>
    <row r="77" spans="1:38" x14ac:dyDescent="0.3">
      <c r="A77" s="2"/>
      <c r="B77" s="2" t="s">
        <v>12</v>
      </c>
      <c r="C77" s="2" t="s">
        <v>13</v>
      </c>
      <c r="D77" s="2" t="s">
        <v>14</v>
      </c>
      <c r="E77" s="2" t="s">
        <v>15</v>
      </c>
      <c r="F77" s="2" t="s">
        <v>16</v>
      </c>
    </row>
    <row r="78" spans="1:38" x14ac:dyDescent="0.3">
      <c r="A78" t="s">
        <v>8</v>
      </c>
      <c r="B78">
        <v>1</v>
      </c>
      <c r="C78">
        <v>767164.99465617444</v>
      </c>
      <c r="D78">
        <v>767164.99465617444</v>
      </c>
      <c r="E78">
        <v>710.46593844980623</v>
      </c>
      <c r="F78">
        <v>3.0608803057742256E-18</v>
      </c>
    </row>
    <row r="79" spans="1:38" x14ac:dyDescent="0.3">
      <c r="A79" t="s">
        <v>9</v>
      </c>
      <c r="B79">
        <v>22</v>
      </c>
      <c r="C79">
        <v>23755.719970561586</v>
      </c>
      <c r="D79">
        <v>1079.8054532073447</v>
      </c>
    </row>
    <row r="80" spans="1:38" ht="15" thickBot="1" x14ac:dyDescent="0.35">
      <c r="A80" s="1" t="s">
        <v>10</v>
      </c>
      <c r="B80" s="1">
        <v>23</v>
      </c>
      <c r="C80" s="1">
        <v>790920.71462673601</v>
      </c>
      <c r="D80" s="1"/>
      <c r="E80" s="1"/>
      <c r="F80" s="1"/>
    </row>
    <row r="82" spans="1:9" x14ac:dyDescent="0.3">
      <c r="B82" t="s">
        <v>17</v>
      </c>
      <c r="C82" t="s">
        <v>5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23</v>
      </c>
    </row>
    <row r="83" spans="1:9" x14ac:dyDescent="0.3">
      <c r="A83" t="s">
        <v>11</v>
      </c>
      <c r="B83">
        <v>1036.8591304347829</v>
      </c>
      <c r="C83">
        <v>19.14030789644675</v>
      </c>
      <c r="D83">
        <v>54.171496929120337</v>
      </c>
      <c r="E83">
        <v>6.5356950511900447E-25</v>
      </c>
      <c r="F83">
        <v>997.16456137695116</v>
      </c>
      <c r="G83">
        <v>1076.5536994926144</v>
      </c>
      <c r="H83">
        <v>997.16456137695116</v>
      </c>
      <c r="I83">
        <v>1076.5536994926144</v>
      </c>
    </row>
    <row r="84" spans="1:9" x14ac:dyDescent="0.3">
      <c r="A84" t="s">
        <v>24</v>
      </c>
      <c r="B84">
        <v>25.828278985507239</v>
      </c>
      <c r="C84">
        <v>0.96900013604671942</v>
      </c>
      <c r="D84">
        <v>26.654566934201085</v>
      </c>
      <c r="E84">
        <v>3.0608803057742471E-18</v>
      </c>
      <c r="F84">
        <v>23.818695700564611</v>
      </c>
      <c r="G84">
        <v>27.837862270449868</v>
      </c>
      <c r="H84">
        <v>23.818695700564611</v>
      </c>
      <c r="I84">
        <v>27.837862270449868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Morales</dc:creator>
  <cp:lastModifiedBy>Álvaro Morales</cp:lastModifiedBy>
  <dcterms:created xsi:type="dcterms:W3CDTF">2024-03-03T16:39:31Z</dcterms:created>
  <dcterms:modified xsi:type="dcterms:W3CDTF">2024-04-15T22:14:53Z</dcterms:modified>
</cp:coreProperties>
</file>