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952a575f1a8fcb9/Escritorio/UPM/MII_1/2oCuatri/RS/"/>
    </mc:Choice>
  </mc:AlternateContent>
  <xr:revisionPtr revIDLastSave="40" documentId="8_{762B6A70-EF99-4B58-9332-71D525D85D8F}" xr6:coauthVersionLast="47" xr6:coauthVersionMax="47" xr10:uidLastSave="{D64C383A-40DC-4CF8-B9A2-B0EF214C54F9}"/>
  <bookViews>
    <workbookView xWindow="-108" yWindow="-108" windowWidth="23256" windowHeight="12576" xr2:uid="{4B0E2659-81AF-4B36-894E-E1847CFCC654}"/>
  </bookViews>
  <sheets>
    <sheet name="Hoja1" sheetId="1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27" i="2"/>
  <c r="B12" i="2"/>
  <c r="B15" i="2"/>
  <c r="E11" i="1"/>
  <c r="E10" i="1"/>
  <c r="E6" i="1"/>
  <c r="E9" i="1"/>
  <c r="E8" i="1"/>
  <c r="E7" i="1"/>
  <c r="E4" i="1"/>
  <c r="H3" i="1"/>
  <c r="E5" i="1"/>
  <c r="E3" i="1"/>
  <c r="B5" i="1"/>
  <c r="H14" i="1" s="1"/>
  <c r="B16" i="1"/>
  <c r="B15" i="1"/>
  <c r="B5" i="2"/>
  <c r="E3" i="2"/>
  <c r="E4" i="2"/>
  <c r="E8" i="2" s="1"/>
  <c r="E10" i="2"/>
  <c r="E15" i="2"/>
  <c r="E16" i="2"/>
  <c r="E20" i="2"/>
  <c r="E22" i="2"/>
  <c r="B28" i="2"/>
  <c r="H20" i="2"/>
  <c r="B16" i="2"/>
  <c r="H15" i="2"/>
  <c r="H9" i="2"/>
  <c r="H4" i="2"/>
  <c r="E22" i="1"/>
  <c r="H9" i="1"/>
  <c r="H20" i="1"/>
  <c r="E15" i="1"/>
  <c r="E16" i="1" s="1"/>
  <c r="B28" i="1"/>
  <c r="B27" i="1"/>
  <c r="B12" i="1" l="1"/>
  <c r="B13" i="1"/>
  <c r="E20" i="1"/>
  <c r="B25" i="1"/>
  <c r="E18" i="1" s="1"/>
  <c r="E21" i="1" s="1"/>
  <c r="E23" i="1" s="1"/>
  <c r="B24" i="1"/>
  <c r="H18" i="1"/>
  <c r="H15" i="1"/>
  <c r="H6" i="1"/>
  <c r="H5" i="1" s="1"/>
  <c r="H8" i="1" s="1"/>
  <c r="H4" i="1"/>
  <c r="H17" i="1"/>
  <c r="H16" i="1" s="1"/>
  <c r="H6" i="2"/>
  <c r="H5" i="2" s="1"/>
  <c r="H8" i="2" s="1"/>
  <c r="H17" i="2"/>
  <c r="H16" i="2" s="1"/>
  <c r="H19" i="2" s="1"/>
  <c r="H14" i="2"/>
  <c r="H3" i="2"/>
  <c r="B25" i="2"/>
  <c r="E19" i="2" s="1"/>
  <c r="H18" i="2"/>
  <c r="B13" i="2"/>
  <c r="H7" i="2"/>
  <c r="H19" i="1"/>
  <c r="E17" i="1" l="1"/>
  <c r="E19" i="1"/>
  <c r="H7" i="1"/>
  <c r="H10" i="1" s="1"/>
  <c r="H21" i="2"/>
  <c r="E5" i="2"/>
  <c r="E6" i="2"/>
  <c r="E9" i="2" s="1"/>
  <c r="E11" i="2" s="1"/>
  <c r="E7" i="2"/>
  <c r="E18" i="2"/>
  <c r="E21" i="2" s="1"/>
  <c r="E23" i="2" s="1"/>
  <c r="E17" i="2"/>
  <c r="H10" i="2"/>
  <c r="H21" i="1"/>
</calcChain>
</file>

<file path=xl/sharedStrings.xml><?xml version="1.0" encoding="utf-8"?>
<sst xmlns="http://schemas.openxmlformats.org/spreadsheetml/2006/main" count="121" uniqueCount="29">
  <si>
    <t>VeloBrake</t>
  </si>
  <si>
    <t>Lead time (semanas)</t>
  </si>
  <si>
    <t>Media semanal</t>
  </si>
  <si>
    <t>Desviación semanal</t>
  </si>
  <si>
    <t>Coste fijo/pedido</t>
  </si>
  <si>
    <t>Coste variable/unidad·semana</t>
  </si>
  <si>
    <t>k</t>
  </si>
  <si>
    <t>Media (9 semanas)</t>
  </si>
  <si>
    <t>Desviación (9 semanas)</t>
  </si>
  <si>
    <t>EOQ</t>
  </si>
  <si>
    <t>Coste por unidad</t>
  </si>
  <si>
    <t>Periodo aprovisionamiento</t>
  </si>
  <si>
    <t>Inventario medio</t>
  </si>
  <si>
    <t>SS</t>
  </si>
  <si>
    <t>Coste emisión</t>
  </si>
  <si>
    <t>Coste tenencia</t>
  </si>
  <si>
    <t>Coste de adquisición</t>
  </si>
  <si>
    <t>Coste total</t>
  </si>
  <si>
    <t>Nivel de cobertura</t>
  </si>
  <si>
    <t>CableTech</t>
  </si>
  <si>
    <t>Media (5 semanas)</t>
  </si>
  <si>
    <t>Desviación (5 semanas)</t>
  </si>
  <si>
    <t>ESCENARIO 1</t>
  </si>
  <si>
    <t>ESCENARIO 2</t>
  </si>
  <si>
    <t>PP</t>
  </si>
  <si>
    <t>Tamaño lote</t>
  </si>
  <si>
    <t>Media (T+L)</t>
  </si>
  <si>
    <t>Desviación (T+L)</t>
  </si>
  <si>
    <t>ESCENARIO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</si>
</sst>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2" fontId="0" fillId="0" borderId="5" xfId="0" applyNumberFormat="1" applyBorder="1"/>
    <xf numFmtId="2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3A33-B389-4BD1-AEAD-63C56E1A98C8}">
  <dimension ref="A1:H28"/>
  <sheetViews>
    <sheetView tabSelected="1" zoomScale="90" workbookViewId="0">
      <selection activeCell="E12" sqref="E12"/>
    </sheetView>
  </sheetViews>
  <sheetFormatPr baseColWidth="10" defaultRowHeight="14.4" x14ac:dyDescent="0.3"/>
  <cols>
    <col min="1" max="1" width="24.88671875" customWidth="1"/>
    <col min="4" max="4" width="21.88671875" customWidth="1"/>
    <col min="5" max="5" width="13.5546875" bestFit="1" customWidth="1"/>
    <col min="6" max="6" width="11.5546875" customWidth="1"/>
    <col min="7" max="7" width="18.5546875" customWidth="1"/>
    <col min="8" max="8" width="12.5546875" bestFit="1" customWidth="1"/>
  </cols>
  <sheetData>
    <row r="1" spans="1:8" x14ac:dyDescent="0.3">
      <c r="A1" s="4" t="s">
        <v>2</v>
      </c>
      <c r="B1" s="4">
        <v>406.5</v>
      </c>
      <c r="D1" s="5" t="s">
        <v>22</v>
      </c>
      <c r="E1" s="6"/>
      <c r="G1" s="5" t="s">
        <v>23</v>
      </c>
      <c r="H1" s="6"/>
    </row>
    <row r="2" spans="1:8" x14ac:dyDescent="0.3">
      <c r="A2" s="4" t="s">
        <v>3</v>
      </c>
      <c r="B2" s="4">
        <v>282</v>
      </c>
      <c r="D2" s="7" t="s">
        <v>0</v>
      </c>
      <c r="E2" s="8"/>
      <c r="G2" s="7" t="s">
        <v>0</v>
      </c>
      <c r="H2" s="8"/>
    </row>
    <row r="3" spans="1:8" x14ac:dyDescent="0.3">
      <c r="A3" s="4" t="s">
        <v>4</v>
      </c>
      <c r="B3" s="4">
        <v>90</v>
      </c>
      <c r="D3" s="9" t="s">
        <v>9</v>
      </c>
      <c r="E3" s="11">
        <f>SQRT(2*(B8+B3)*B1/B4)</f>
        <v>3083.5961501777929</v>
      </c>
      <c r="G3" s="9" t="s">
        <v>24</v>
      </c>
      <c r="H3" s="11">
        <f>B15+B5*B16</f>
        <v>5050.0461684009451</v>
      </c>
    </row>
    <row r="4" spans="1:8" x14ac:dyDescent="0.3">
      <c r="A4" s="4" t="s">
        <v>5</v>
      </c>
      <c r="B4" s="4">
        <v>2.3E-2</v>
      </c>
      <c r="D4" s="9" t="s">
        <v>11</v>
      </c>
      <c r="E4" s="11">
        <f>E3/B1</f>
        <v>7.5857223866612369</v>
      </c>
      <c r="G4" s="9" t="s">
        <v>25</v>
      </c>
      <c r="H4" s="11">
        <f>E3</f>
        <v>3083.5961501777929</v>
      </c>
    </row>
    <row r="5" spans="1:8" x14ac:dyDescent="0.3">
      <c r="A5" s="4" t="s">
        <v>6</v>
      </c>
      <c r="B5" s="4">
        <f>NORMSINV(0.95)</f>
        <v>1.6448536269514715</v>
      </c>
      <c r="D5" s="9" t="s">
        <v>18</v>
      </c>
      <c r="E5" s="11">
        <f>B12+B5*B13</f>
        <v>8631.1466195617904</v>
      </c>
      <c r="G5" s="9" t="s">
        <v>12</v>
      </c>
      <c r="H5" s="11">
        <f>E3/2+H6</f>
        <v>2933.3442434898416</v>
      </c>
    </row>
    <row r="6" spans="1:8" x14ac:dyDescent="0.3">
      <c r="D6" s="9" t="s">
        <v>12</v>
      </c>
      <c r="E6" s="11">
        <f>0.5*E3+B5*B13</f>
        <v>3430.8485444728926</v>
      </c>
      <c r="G6" s="9" t="s">
        <v>13</v>
      </c>
      <c r="H6" s="11">
        <f>B5*B16</f>
        <v>1391.5461684009449</v>
      </c>
    </row>
    <row r="7" spans="1:8" x14ac:dyDescent="0.3">
      <c r="A7" s="1" t="s">
        <v>0</v>
      </c>
      <c r="D7" s="9" t="s">
        <v>13</v>
      </c>
      <c r="E7" s="11">
        <f>B5*B13</f>
        <v>1889.0504693839962</v>
      </c>
      <c r="G7" s="9" t="s">
        <v>14</v>
      </c>
      <c r="H7" s="11">
        <f>(B8+B3)/E4</f>
        <v>35.461355727044612</v>
      </c>
    </row>
    <row r="8" spans="1:8" x14ac:dyDescent="0.3">
      <c r="A8" s="3" t="s">
        <v>4</v>
      </c>
      <c r="B8" s="3">
        <v>179</v>
      </c>
      <c r="D8" s="9" t="s">
        <v>14</v>
      </c>
      <c r="E8" s="11">
        <f>(B3+B8)/E4</f>
        <v>35.461355727044612</v>
      </c>
      <c r="G8" s="9" t="s">
        <v>15</v>
      </c>
      <c r="H8" s="11">
        <f>B4*H5</f>
        <v>67.466917600266356</v>
      </c>
    </row>
    <row r="9" spans="1:8" x14ac:dyDescent="0.3">
      <c r="A9" s="3" t="s">
        <v>10</v>
      </c>
      <c r="B9" s="3">
        <v>0.14799999999999999</v>
      </c>
      <c r="D9" s="9" t="s">
        <v>15</v>
      </c>
      <c r="E9" s="11">
        <f>E6*B4</f>
        <v>78.90951652287653</v>
      </c>
      <c r="G9" s="9" t="s">
        <v>16</v>
      </c>
      <c r="H9" s="11">
        <f>B9*B1</f>
        <v>60.161999999999999</v>
      </c>
    </row>
    <row r="10" spans="1:8" x14ac:dyDescent="0.3">
      <c r="A10" s="3" t="s">
        <v>1</v>
      </c>
      <c r="B10" s="3">
        <v>9</v>
      </c>
      <c r="D10" s="9" t="s">
        <v>16</v>
      </c>
      <c r="E10" s="11">
        <f>B1*B9</f>
        <v>60.161999999999999</v>
      </c>
      <c r="G10" s="9" t="s">
        <v>17</v>
      </c>
      <c r="H10" s="11">
        <f>H7+H8+H9</f>
        <v>163.09027332731097</v>
      </c>
    </row>
    <row r="11" spans="1:8" x14ac:dyDescent="0.3">
      <c r="D11" s="9" t="s">
        <v>17</v>
      </c>
      <c r="E11" s="11">
        <f>SUM(E8:E10)</f>
        <v>174.53287224992116</v>
      </c>
      <c r="G11" s="9"/>
      <c r="H11" s="11"/>
    </row>
    <row r="12" spans="1:8" x14ac:dyDescent="0.3">
      <c r="A12" s="2" t="s">
        <v>26</v>
      </c>
      <c r="B12">
        <f>(E4+B10)*B1</f>
        <v>6742.0961501777938</v>
      </c>
      <c r="D12" s="9"/>
      <c r="E12" s="11"/>
      <c r="G12" s="9"/>
      <c r="H12" s="11"/>
    </row>
    <row r="13" spans="1:8" x14ac:dyDescent="0.3">
      <c r="A13" s="2" t="s">
        <v>27</v>
      </c>
      <c r="B13">
        <f>SQRT((E4+B10)*B2^2)</f>
        <v>1148.4611386881352</v>
      </c>
      <c r="D13" s="9"/>
      <c r="E13" s="11"/>
      <c r="G13" s="7" t="s">
        <v>19</v>
      </c>
      <c r="H13" s="11"/>
    </row>
    <row r="14" spans="1:8" x14ac:dyDescent="0.3">
      <c r="D14" s="7" t="s">
        <v>19</v>
      </c>
      <c r="E14" s="11"/>
      <c r="G14" s="9" t="s">
        <v>24</v>
      </c>
      <c r="H14" s="11">
        <f>B27+B5*B28</f>
        <v>3069.697275457961</v>
      </c>
    </row>
    <row r="15" spans="1:8" x14ac:dyDescent="0.3">
      <c r="A15" s="2" t="s">
        <v>7</v>
      </c>
      <c r="B15">
        <f>9*B1</f>
        <v>3658.5</v>
      </c>
      <c r="D15" s="9" t="s">
        <v>9</v>
      </c>
      <c r="E15" s="11">
        <f>SQRT(2*(B20+B3)*B1/B4)</f>
        <v>3310.2607279422145</v>
      </c>
      <c r="G15" s="9" t="s">
        <v>25</v>
      </c>
      <c r="H15" s="11">
        <f>E15</f>
        <v>3310.2607279422145</v>
      </c>
    </row>
    <row r="16" spans="1:8" x14ac:dyDescent="0.3">
      <c r="A16" s="2" t="s">
        <v>8</v>
      </c>
      <c r="B16">
        <f>SQRT(9*B2^2)</f>
        <v>846</v>
      </c>
      <c r="D16" s="9" t="s">
        <v>11</v>
      </c>
      <c r="E16" s="11">
        <f>E15/B1</f>
        <v>8.1433228239660878</v>
      </c>
      <c r="G16" s="9" t="s">
        <v>12</v>
      </c>
      <c r="H16" s="11">
        <f>E15/2+H17</f>
        <v>2692.3276394290679</v>
      </c>
    </row>
    <row r="17" spans="1:8" x14ac:dyDescent="0.3">
      <c r="D17" s="9" t="s">
        <v>18</v>
      </c>
      <c r="E17" s="11">
        <f>B24+B5*B25</f>
        <v>7493.6848852468702</v>
      </c>
      <c r="G17" s="9" t="s">
        <v>13</v>
      </c>
      <c r="H17" s="11">
        <f>B5*B28</f>
        <v>1037.1972754579608</v>
      </c>
    </row>
    <row r="18" spans="1:8" x14ac:dyDescent="0.3">
      <c r="D18" s="9" t="s">
        <v>12</v>
      </c>
      <c r="E18" s="11">
        <f>0.5*E15+B5*B25</f>
        <v>3399.5545212757625</v>
      </c>
      <c r="G18" s="9" t="s">
        <v>14</v>
      </c>
      <c r="H18" s="11">
        <f>(B3+B20)/E16</f>
        <v>38.06799837133547</v>
      </c>
    </row>
    <row r="19" spans="1:8" x14ac:dyDescent="0.3">
      <c r="A19" s="1" t="s">
        <v>19</v>
      </c>
      <c r="D19" s="9" t="s">
        <v>13</v>
      </c>
      <c r="E19" s="11">
        <f>B5*B25</f>
        <v>1744.4241573046554</v>
      </c>
      <c r="G19" s="9" t="s">
        <v>15</v>
      </c>
      <c r="H19" s="11">
        <f>B4*H16</f>
        <v>61.923535706868563</v>
      </c>
    </row>
    <row r="20" spans="1:8" x14ac:dyDescent="0.3">
      <c r="A20" s="3" t="s">
        <v>4</v>
      </c>
      <c r="B20" s="3">
        <v>220</v>
      </c>
      <c r="D20" s="9" t="s">
        <v>14</v>
      </c>
      <c r="E20" s="11">
        <f>(B3+B20)/E16</f>
        <v>38.06799837133547</v>
      </c>
      <c r="G20" s="9" t="s">
        <v>16</v>
      </c>
      <c r="H20" s="11">
        <f>B21*B1</f>
        <v>77.234999999999999</v>
      </c>
    </row>
    <row r="21" spans="1:8" x14ac:dyDescent="0.3">
      <c r="A21" s="3" t="s">
        <v>10</v>
      </c>
      <c r="B21" s="3">
        <v>0.19</v>
      </c>
      <c r="D21" s="9" t="s">
        <v>15</v>
      </c>
      <c r="E21" s="11">
        <f>B4*E18</f>
        <v>78.189753989342535</v>
      </c>
      <c r="G21" s="10" t="s">
        <v>17</v>
      </c>
      <c r="H21" s="12">
        <f>H18+H19+H20</f>
        <v>177.22653407820405</v>
      </c>
    </row>
    <row r="22" spans="1:8" x14ac:dyDescent="0.3">
      <c r="A22" s="3" t="s">
        <v>1</v>
      </c>
      <c r="B22" s="3">
        <v>6</v>
      </c>
      <c r="D22" s="9" t="s">
        <v>16</v>
      </c>
      <c r="E22" s="11">
        <f>B1*B21</f>
        <v>77.234999999999999</v>
      </c>
    </row>
    <row r="23" spans="1:8" x14ac:dyDescent="0.3">
      <c r="D23" s="10" t="s">
        <v>17</v>
      </c>
      <c r="E23" s="12">
        <f>SUM(E20:E22)</f>
        <v>193.49275236067803</v>
      </c>
    </row>
    <row r="24" spans="1:8" x14ac:dyDescent="0.3">
      <c r="A24" s="2" t="s">
        <v>26</v>
      </c>
      <c r="B24">
        <f>(E16+B22)*B1</f>
        <v>5749.2607279422145</v>
      </c>
    </row>
    <row r="25" spans="1:8" x14ac:dyDescent="0.3">
      <c r="A25" s="2" t="s">
        <v>27</v>
      </c>
      <c r="B25">
        <f>SQRT((E16+B22)*B2^2)</f>
        <v>1060.5345841852964</v>
      </c>
    </row>
    <row r="27" spans="1:8" x14ac:dyDescent="0.3">
      <c r="A27" s="2" t="s">
        <v>20</v>
      </c>
      <c r="B27">
        <f>5*B1</f>
        <v>2032.5</v>
      </c>
    </row>
    <row r="28" spans="1:8" x14ac:dyDescent="0.3">
      <c r="A28" s="2" t="s">
        <v>21</v>
      </c>
      <c r="B28">
        <f>SQRT(5*B2^2)</f>
        <v>630.57116965494072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C74B-FA8A-4439-835E-D0C0245EDF58}">
  <dimension ref="A1:H28"/>
  <sheetViews>
    <sheetView zoomScale="90" workbookViewId="0">
      <selection activeCell="B25" sqref="B25"/>
    </sheetView>
  </sheetViews>
  <sheetFormatPr baseColWidth="10" defaultRowHeight="14.4" x14ac:dyDescent="0.3"/>
  <cols>
    <col min="1" max="1" width="24.88671875" customWidth="1"/>
    <col min="4" max="4" width="21.88671875" customWidth="1"/>
    <col min="5" max="5" width="13.5546875" bestFit="1" customWidth="1"/>
    <col min="6" max="6" width="11.5546875" customWidth="1"/>
    <col min="7" max="7" width="18.5546875" customWidth="1"/>
    <col min="8" max="8" width="12.5546875" bestFit="1" customWidth="1"/>
  </cols>
  <sheetData>
    <row r="1" spans="1:8" x14ac:dyDescent="0.3">
      <c r="A1" s="4" t="s">
        <v>2</v>
      </c>
      <c r="B1" s="4">
        <v>732</v>
      </c>
      <c r="D1" s="6"/>
      <c r="E1" s="6"/>
      <c r="G1" s="5" t="s">
        <v>28</v>
      </c>
      <c r="H1" s="6"/>
    </row>
    <row r="2" spans="1:8" x14ac:dyDescent="0.3">
      <c r="A2" s="4" t="s">
        <v>3</v>
      </c>
      <c r="B2" s="4">
        <v>395</v>
      </c>
      <c r="D2" s="7" t="s">
        <v>0</v>
      </c>
      <c r="E2" s="8"/>
      <c r="G2" s="7" t="s">
        <v>0</v>
      </c>
      <c r="H2" s="8"/>
    </row>
    <row r="3" spans="1:8" x14ac:dyDescent="0.3">
      <c r="A3" s="4" t="s">
        <v>4</v>
      </c>
      <c r="B3" s="4">
        <v>86</v>
      </c>
      <c r="D3" s="9" t="s">
        <v>9</v>
      </c>
      <c r="E3" s="11">
        <f>SQRT(2*(B8+B3)*B1/B4)</f>
        <v>4355.8512371292018</v>
      </c>
      <c r="G3" s="9" t="s">
        <v>24</v>
      </c>
      <c r="H3" s="11">
        <f>B15+B5*B16</f>
        <v>8537.1515479374939</v>
      </c>
    </row>
    <row r="4" spans="1:8" x14ac:dyDescent="0.3">
      <c r="A4" s="4" t="s">
        <v>5</v>
      </c>
      <c r="B4" s="4">
        <v>2.5000000000000001E-2</v>
      </c>
      <c r="D4" s="9" t="s">
        <v>11</v>
      </c>
      <c r="E4" s="11">
        <f>E3/B1</f>
        <v>5.9506164441655764</v>
      </c>
      <c r="G4" s="9" t="s">
        <v>25</v>
      </c>
      <c r="H4" s="11">
        <f>E3</f>
        <v>4355.8512371292018</v>
      </c>
    </row>
    <row r="5" spans="1:8" x14ac:dyDescent="0.3">
      <c r="A5" s="4" t="s">
        <v>6</v>
      </c>
      <c r="B5" s="4">
        <f>NORMSINV(0.95)</f>
        <v>1.6448536269514715</v>
      </c>
      <c r="D5" s="9" t="s">
        <v>18</v>
      </c>
      <c r="E5" s="11">
        <f>B12+B5*B13</f>
        <v>13456.049450163577</v>
      </c>
      <c r="G5" s="9" t="s">
        <v>12</v>
      </c>
      <c r="H5" s="11">
        <f>E3/2+H6</f>
        <v>4127.0771665020948</v>
      </c>
    </row>
    <row r="6" spans="1:8" x14ac:dyDescent="0.3">
      <c r="D6" s="9" t="s">
        <v>12</v>
      </c>
      <c r="E6" s="11">
        <f>0.5*E3+B5*B13</f>
        <v>4690.1238315989758</v>
      </c>
      <c r="G6" s="9" t="s">
        <v>13</v>
      </c>
      <c r="H6" s="11">
        <f>B5*B16</f>
        <v>1949.1515479374937</v>
      </c>
    </row>
    <row r="7" spans="1:8" x14ac:dyDescent="0.3">
      <c r="A7" s="1" t="s">
        <v>0</v>
      </c>
      <c r="D7" s="9" t="s">
        <v>13</v>
      </c>
      <c r="E7" s="11">
        <f>B5*B13</f>
        <v>2512.1982130343749</v>
      </c>
      <c r="G7" s="9" t="s">
        <v>14</v>
      </c>
      <c r="H7" s="11">
        <f>(B8+B3)/E4</f>
        <v>54.448140464115028</v>
      </c>
    </row>
    <row r="8" spans="1:8" x14ac:dyDescent="0.3">
      <c r="A8" s="3" t="s">
        <v>4</v>
      </c>
      <c r="B8" s="3">
        <v>238</v>
      </c>
      <c r="D8" s="9" t="s">
        <v>14</v>
      </c>
      <c r="E8" s="11">
        <f>(B3+B8)/E4</f>
        <v>54.448140464115028</v>
      </c>
      <c r="G8" s="9" t="s">
        <v>15</v>
      </c>
      <c r="H8" s="11">
        <f>B4*H5</f>
        <v>103.17692916255237</v>
      </c>
    </row>
    <row r="9" spans="1:8" x14ac:dyDescent="0.3">
      <c r="A9" s="3" t="s">
        <v>10</v>
      </c>
      <c r="B9" s="3">
        <v>0.13300000000000001</v>
      </c>
      <c r="D9" s="9" t="s">
        <v>15</v>
      </c>
      <c r="E9" s="11">
        <f>E6*B4</f>
        <v>117.2530957899744</v>
      </c>
      <c r="G9" s="9" t="s">
        <v>16</v>
      </c>
      <c r="H9" s="11">
        <f>B9*B1</f>
        <v>97.356000000000009</v>
      </c>
    </row>
    <row r="10" spans="1:8" x14ac:dyDescent="0.3">
      <c r="A10" s="3" t="s">
        <v>1</v>
      </c>
      <c r="B10" s="3">
        <v>9</v>
      </c>
      <c r="D10" s="9" t="s">
        <v>16</v>
      </c>
      <c r="E10" s="11">
        <f>B1*B9</f>
        <v>97.356000000000009</v>
      </c>
      <c r="G10" s="9" t="s">
        <v>17</v>
      </c>
      <c r="H10" s="11">
        <f>H7+H8+H9</f>
        <v>254.98106962666742</v>
      </c>
    </row>
    <row r="11" spans="1:8" x14ac:dyDescent="0.3">
      <c r="D11" s="9" t="s">
        <v>17</v>
      </c>
      <c r="E11" s="11">
        <f>SUM(E8:E10)</f>
        <v>269.05723625408945</v>
      </c>
      <c r="G11" s="9"/>
      <c r="H11" s="11"/>
    </row>
    <row r="12" spans="1:8" x14ac:dyDescent="0.3">
      <c r="A12" s="2" t="s">
        <v>26</v>
      </c>
      <c r="B12">
        <f>(E4+B10)*B1</f>
        <v>10943.851237129202</v>
      </c>
      <c r="D12" s="9"/>
      <c r="E12" s="11"/>
      <c r="G12" s="9"/>
      <c r="H12" s="11"/>
    </row>
    <row r="13" spans="1:8" x14ac:dyDescent="0.3">
      <c r="A13" s="2" t="s">
        <v>27</v>
      </c>
      <c r="B13">
        <f>SQRT((E4+B10)*B2^2)</f>
        <v>1527.308066730787</v>
      </c>
      <c r="D13" s="9"/>
      <c r="E13" s="11"/>
      <c r="G13" s="7" t="s">
        <v>19</v>
      </c>
      <c r="H13" s="11"/>
    </row>
    <row r="14" spans="1:8" x14ac:dyDescent="0.3">
      <c r="D14" s="7" t="s">
        <v>19</v>
      </c>
      <c r="E14" s="11"/>
      <c r="G14" s="9" t="s">
        <v>24</v>
      </c>
      <c r="H14" s="11">
        <f>B27+B5*B28</f>
        <v>5112.8117865457252</v>
      </c>
    </row>
    <row r="15" spans="1:8" x14ac:dyDescent="0.3">
      <c r="A15" s="2" t="s">
        <v>7</v>
      </c>
      <c r="B15">
        <f>9*B1</f>
        <v>6588</v>
      </c>
      <c r="D15" s="9" t="s">
        <v>9</v>
      </c>
      <c r="E15" s="11">
        <f>SQRT(2*(B20+B3)*B1/B4)</f>
        <v>4809.4906175186579</v>
      </c>
      <c r="G15" s="9" t="s">
        <v>25</v>
      </c>
      <c r="H15" s="11">
        <f>E15</f>
        <v>4809.4906175186579</v>
      </c>
    </row>
    <row r="16" spans="1:8" x14ac:dyDescent="0.3">
      <c r="A16" s="2" t="s">
        <v>8</v>
      </c>
      <c r="B16">
        <f>SQRT(9*B2^2)</f>
        <v>1185</v>
      </c>
      <c r="D16" s="9" t="s">
        <v>11</v>
      </c>
      <c r="E16" s="11">
        <f>E15/B1</f>
        <v>6.5703423736593685</v>
      </c>
      <c r="G16" s="9" t="s">
        <v>12</v>
      </c>
      <c r="H16" s="11">
        <f>E15/2+H17</f>
        <v>3857.5570953050546</v>
      </c>
    </row>
    <row r="17" spans="1:8" x14ac:dyDescent="0.3">
      <c r="D17" s="9" t="s">
        <v>18</v>
      </c>
      <c r="E17" s="11">
        <f>B24+B5*B25</f>
        <v>10679.516996689385</v>
      </c>
      <c r="G17" s="9" t="s">
        <v>13</v>
      </c>
      <c r="H17" s="11">
        <f>B5*B28</f>
        <v>1452.8117865457255</v>
      </c>
    </row>
    <row r="18" spans="1:8" x14ac:dyDescent="0.3">
      <c r="D18" s="9" t="s">
        <v>12</v>
      </c>
      <c r="E18" s="11">
        <f>0.5*E15+B5*B25</f>
        <v>4614.7716879300569</v>
      </c>
      <c r="G18" s="9" t="s">
        <v>14</v>
      </c>
      <c r="H18" s="11">
        <f>(B3+B20)/E16</f>
        <v>60.118632718983221</v>
      </c>
    </row>
    <row r="19" spans="1:8" x14ac:dyDescent="0.3">
      <c r="A19" s="1" t="s">
        <v>19</v>
      </c>
      <c r="D19" s="9" t="s">
        <v>13</v>
      </c>
      <c r="E19" s="11">
        <f>B5*B25</f>
        <v>2210.026379170728</v>
      </c>
      <c r="G19" s="9" t="s">
        <v>15</v>
      </c>
      <c r="H19" s="11">
        <f>B4*H16</f>
        <v>96.438927382626375</v>
      </c>
    </row>
    <row r="20" spans="1:8" x14ac:dyDescent="0.3">
      <c r="A20" s="3" t="s">
        <v>4</v>
      </c>
      <c r="B20" s="3">
        <v>309</v>
      </c>
      <c r="D20" s="9" t="s">
        <v>14</v>
      </c>
      <c r="E20" s="11">
        <f>(B3+B20)/E16</f>
        <v>60.118632718983221</v>
      </c>
      <c r="G20" s="9" t="s">
        <v>16</v>
      </c>
      <c r="H20" s="11">
        <f>B21*B1</f>
        <v>124.44000000000001</v>
      </c>
    </row>
    <row r="21" spans="1:8" x14ac:dyDescent="0.3">
      <c r="A21" s="3" t="s">
        <v>10</v>
      </c>
      <c r="B21" s="3">
        <v>0.17</v>
      </c>
      <c r="D21" s="9" t="s">
        <v>15</v>
      </c>
      <c r="E21" s="11">
        <f>B4*E18</f>
        <v>115.36929219825143</v>
      </c>
      <c r="G21" s="10" t="s">
        <v>17</v>
      </c>
      <c r="H21" s="12">
        <f>H18+H19+H20</f>
        <v>280.99756010160962</v>
      </c>
    </row>
    <row r="22" spans="1:8" x14ac:dyDescent="0.3">
      <c r="A22" s="3" t="s">
        <v>1</v>
      </c>
      <c r="B22" s="3">
        <v>5</v>
      </c>
      <c r="D22" s="9" t="s">
        <v>16</v>
      </c>
      <c r="E22" s="11">
        <f>B1*B21</f>
        <v>124.44000000000001</v>
      </c>
    </row>
    <row r="23" spans="1:8" x14ac:dyDescent="0.3">
      <c r="D23" s="10" t="s">
        <v>17</v>
      </c>
      <c r="E23" s="12">
        <f>SUM(E20:E22)</f>
        <v>299.92792491723463</v>
      </c>
    </row>
    <row r="24" spans="1:8" x14ac:dyDescent="0.3">
      <c r="A24" s="2" t="s">
        <v>26</v>
      </c>
      <c r="B24">
        <f>(E16+B22)*B1</f>
        <v>8469.490617518657</v>
      </c>
    </row>
    <row r="25" spans="1:8" x14ac:dyDescent="0.3">
      <c r="A25" s="2" t="s">
        <v>27</v>
      </c>
      <c r="B25">
        <f>SQRT((E16+B22)*B2^2)</f>
        <v>1343.6006359220746</v>
      </c>
    </row>
    <row r="27" spans="1:8" x14ac:dyDescent="0.3">
      <c r="A27" s="2" t="s">
        <v>20</v>
      </c>
      <c r="B27">
        <f>5*B1</f>
        <v>3660</v>
      </c>
    </row>
    <row r="28" spans="1:8" x14ac:dyDescent="0.3">
      <c r="A28" s="2" t="s">
        <v>21</v>
      </c>
      <c r="B28">
        <f>SQRT(5*B2^2)</f>
        <v>883.24685111241695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GRAU RAMIREZ</dc:creator>
  <cp:lastModifiedBy>Álvaro Morales</cp:lastModifiedBy>
  <dcterms:created xsi:type="dcterms:W3CDTF">2024-03-14T16:26:58Z</dcterms:created>
  <dcterms:modified xsi:type="dcterms:W3CDTF">2024-04-15T22:10:14Z</dcterms:modified>
</cp:coreProperties>
</file>