
<file path=[Content_Types].xml><?xml version="1.0" encoding="utf-8"?>
<Types xmlns="http://schemas.openxmlformats.org/package/2006/content-types"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 2022-2023\Valoración\Jota\Solución\"/>
    </mc:Choice>
  </mc:AlternateContent>
  <bookViews>
    <workbookView xWindow="120" yWindow="75" windowWidth="24915" windowHeight="12300"/>
  </bookViews>
  <sheets>
    <sheet name="Hoja1" sheetId="1" r:id="rId1"/>
  </sheets>
  <definedNames>
    <definedName name="deltat">Hoja1!$D$8</definedName>
    <definedName name="descuento1">Hoja1!$G$3</definedName>
    <definedName name="descuento2">Hoja1!$G$4</definedName>
    <definedName name="fwd0">Hoja1!$G$6</definedName>
    <definedName name="K">Hoja1!$D$4</definedName>
    <definedName name="nom">Hoja1!$D$3</definedName>
    <definedName name="plazo1">Hoja1!$D$6</definedName>
    <definedName name="plazo2">Hoja1!$D$7</definedName>
    <definedName name="vola">Hoja1!$D$5</definedName>
  </definedNames>
  <calcPr calcId="162913" calcMode="autoNoTable"/>
</workbook>
</file>

<file path=xl/calcChain.xml><?xml version="1.0" encoding="utf-8"?>
<calcChain xmlns="http://schemas.openxmlformats.org/spreadsheetml/2006/main">
  <c r="G6" i="1" l="1"/>
  <c r="D8" i="1" l="1"/>
  <c r="D12" i="1" l="1"/>
  <c r="D11" i="1" l="1"/>
  <c r="D31" i="1" s="1"/>
  <c r="F31" i="1" s="1"/>
  <c r="F25" i="1"/>
  <c r="F26" i="1" s="1"/>
  <c r="D25" i="1"/>
  <c r="D26" i="1" s="1"/>
  <c r="G17" i="1"/>
  <c r="F11" i="1" l="1"/>
  <c r="H11" i="1" s="1"/>
  <c r="D33" i="1" s="1"/>
  <c r="F12" i="1"/>
  <c r="H12" i="1" s="1"/>
  <c r="F17" i="1" s="1"/>
  <c r="D27" i="1"/>
  <c r="D28" i="1" s="1"/>
  <c r="E17" i="1" l="1"/>
  <c r="D32" i="1" l="1"/>
  <c r="D34" i="1" s="1"/>
  <c r="D35" i="1" s="1"/>
  <c r="D36" i="1" s="1"/>
  <c r="F18" i="1"/>
  <c r="G18" i="1"/>
</calcChain>
</file>

<file path=xl/comments1.xml><?xml version="1.0" encoding="utf-8"?>
<comments xmlns="http://schemas.openxmlformats.org/spreadsheetml/2006/main">
  <authors>
    <author>Pablo</author>
  </authors>
  <commentList>
    <comment ref="F18" authorId="0" shapeId="0">
      <text>
        <r>
          <rPr>
            <b/>
            <sz val="9"/>
            <color indexed="81"/>
            <rFont val="Tahoma"/>
            <family val="2"/>
          </rPr>
          <t>usando paridad call-put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<sst xmlns="http://schemas.openxmlformats.org/spreadsheetml/2006/main" count="38" uniqueCount="35">
  <si>
    <t>T</t>
  </si>
  <si>
    <t>T'</t>
  </si>
  <si>
    <t>deltat</t>
  </si>
  <si>
    <t>P(0,T)</t>
  </si>
  <si>
    <t>P(0,T')</t>
  </si>
  <si>
    <t>moneyness</t>
  </si>
  <si>
    <t>vola acum</t>
  </si>
  <si>
    <t>dmas</t>
  </si>
  <si>
    <t>dmenos</t>
  </si>
  <si>
    <t>phi(dmas)</t>
  </si>
  <si>
    <t>phi(dmenos)</t>
  </si>
  <si>
    <t>caplet</t>
  </si>
  <si>
    <t>floorlet</t>
  </si>
  <si>
    <t>nominal</t>
  </si>
  <si>
    <t>strike</t>
  </si>
  <si>
    <t>volatilidad</t>
  </si>
  <si>
    <t>descuentos</t>
  </si>
  <si>
    <t>tipo fwd(0)</t>
  </si>
  <si>
    <t>Datos</t>
  </si>
  <si>
    <t>Cálculo de primas</t>
  </si>
  <si>
    <t>caplet in arrears</t>
  </si>
  <si>
    <t>fwd corregido</t>
  </si>
  <si>
    <t>prima FRA in arrears</t>
  </si>
  <si>
    <t>d*</t>
  </si>
  <si>
    <t>corrección in arrears</t>
  </si>
  <si>
    <t>phi(d*)</t>
  </si>
  <si>
    <t>FRA in arrears</t>
  </si>
  <si>
    <t>Versiones in arrears</t>
  </si>
  <si>
    <t>Caplet in arrears</t>
  </si>
  <si>
    <t>aproximación del fwd corregido</t>
  </si>
  <si>
    <t>usando aproximación</t>
  </si>
  <si>
    <t>fra</t>
  </si>
  <si>
    <t>diferencia con FRA usual</t>
  </si>
  <si>
    <t>diferencia con caplet usual</t>
  </si>
  <si>
    <t>diferencia porcentual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</si>
</sst>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* #,##0.00\ &quot;€&quot;_-;\-* #,##0.00\ &quot;€&quot;_-;_-* &quot;-&quot;??\ &quot;€&quot;_-;_-@_-"/>
    <numFmt numFmtId="164" formatCode="0.00000"/>
    <numFmt numFmtId="165" formatCode="0.0000%"/>
    <numFmt numFmtId="166" formatCode="0.00000%"/>
    <numFmt numFmtId="167" formatCode="0.000000%"/>
    <numFmt numFmtId="168" formatCode="0.000%"/>
    <numFmt numFmtId="169" formatCode="_-* #,##0.000\ &quot;€&quot;_-;\-* #,##0.000\ &quot;€&quot;_-;_-* &quot;-&quot;??\ &quot;€&quot;_-;_-@_-"/>
  </numFmts>
  <fonts count="10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i/>
      <sz val="11"/>
      <color theme="1"/>
      <name val="Century Gothic"/>
      <family val="2"/>
      <scheme val="minor"/>
    </font>
    <font>
      <i/>
      <sz val="11"/>
      <color theme="1"/>
      <name val="Century Gothic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3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i/>
      <sz val="11"/>
      <color theme="0"/>
      <name val="Century Gothic"/>
      <family val="2"/>
      <scheme val="minor"/>
    </font>
    <font>
      <b/>
      <i/>
      <sz val="11"/>
      <color theme="3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6" xfId="0" applyBorder="1"/>
    <xf numFmtId="0" fontId="2" fillId="0" borderId="0" xfId="0" applyFont="1"/>
    <xf numFmtId="0" fontId="0" fillId="0" borderId="2" xfId="0" applyBorder="1"/>
    <xf numFmtId="10" fontId="1" fillId="0" borderId="6" xfId="1" applyNumberFormat="1" applyFont="1" applyBorder="1"/>
    <xf numFmtId="164" fontId="0" fillId="0" borderId="2" xfId="0" applyNumberFormat="1" applyBorder="1"/>
    <xf numFmtId="0" fontId="3" fillId="0" borderId="0" xfId="0" applyFont="1" applyAlignment="1">
      <alignment horizontal="center"/>
    </xf>
    <xf numFmtId="0" fontId="0" fillId="0" borderId="8" xfId="0" applyBorder="1"/>
    <xf numFmtId="165" fontId="1" fillId="0" borderId="2" xfId="1" applyNumberFormat="1" applyFont="1" applyBorder="1"/>
    <xf numFmtId="165" fontId="1" fillId="0" borderId="6" xfId="1" applyNumberFormat="1" applyFont="1" applyBorder="1"/>
    <xf numFmtId="166" fontId="1" fillId="0" borderId="9" xfId="1" applyNumberFormat="1" applyFont="1" applyBorder="1"/>
    <xf numFmtId="0" fontId="0" fillId="3" borderId="0" xfId="0" applyFill="1"/>
    <xf numFmtId="167" fontId="1" fillId="0" borderId="0" xfId="1" applyNumberFormat="1" applyFont="1"/>
    <xf numFmtId="168" fontId="0" fillId="0" borderId="0" xfId="1" applyNumberFormat="1" applyFont="1"/>
    <xf numFmtId="168" fontId="0" fillId="0" borderId="2" xfId="1" applyNumberFormat="1" applyFont="1" applyBorder="1"/>
    <xf numFmtId="168" fontId="0" fillId="0" borderId="6" xfId="1" applyNumberFormat="1" applyFont="1" applyBorder="1"/>
    <xf numFmtId="169" fontId="0" fillId="0" borderId="0" xfId="2" applyNumberFormat="1" applyFont="1"/>
    <xf numFmtId="169" fontId="0" fillId="2" borderId="7" xfId="2" applyNumberFormat="1" applyFont="1" applyFill="1" applyBorder="1"/>
    <xf numFmtId="169" fontId="0" fillId="2" borderId="8" xfId="2" applyNumberFormat="1" applyFont="1" applyFill="1" applyBorder="1"/>
    <xf numFmtId="169" fontId="0" fillId="2" borderId="9" xfId="2" applyNumberFormat="1" applyFont="1" applyFill="1" applyBorder="1"/>
    <xf numFmtId="169" fontId="0" fillId="2" borderId="0" xfId="2" applyNumberFormat="1" applyFont="1" applyFill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4" borderId="1" xfId="0" applyFont="1" applyFill="1" applyBorder="1"/>
    <xf numFmtId="0" fontId="7" fillId="4" borderId="3" xfId="0" applyFont="1" applyFill="1" applyBorder="1"/>
    <xf numFmtId="0" fontId="7" fillId="4" borderId="5" xfId="0" applyFont="1" applyFill="1" applyBorder="1"/>
    <xf numFmtId="44" fontId="0" fillId="0" borderId="2" xfId="2" applyFont="1" applyFill="1" applyBorder="1"/>
    <xf numFmtId="10" fontId="0" fillId="0" borderId="4" xfId="0" applyNumberFormat="1" applyFill="1" applyBorder="1"/>
    <xf numFmtId="9" fontId="0" fillId="0" borderId="4" xfId="0" applyNumberFormat="1" applyFill="1" applyBorder="1"/>
    <xf numFmtId="0" fontId="0" fillId="0" borderId="4" xfId="0" applyFill="1" applyBorder="1"/>
    <xf numFmtId="0" fontId="0" fillId="0" borderId="6" xfId="0" applyFill="1" applyBorder="1"/>
    <xf numFmtId="0" fontId="7" fillId="4" borderId="7" xfId="0" applyFont="1" applyFill="1" applyBorder="1"/>
    <xf numFmtId="0" fontId="8" fillId="4" borderId="7" xfId="0" applyFont="1" applyFill="1" applyBorder="1"/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4" borderId="0" xfId="0" applyFont="1" applyFill="1" applyAlignment="1">
      <alignment horizontal="right"/>
    </xf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817562</xdr:colOff>
      <xdr:row>30</xdr:row>
      <xdr:rowOff>55803</xdr:rowOff>
    </xdr:from>
    <xdr:to>
      <xdr:col>15</xdr:col>
      <xdr:colOff>63500</xdr:colOff>
      <xdr:row>33</xdr:row>
      <xdr:rowOff>3175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937" y="5810491"/>
          <a:ext cx="7112000" cy="56649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693255</xdr:colOff>
      <xdr:row>23</xdr:row>
      <xdr:rowOff>142874</xdr:rowOff>
    </xdr:from>
    <xdr:to>
      <xdr:col>9</xdr:col>
      <xdr:colOff>654050</xdr:colOff>
      <xdr:row>27</xdr:row>
      <xdr:rowOff>12698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9130" y="4437062"/>
          <a:ext cx="1691170" cy="695324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187202</xdr:colOff>
      <xdr:row>23</xdr:row>
      <xdr:rowOff>63497</xdr:rowOff>
    </xdr:from>
    <xdr:to>
      <xdr:col>13</xdr:col>
      <xdr:colOff>484188</xdr:colOff>
      <xdr:row>27</xdr:row>
      <xdr:rowOff>117472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077" y="4357685"/>
          <a:ext cx="2027361" cy="87947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809625</xdr:colOff>
      <xdr:row>33</xdr:row>
      <xdr:rowOff>87312</xdr:rowOff>
    </xdr:from>
    <xdr:to>
      <xdr:col>12</xdr:col>
      <xdr:colOff>267006</xdr:colOff>
      <xdr:row>36</xdr:row>
      <xdr:rowOff>150812</xdr:rowOff>
    </xdr:to>
    <xdr:pic>
      <xdr:nvPicPr>
        <xdr:cNvPr id="6" name="5 Image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0" y="6413500"/>
          <a:ext cx="4727881" cy="68262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15</xdr:col>
      <xdr:colOff>741743</xdr:colOff>
      <xdr:row>9</xdr:row>
      <xdr:rowOff>79374</xdr:rowOff>
    </xdr:to>
    <xdr:pic>
      <xdr:nvPicPr>
        <xdr:cNvPr id="7" name="6 Imagen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1875" y="1365250"/>
          <a:ext cx="5067680" cy="507999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15874</xdr:colOff>
      <xdr:row>9</xdr:row>
      <xdr:rowOff>174626</xdr:rowOff>
    </xdr:from>
    <xdr:to>
      <xdr:col>15</xdr:col>
      <xdr:colOff>706436</xdr:colOff>
      <xdr:row>11</xdr:row>
      <xdr:rowOff>206911</xdr:rowOff>
    </xdr:to>
    <xdr:pic>
      <xdr:nvPicPr>
        <xdr:cNvPr id="8" name="7 Imagen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49" y="1928814"/>
          <a:ext cx="5016499" cy="46091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Afi">
  <a:themeElements>
    <a:clrScheme name="Plantilla Afi">
      <a:dk1>
        <a:srgbClr val="000000"/>
      </a:dk1>
      <a:lt1>
        <a:srgbClr val="FFFFFF"/>
      </a:lt1>
      <a:dk2>
        <a:srgbClr val="D84519"/>
      </a:dk2>
      <a:lt2>
        <a:srgbClr val="BFBFBF"/>
      </a:lt2>
      <a:accent1>
        <a:srgbClr val="D84519"/>
      </a:accent1>
      <a:accent2>
        <a:srgbClr val="00599C"/>
      </a:accent2>
      <a:accent3>
        <a:srgbClr val="8FD400"/>
      </a:accent3>
      <a:accent4>
        <a:srgbClr val="FDB813"/>
      </a:accent4>
      <a:accent5>
        <a:srgbClr val="AD0075"/>
      </a:accent5>
      <a:accent6>
        <a:srgbClr val="BFBFBF"/>
      </a:accent6>
      <a:hlink>
        <a:srgbClr val="00A3D6"/>
      </a:hlink>
      <a:folHlink>
        <a:srgbClr val="FF0000"/>
      </a:folHlink>
    </a:clrScheme>
    <a:fontScheme name="Plantilla Afi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3181" t="-1300" r="-40517" b="1300"/>
          </a:stretch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  <a:txDef>
      <a:spPr>
        <a:noFill/>
      </a:spPr>
      <a:bodyPr wrap="square" rtlCol="0">
        <a:spAutoFit/>
      </a:bodyPr>
      <a:lstStyle>
        <a:defPPr algn="l">
          <a:defRPr sz="1600">
            <a:latin typeface="+mn-lt"/>
          </a:defRPr>
        </a:defPPr>
      </a:lstStyle>
    </a:txDef>
  </a:objectDefaults>
  <a:extraClrSchemeLst>
    <a:extraClrScheme>
      <a:clrScheme name="Default Design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Design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Tema Afi" id="{F282E044-BE78-497B-985B-79770C2326FD}" vid="{CC51B5E0-2204-40F9-9B66-7A3958CF59C6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C2:N36"/>
  <sheetViews>
    <sheetView showGridLines="0" tabSelected="1" zoomScale="120" zoomScaleNormal="120" workbookViewId="0"/>
  </sheetViews>
  <sheetFormatPr defaultColWidth="11.375" defaultRowHeight="16.5" x14ac:dyDescent="0.3"/>
  <cols>
    <col min="3" max="3" width="26.5" bestFit="1" customWidth="1"/>
    <col min="4" max="4" width="13.5" customWidth="1"/>
    <col min="5" max="5" width="15.625" customWidth="1"/>
    <col min="6" max="6" width="12" customWidth="1"/>
    <col min="7" max="7" width="12.375" customWidth="1"/>
  </cols>
  <sheetData>
    <row r="2" spans="3:8" ht="17.25" thickBot="1" x14ac:dyDescent="0.35">
      <c r="C2" s="24" t="s">
        <v>18</v>
      </c>
      <c r="D2" s="24"/>
      <c r="F2" s="2" t="s">
        <v>16</v>
      </c>
    </row>
    <row r="3" spans="3:8" x14ac:dyDescent="0.3">
      <c r="C3" s="25" t="s">
        <v>13</v>
      </c>
      <c r="D3" s="28">
        <v>100000</v>
      </c>
      <c r="F3" s="25" t="s">
        <v>3</v>
      </c>
      <c r="G3" s="14">
        <v>0.99829999999999997</v>
      </c>
    </row>
    <row r="4" spans="3:8" ht="17.25" thickBot="1" x14ac:dyDescent="0.35">
      <c r="C4" s="26" t="s">
        <v>14</v>
      </c>
      <c r="D4" s="29">
        <v>4.0000000000000001E-3</v>
      </c>
      <c r="F4" s="27" t="s">
        <v>4</v>
      </c>
      <c r="G4" s="15">
        <v>0.99760000000000004</v>
      </c>
    </row>
    <row r="5" spans="3:8" ht="17.25" thickBot="1" x14ac:dyDescent="0.35">
      <c r="C5" s="26" t="s">
        <v>15</v>
      </c>
      <c r="D5" s="30">
        <v>0.3</v>
      </c>
    </row>
    <row r="6" spans="3:8" ht="17.25" thickBot="1" x14ac:dyDescent="0.35">
      <c r="C6" s="26" t="s">
        <v>0</v>
      </c>
      <c r="D6" s="31">
        <v>0.75</v>
      </c>
      <c r="F6" s="33" t="s">
        <v>17</v>
      </c>
      <c r="G6" s="10">
        <f>(descuento1/descuento2-1)/deltat</f>
        <v>2.8067361668000501E-3</v>
      </c>
    </row>
    <row r="7" spans="3:8" x14ac:dyDescent="0.3">
      <c r="C7" s="26" t="s">
        <v>1</v>
      </c>
      <c r="D7" s="31">
        <v>1</v>
      </c>
    </row>
    <row r="8" spans="3:8" ht="17.25" thickBot="1" x14ac:dyDescent="0.35">
      <c r="C8" s="27" t="s">
        <v>2</v>
      </c>
      <c r="D8" s="32">
        <f>D7-D6</f>
        <v>0.25</v>
      </c>
    </row>
    <row r="10" spans="3:8" ht="17.25" thickBot="1" x14ac:dyDescent="0.35"/>
    <row r="11" spans="3:8" x14ac:dyDescent="0.3">
      <c r="C11" s="25" t="s">
        <v>5</v>
      </c>
      <c r="D11" s="5">
        <f>LN(fwd0/K)</f>
        <v>-0.35427205932251843</v>
      </c>
      <c r="E11" s="25" t="s">
        <v>7</v>
      </c>
      <c r="F11" s="3">
        <f>D11/D12+0.5*D12</f>
        <v>-1.2336899815404616</v>
      </c>
      <c r="G11" s="25" t="s">
        <v>9</v>
      </c>
      <c r="H11" s="8">
        <f>NORMSDIST(F11)</f>
        <v>0.10865922425738267</v>
      </c>
    </row>
    <row r="12" spans="3:8" ht="17.25" thickBot="1" x14ac:dyDescent="0.35">
      <c r="C12" s="27" t="s">
        <v>6</v>
      </c>
      <c r="D12" s="4">
        <f>vola*SQRT(plazo1)</f>
        <v>0.25980762113533157</v>
      </c>
      <c r="E12" s="27" t="s">
        <v>8</v>
      </c>
      <c r="F12" s="1">
        <f>D11/D12-0.5*D12</f>
        <v>-1.4934976026757931</v>
      </c>
      <c r="G12" s="27" t="s">
        <v>10</v>
      </c>
      <c r="H12" s="9">
        <f>NORMSDIST(F12)</f>
        <v>6.7653490660498125E-2</v>
      </c>
    </row>
    <row r="14" spans="3:8" ht="17.25" thickBot="1" x14ac:dyDescent="0.35"/>
    <row r="15" spans="3:8" ht="17.25" thickBot="1" x14ac:dyDescent="0.35">
      <c r="C15" s="34" t="s">
        <v>19</v>
      </c>
      <c r="D15" s="7"/>
      <c r="E15" s="35" t="s">
        <v>11</v>
      </c>
      <c r="F15" s="35" t="s">
        <v>12</v>
      </c>
      <c r="G15" s="36" t="s">
        <v>31</v>
      </c>
      <c r="H15" s="6"/>
    </row>
    <row r="16" spans="3:8" ht="17.25" thickBot="1" x14ac:dyDescent="0.35"/>
    <row r="17" spans="3:14" ht="17.25" thickBot="1" x14ac:dyDescent="0.35">
      <c r="E17" s="17">
        <f>deltat*descuento2*(fwd0*H11-K*H12)*nom</f>
        <v>0.85703346972476024</v>
      </c>
      <c r="F17" s="18">
        <f>deltat*descuento2*(-fwd0*(1-H11)+K*(1-H12))*nom</f>
        <v>30.617033469731524</v>
      </c>
      <c r="G17" s="19">
        <f>descuento2*deltat*(fwd0-K)*nom</f>
        <v>-29.760000000006752</v>
      </c>
    </row>
    <row r="18" spans="3:14" x14ac:dyDescent="0.3">
      <c r="F18" s="16">
        <f>E17-G17</f>
        <v>30.617033469731513</v>
      </c>
      <c r="G18" s="16">
        <f>E17-F17</f>
        <v>-29.760000000006762</v>
      </c>
    </row>
    <row r="20" spans="3:14" s="11" customFormat="1" ht="9.75" customHeight="1" x14ac:dyDescent="0.3"/>
    <row r="22" spans="3:14" ht="17.25" thickBot="1" x14ac:dyDescent="0.35">
      <c r="C22" s="2" t="s">
        <v>27</v>
      </c>
    </row>
    <row r="23" spans="3:14" ht="17.25" thickBot="1" x14ac:dyDescent="0.35">
      <c r="I23" s="21" t="s">
        <v>21</v>
      </c>
      <c r="J23" s="22"/>
      <c r="L23" s="21" t="s">
        <v>29</v>
      </c>
      <c r="M23" s="23"/>
      <c r="N23" s="22"/>
    </row>
    <row r="24" spans="3:14" x14ac:dyDescent="0.3">
      <c r="C24" s="2" t="s">
        <v>26</v>
      </c>
      <c r="F24" s="38" t="s">
        <v>30</v>
      </c>
    </row>
    <row r="25" spans="3:14" x14ac:dyDescent="0.3">
      <c r="C25" s="37" t="s">
        <v>21</v>
      </c>
      <c r="D25" s="12">
        <f>fwd0*(1+deltat*fwd0*EXP(vola^2*plazo1))/(1+deltat*fwd0)</f>
        <v>2.8068735970120159E-3</v>
      </c>
      <c r="F25" s="12">
        <f>fwd0*(1+(deltat*fwd0*vola^2*plazo1)/(1+deltat*fwd0))</f>
        <v>2.8068690109189333E-3</v>
      </c>
    </row>
    <row r="26" spans="3:14" x14ac:dyDescent="0.3">
      <c r="C26" s="37" t="s">
        <v>22</v>
      </c>
      <c r="D26" s="20">
        <f>deltat*descuento1*(D25-K)*nom</f>
        <v>-29.777452202572615</v>
      </c>
      <c r="F26" s="20">
        <f>deltat*descuento1*(F25-K)*nom</f>
        <v>-29.777566659990722</v>
      </c>
    </row>
    <row r="27" spans="3:14" x14ac:dyDescent="0.3">
      <c r="C27" s="37" t="s">
        <v>32</v>
      </c>
      <c r="D27" s="16">
        <f>D26-G17</f>
        <v>-1.7452202565863217E-2</v>
      </c>
    </row>
    <row r="28" spans="3:14" x14ac:dyDescent="0.3">
      <c r="C28" s="37" t="s">
        <v>34</v>
      </c>
      <c r="D28" s="13">
        <f>D27/G17</f>
        <v>5.864315378312923E-4</v>
      </c>
    </row>
    <row r="30" spans="3:14" x14ac:dyDescent="0.3">
      <c r="C30" s="2" t="s">
        <v>28</v>
      </c>
    </row>
    <row r="31" spans="3:14" x14ac:dyDescent="0.3">
      <c r="C31" s="37" t="s">
        <v>23</v>
      </c>
      <c r="D31">
        <f>D11/D12+1.5*D12</f>
        <v>-0.97388236040512999</v>
      </c>
      <c r="E31" s="39" t="s">
        <v>25</v>
      </c>
      <c r="F31">
        <f>NORMSDIST(D31)</f>
        <v>0.16505747655412331</v>
      </c>
    </row>
    <row r="32" spans="3:14" x14ac:dyDescent="0.3">
      <c r="C32" s="37" t="s">
        <v>11</v>
      </c>
      <c r="D32">
        <f>E17</f>
        <v>0.85703346972476024</v>
      </c>
    </row>
    <row r="33" spans="3:4" x14ac:dyDescent="0.3">
      <c r="C33" s="37" t="s">
        <v>24</v>
      </c>
      <c r="D33">
        <f>descuento2*deltat^2*(fwd0^2*EXP(vola^2*plazo1)*F31-K*fwd0*H11)*nom</f>
        <v>1.0672611449385151E-3</v>
      </c>
    </row>
    <row r="34" spans="3:4" x14ac:dyDescent="0.3">
      <c r="C34" s="37" t="s">
        <v>20</v>
      </c>
      <c r="D34" s="20">
        <f>D32+D33</f>
        <v>0.85810073086969874</v>
      </c>
    </row>
    <row r="35" spans="3:4" x14ac:dyDescent="0.3">
      <c r="C35" s="37" t="s">
        <v>33</v>
      </c>
      <c r="D35" s="16">
        <f>D34-E17</f>
        <v>1.0672611449384917E-3</v>
      </c>
    </row>
    <row r="36" spans="3:4" x14ac:dyDescent="0.3">
      <c r="C36" s="37" t="s">
        <v>34</v>
      </c>
      <c r="D36" s="13">
        <f>D35/E17</f>
        <v>1.2452969255462647E-3</v>
      </c>
    </row>
  </sheetData>
  <mergeCells count="3">
    <mergeCell ref="I23:J23"/>
    <mergeCell ref="L23:N23"/>
    <mergeCell ref="C2:D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Hoja1</vt:lpstr>
      <vt:lpstr>deltat</vt:lpstr>
      <vt:lpstr>descuento1</vt:lpstr>
      <vt:lpstr>descuento2</vt:lpstr>
      <vt:lpstr>fwd0</vt:lpstr>
      <vt:lpstr>K</vt:lpstr>
      <vt:lpstr>nom</vt:lpstr>
      <vt:lpstr>plazo1</vt:lpstr>
      <vt:lpstr>plazo2</vt:lpstr>
      <vt:lpstr>vola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2010-02-26T12:35:02Z</dcterms:created>
  <dcterms:modified xsi:type="dcterms:W3CDTF">2023-03-08T11:04:25Z</dcterms:modified>
</cp:coreProperties>
</file>