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Q:\Consultoria\FORMACION\MASTERS CUANTITATIVOS\MFC 2022-2023\Valoración\Jota\Solución\"/>
    </mc:Choice>
  </mc:AlternateContent>
  <bookViews>
    <workbookView xWindow="-105" yWindow="-105" windowWidth="19425" windowHeight="10425"/>
  </bookViews>
  <sheets>
    <sheet name="Hoja1" sheetId="1" r:id="rId1"/>
  </sheets>
  <functionGroups builtInGroupCount="18"/>
  <definedNames>
    <definedName name="deltat">Hoja1!$D$9</definedName>
    <definedName name="fechavalor">Hoja1!$D$8</definedName>
    <definedName name="Nom">Hoja1!#REF!</definedName>
    <definedName name="solver_adj" localSheetId="0" hidden="1">Hoja1!#REF!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Hoja1!#REF!</definedName>
    <definedName name="solver_pre" localSheetId="0" hidden="1">0.000001</definedName>
    <definedName name="solver_rbv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  <definedName name="spread">Hoja1!#REF!</definedName>
    <definedName name="vola">Hoja1!#REF!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4" i="1" l="1"/>
  <c r="Q15" i="1"/>
  <c r="R15" i="1" s="1"/>
  <c r="Q16" i="1" l="1"/>
  <c r="D9" i="1"/>
  <c r="Q17" i="1" l="1"/>
  <c r="R16" i="1"/>
  <c r="D15" i="1"/>
  <c r="Q18" i="1" l="1"/>
  <c r="R1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Q19" i="1" l="1"/>
  <c r="R18" i="1"/>
  <c r="H16" i="1"/>
  <c r="N15" i="1" s="1"/>
  <c r="N19" i="1" s="1"/>
  <c r="I15" i="1"/>
  <c r="I16" i="1"/>
  <c r="Q20" i="1" l="1"/>
  <c r="R19" i="1"/>
  <c r="H17" i="1"/>
  <c r="I17" i="1"/>
  <c r="Q21" i="1" l="1"/>
  <c r="R20" i="1"/>
  <c r="J16" i="1"/>
  <c r="H18" i="1"/>
  <c r="I18" i="1"/>
  <c r="Q22" i="1" l="1"/>
  <c r="R21" i="1"/>
  <c r="J17" i="1"/>
  <c r="H19" i="1"/>
  <c r="I19" i="1"/>
  <c r="Q23" i="1" l="1"/>
  <c r="R22" i="1"/>
  <c r="J18" i="1"/>
  <c r="H20" i="1"/>
  <c r="I20" i="1"/>
  <c r="Q24" i="1" l="1"/>
  <c r="R23" i="1"/>
  <c r="J19" i="1"/>
  <c r="H21" i="1"/>
  <c r="I21" i="1"/>
  <c r="Q25" i="1" l="1"/>
  <c r="R24" i="1"/>
  <c r="J20" i="1"/>
  <c r="H22" i="1"/>
  <c r="I22" i="1"/>
  <c r="Q26" i="1" l="1"/>
  <c r="R25" i="1"/>
  <c r="J21" i="1"/>
  <c r="H23" i="1"/>
  <c r="I23" i="1"/>
  <c r="Q27" i="1" l="1"/>
  <c r="R26" i="1"/>
  <c r="J22" i="1"/>
  <c r="H24" i="1"/>
  <c r="I24" i="1"/>
  <c r="Q28" i="1" l="1"/>
  <c r="R27" i="1"/>
  <c r="J23" i="1"/>
  <c r="H25" i="1"/>
  <c r="I25" i="1"/>
  <c r="Q29" i="1" l="1"/>
  <c r="R28" i="1"/>
  <c r="J24" i="1"/>
  <c r="H26" i="1"/>
  <c r="I26" i="1"/>
  <c r="Q30" i="1" l="1"/>
  <c r="R29" i="1"/>
  <c r="J25" i="1"/>
  <c r="H27" i="1"/>
  <c r="I27" i="1"/>
  <c r="Q31" i="1" l="1"/>
  <c r="R30" i="1"/>
  <c r="J26" i="1"/>
  <c r="H28" i="1"/>
  <c r="I28" i="1"/>
  <c r="Q32" i="1" l="1"/>
  <c r="R31" i="1"/>
  <c r="J27" i="1"/>
  <c r="H29" i="1"/>
  <c r="I29" i="1"/>
  <c r="Q33" i="1" l="1"/>
  <c r="R32" i="1"/>
  <c r="J28" i="1"/>
  <c r="H30" i="1"/>
  <c r="I30" i="1"/>
  <c r="Q34" i="1" l="1"/>
  <c r="R33" i="1"/>
  <c r="J29" i="1"/>
  <c r="H31" i="1"/>
  <c r="I31" i="1"/>
  <c r="Q35" i="1" l="1"/>
  <c r="R34" i="1"/>
  <c r="J30" i="1"/>
  <c r="H32" i="1"/>
  <c r="I32" i="1"/>
  <c r="Q36" i="1" l="1"/>
  <c r="R35" i="1"/>
  <c r="J31" i="1"/>
  <c r="H33" i="1"/>
  <c r="I33" i="1"/>
  <c r="Q37" i="1" l="1"/>
  <c r="R36" i="1"/>
  <c r="J32" i="1"/>
  <c r="H34" i="1"/>
  <c r="I34" i="1"/>
  <c r="Q38" i="1" l="1"/>
  <c r="R37" i="1"/>
  <c r="J33" i="1"/>
  <c r="H35" i="1"/>
  <c r="I35" i="1"/>
  <c r="Q39" i="1" l="1"/>
  <c r="R38" i="1"/>
  <c r="J34" i="1"/>
  <c r="H36" i="1"/>
  <c r="I36" i="1"/>
  <c r="Q40" i="1" l="1"/>
  <c r="R39" i="1"/>
  <c r="J35" i="1"/>
  <c r="H37" i="1"/>
  <c r="I37" i="1"/>
  <c r="Q41" i="1" l="1"/>
  <c r="R40" i="1"/>
  <c r="J36" i="1"/>
  <c r="H38" i="1"/>
  <c r="I38" i="1"/>
  <c r="Q42" i="1" l="1"/>
  <c r="R41" i="1"/>
  <c r="J37" i="1"/>
  <c r="H39" i="1"/>
  <c r="I39" i="1"/>
  <c r="Q43" i="1" l="1"/>
  <c r="R42" i="1"/>
  <c r="J38" i="1"/>
  <c r="H40" i="1"/>
  <c r="I40" i="1"/>
  <c r="Q44" i="1" l="1"/>
  <c r="R43" i="1"/>
  <c r="J39" i="1"/>
  <c r="H41" i="1"/>
  <c r="I41" i="1"/>
  <c r="Q45" i="1" l="1"/>
  <c r="R44" i="1"/>
  <c r="J40" i="1"/>
  <c r="H42" i="1"/>
  <c r="I42" i="1"/>
  <c r="Q46" i="1" l="1"/>
  <c r="R45" i="1"/>
  <c r="J41" i="1"/>
  <c r="H43" i="1"/>
  <c r="I43" i="1"/>
  <c r="Q47" i="1" l="1"/>
  <c r="R46" i="1"/>
  <c r="J42" i="1"/>
  <c r="H44" i="1"/>
  <c r="I44" i="1"/>
  <c r="R47" i="1" l="1"/>
  <c r="Q48" i="1"/>
  <c r="J43" i="1"/>
  <c r="H45" i="1"/>
  <c r="I45" i="1"/>
  <c r="R48" i="1" l="1"/>
  <c r="Q49" i="1"/>
  <c r="J44" i="1"/>
  <c r="H46" i="1"/>
  <c r="I46" i="1"/>
  <c r="Q50" i="1" l="1"/>
  <c r="R49" i="1"/>
  <c r="J45" i="1"/>
  <c r="H47" i="1"/>
  <c r="I47" i="1"/>
  <c r="Q51" i="1" l="1"/>
  <c r="R50" i="1"/>
  <c r="J46" i="1"/>
  <c r="H48" i="1"/>
  <c r="I48" i="1"/>
  <c r="Q52" i="1" l="1"/>
  <c r="R51" i="1"/>
  <c r="J47" i="1"/>
  <c r="H49" i="1"/>
  <c r="I49" i="1"/>
  <c r="Q53" i="1" l="1"/>
  <c r="R52" i="1"/>
  <c r="J48" i="1"/>
  <c r="H50" i="1"/>
  <c r="I50" i="1"/>
  <c r="Q54" i="1" l="1"/>
  <c r="R53" i="1"/>
  <c r="J49" i="1"/>
  <c r="H51" i="1"/>
  <c r="I51" i="1"/>
  <c r="Q55" i="1" l="1"/>
  <c r="R54" i="1"/>
  <c r="J50" i="1"/>
  <c r="H52" i="1"/>
  <c r="I52" i="1"/>
  <c r="Q56" i="1" l="1"/>
  <c r="R55" i="1"/>
  <c r="J51" i="1"/>
  <c r="H53" i="1"/>
  <c r="I53" i="1"/>
  <c r="Q57" i="1" l="1"/>
  <c r="R56" i="1"/>
  <c r="J52" i="1"/>
  <c r="H54" i="1"/>
  <c r="I54" i="1"/>
  <c r="Q58" i="1" l="1"/>
  <c r="R57" i="1"/>
  <c r="J53" i="1"/>
  <c r="H55" i="1"/>
  <c r="I55" i="1"/>
  <c r="Q59" i="1" l="1"/>
  <c r="R58" i="1"/>
  <c r="I8" i="1"/>
  <c r="I10" i="1" s="1"/>
  <c r="J54" i="1"/>
  <c r="Q60" i="1" l="1"/>
  <c r="R59" i="1"/>
  <c r="N18" i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S49" i="1"/>
  <c r="T49" i="1" s="1"/>
  <c r="S53" i="1"/>
  <c r="T53" i="1" s="1"/>
  <c r="S57" i="1"/>
  <c r="T57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46" i="1"/>
  <c r="T46" i="1" s="1"/>
  <c r="S50" i="1"/>
  <c r="T50" i="1" s="1"/>
  <c r="S54" i="1"/>
  <c r="T54" i="1" s="1"/>
  <c r="S58" i="1"/>
  <c r="T58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47" i="1"/>
  <c r="T47" i="1" s="1"/>
  <c r="S51" i="1"/>
  <c r="T51" i="1" s="1"/>
  <c r="S55" i="1"/>
  <c r="T55" i="1" s="1"/>
  <c r="S59" i="1"/>
  <c r="T59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48" i="1"/>
  <c r="T48" i="1" s="1"/>
  <c r="S52" i="1"/>
  <c r="T52" i="1" s="1"/>
  <c r="S56" i="1"/>
  <c r="T56" i="1" s="1"/>
  <c r="S60" i="1"/>
  <c r="T60" i="1" s="1"/>
  <c r="Q61" i="1" l="1"/>
  <c r="R60" i="1"/>
  <c r="N20" i="1"/>
  <c r="N22" i="1" s="1"/>
  <c r="N24" i="1" s="1"/>
  <c r="N21" i="1"/>
  <c r="N23" i="1" s="1"/>
  <c r="Q62" i="1" l="1"/>
  <c r="R61" i="1"/>
  <c r="S61" i="1"/>
  <c r="T61" i="1" s="1"/>
  <c r="Q63" i="1" l="1"/>
  <c r="R62" i="1"/>
  <c r="S62" i="1"/>
  <c r="T62" i="1" s="1"/>
  <c r="Q64" i="1" l="1"/>
  <c r="R63" i="1"/>
  <c r="S63" i="1"/>
  <c r="T63" i="1" s="1"/>
  <c r="Q65" i="1" l="1"/>
  <c r="R64" i="1"/>
  <c r="S64" i="1"/>
  <c r="T64" i="1" s="1"/>
  <c r="Q66" i="1" l="1"/>
  <c r="R65" i="1"/>
  <c r="S65" i="1"/>
  <c r="T65" i="1" s="1"/>
  <c r="Q67" i="1" l="1"/>
  <c r="R66" i="1"/>
  <c r="S66" i="1"/>
  <c r="T66" i="1" s="1"/>
  <c r="Q68" i="1" l="1"/>
  <c r="R67" i="1"/>
  <c r="S67" i="1"/>
  <c r="T67" i="1" s="1"/>
  <c r="Q69" i="1" l="1"/>
  <c r="R68" i="1"/>
  <c r="S68" i="1"/>
  <c r="T68" i="1" s="1"/>
  <c r="Q70" i="1" l="1"/>
  <c r="R69" i="1"/>
  <c r="S69" i="1"/>
  <c r="T69" i="1" s="1"/>
  <c r="Q71" i="1" l="1"/>
  <c r="R70" i="1"/>
  <c r="S70" i="1"/>
  <c r="T70" i="1" s="1"/>
  <c r="Q72" i="1" l="1"/>
  <c r="R71" i="1"/>
  <c r="S71" i="1"/>
  <c r="T71" i="1" s="1"/>
  <c r="Q73" i="1" l="1"/>
  <c r="R72" i="1"/>
  <c r="S72" i="1"/>
  <c r="T72" i="1" s="1"/>
  <c r="Q74" i="1" l="1"/>
  <c r="R73" i="1"/>
  <c r="S73" i="1"/>
  <c r="T73" i="1" s="1"/>
  <c r="Q75" i="1" l="1"/>
  <c r="R74" i="1"/>
  <c r="S74" i="1"/>
  <c r="T74" i="1" s="1"/>
  <c r="Q76" i="1" l="1"/>
  <c r="R75" i="1"/>
  <c r="S75" i="1"/>
  <c r="T75" i="1" s="1"/>
  <c r="Q77" i="1" l="1"/>
  <c r="R76" i="1"/>
  <c r="S76" i="1"/>
  <c r="T76" i="1" s="1"/>
  <c r="Q78" i="1" l="1"/>
  <c r="R77" i="1"/>
  <c r="S77" i="1"/>
  <c r="T77" i="1" s="1"/>
  <c r="Q79" i="1" l="1"/>
  <c r="R78" i="1"/>
  <c r="S78" i="1"/>
  <c r="T78" i="1" s="1"/>
  <c r="Q80" i="1" l="1"/>
  <c r="R79" i="1"/>
  <c r="S79" i="1"/>
  <c r="T79" i="1" s="1"/>
  <c r="Q81" i="1" l="1"/>
  <c r="R80" i="1"/>
  <c r="S80" i="1"/>
  <c r="T80" i="1" s="1"/>
  <c r="Q82" i="1" l="1"/>
  <c r="R81" i="1"/>
  <c r="S81" i="1"/>
  <c r="T81" i="1" s="1"/>
  <c r="Q83" i="1" l="1"/>
  <c r="R82" i="1"/>
  <c r="S82" i="1"/>
  <c r="T82" i="1" s="1"/>
  <c r="Q84" i="1" l="1"/>
  <c r="R83" i="1"/>
  <c r="S83" i="1"/>
  <c r="T83" i="1" s="1"/>
  <c r="Q85" i="1" l="1"/>
  <c r="R84" i="1"/>
  <c r="S84" i="1"/>
  <c r="T84" i="1" s="1"/>
  <c r="Q86" i="1" l="1"/>
  <c r="R85" i="1"/>
  <c r="S85" i="1"/>
  <c r="T85" i="1" s="1"/>
  <c r="Q87" i="1" l="1"/>
  <c r="R86" i="1"/>
  <c r="S86" i="1"/>
  <c r="T86" i="1" s="1"/>
  <c r="Q88" i="1" l="1"/>
  <c r="R87" i="1"/>
  <c r="S87" i="1"/>
  <c r="T87" i="1" s="1"/>
  <c r="Q89" i="1" l="1"/>
  <c r="R88" i="1"/>
  <c r="S88" i="1"/>
  <c r="T88" i="1" s="1"/>
  <c r="Q90" i="1" l="1"/>
  <c r="R89" i="1"/>
  <c r="S89" i="1"/>
  <c r="T89" i="1" s="1"/>
  <c r="Q91" i="1" l="1"/>
  <c r="R90" i="1"/>
  <c r="S90" i="1"/>
  <c r="T90" i="1" s="1"/>
  <c r="Q92" i="1" l="1"/>
  <c r="R91" i="1"/>
  <c r="S91" i="1"/>
  <c r="T91" i="1" s="1"/>
  <c r="Q93" i="1" l="1"/>
  <c r="R92" i="1"/>
  <c r="S92" i="1"/>
  <c r="T92" i="1" s="1"/>
  <c r="Q94" i="1" l="1"/>
  <c r="R93" i="1"/>
  <c r="S93" i="1"/>
  <c r="T93" i="1" s="1"/>
  <c r="Q95" i="1" l="1"/>
  <c r="R94" i="1"/>
  <c r="S94" i="1"/>
  <c r="T94" i="1" s="1"/>
  <c r="Q96" i="1" l="1"/>
  <c r="R95" i="1"/>
  <c r="S95" i="1"/>
  <c r="T95" i="1" s="1"/>
  <c r="Q97" i="1" l="1"/>
  <c r="R96" i="1"/>
  <c r="S96" i="1"/>
  <c r="T96" i="1" s="1"/>
  <c r="Q98" i="1" l="1"/>
  <c r="R97" i="1"/>
  <c r="S97" i="1"/>
  <c r="T97" i="1" s="1"/>
  <c r="Q99" i="1" l="1"/>
  <c r="R98" i="1"/>
  <c r="S98" i="1"/>
  <c r="T98" i="1" s="1"/>
  <c r="Q100" i="1" l="1"/>
  <c r="R99" i="1"/>
  <c r="S99" i="1"/>
  <c r="T99" i="1" s="1"/>
  <c r="Q101" i="1" l="1"/>
  <c r="R100" i="1"/>
  <c r="S100" i="1"/>
  <c r="T100" i="1" s="1"/>
  <c r="Q102" i="1" l="1"/>
  <c r="R101" i="1"/>
  <c r="S101" i="1"/>
  <c r="T101" i="1" s="1"/>
  <c r="Q103" i="1" l="1"/>
  <c r="R102" i="1"/>
  <c r="S102" i="1"/>
  <c r="T102" i="1" s="1"/>
  <c r="Q104" i="1" l="1"/>
  <c r="R103" i="1"/>
  <c r="S103" i="1"/>
  <c r="T103" i="1" s="1"/>
  <c r="Q105" i="1" l="1"/>
  <c r="R104" i="1"/>
  <c r="S104" i="1"/>
  <c r="T104" i="1" s="1"/>
  <c r="Q106" i="1" l="1"/>
  <c r="R105" i="1"/>
  <c r="S105" i="1"/>
  <c r="T105" i="1" s="1"/>
  <c r="Q107" i="1" l="1"/>
  <c r="R106" i="1"/>
  <c r="S106" i="1"/>
  <c r="T106" i="1" s="1"/>
  <c r="Q108" i="1" l="1"/>
  <c r="R107" i="1"/>
  <c r="S107" i="1"/>
  <c r="T107" i="1" s="1"/>
  <c r="Q109" i="1" l="1"/>
  <c r="R108" i="1"/>
  <c r="S108" i="1"/>
  <c r="T108" i="1" s="1"/>
  <c r="Q110" i="1" l="1"/>
  <c r="R109" i="1"/>
  <c r="S109" i="1"/>
  <c r="T109" i="1" s="1"/>
  <c r="Q111" i="1" l="1"/>
  <c r="R110" i="1"/>
  <c r="S110" i="1"/>
  <c r="T110" i="1" s="1"/>
  <c r="Q112" i="1" l="1"/>
  <c r="R111" i="1"/>
  <c r="S111" i="1"/>
  <c r="T111" i="1" s="1"/>
  <c r="Q113" i="1" l="1"/>
  <c r="R112" i="1"/>
  <c r="S112" i="1"/>
  <c r="T112" i="1" s="1"/>
  <c r="Q114" i="1" l="1"/>
  <c r="R113" i="1"/>
  <c r="S113" i="1"/>
  <c r="T113" i="1" s="1"/>
  <c r="R114" i="1" l="1"/>
  <c r="T12" i="1" s="1"/>
  <c r="S114" i="1"/>
  <c r="T114" i="1" s="1"/>
</calcChain>
</file>

<file path=xl/sharedStrings.xml><?xml version="1.0" encoding="utf-8"?>
<sst xmlns="http://schemas.openxmlformats.org/spreadsheetml/2006/main" count="46" uniqueCount="45">
  <si>
    <t>datos ccc</t>
  </si>
  <si>
    <t>fecha</t>
  </si>
  <si>
    <t>plazo</t>
  </si>
  <si>
    <t>FD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</si>
  <si>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</si>
  <si>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</si>
  <si>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</si>
  <si>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</si>
  <si>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</si>
  <si>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</si>
  <si>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</si>
  <si>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</si>
  <si>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</si>
  <si>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</si>
  <si>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</si>
  <si>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</si>
  <si>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2A</t>
  </si>
  <si>
    <t>3A</t>
  </si>
  <si>
    <t>4A</t>
  </si>
  <si>
    <t>5A</t>
  </si>
  <si>
    <t>6A</t>
  </si>
  <si>
    <t>7A</t>
  </si>
  <si>
    <t>8A</t>
  </si>
  <si>
    <t>9A</t>
  </si>
  <si>
    <t>10A</t>
  </si>
  <si>
    <t>fecha valor</t>
  </si>
  <si>
    <t>deltat</t>
  </si>
  <si>
    <t>plazos</t>
  </si>
  <si>
    <t>tipo fwd -swap hoy</t>
  </si>
  <si>
    <t>anualidad</t>
  </si>
  <si>
    <t>fwd</t>
  </si>
  <si>
    <t>vola</t>
  </si>
  <si>
    <t>interpolación de descuentos</t>
  </si>
  <si>
    <t>Nominal</t>
  </si>
  <si>
    <t>Valoración de swaption payer (call)</t>
  </si>
  <si>
    <t>t0</t>
  </si>
  <si>
    <t>strike</t>
  </si>
  <si>
    <t>moneyness</t>
  </si>
  <si>
    <t>vola acum</t>
  </si>
  <si>
    <t>d+</t>
  </si>
  <si>
    <t>d-</t>
  </si>
  <si>
    <t>Phi(d+)</t>
  </si>
  <si>
    <t>Phi(d-)</t>
  </si>
  <si>
    <t>precio</t>
  </si>
  <si>
    <t>por integración numérica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</si>
</sst>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* #,##0.00\ &quot;€&quot;_-;\-* #,##0.00\ &quot;€&quot;_-;_-* &quot;-&quot;??\ &quot;€&quot;_-;_-@_-"/>
    <numFmt numFmtId="164" formatCode="0.000"/>
    <numFmt numFmtId="165" formatCode="0.000%"/>
    <numFmt numFmtId="166" formatCode="0.0000%"/>
    <numFmt numFmtId="167" formatCode="_-* #,##0.0000\ &quot;€&quot;_-;\-* #,##0.0000\ &quot;€&quot;_-;_-* &quot;-&quot;????\ &quot;€&quot;_-;_-@_-"/>
    <numFmt numFmtId="168" formatCode="0.00000%"/>
    <numFmt numFmtId="169" formatCode="_-* #,##0.00000\ &quot;€&quot;_-;\-* #,##0.00000\ &quot;€&quot;_-;_-* &quot;-&quot;?????\ &quot;€&quot;_-;_-@_-"/>
  </numFmts>
  <fonts count="9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i/>
      <sz val="11"/>
      <color theme="1"/>
      <name val="Century Gothic"/>
      <family val="2"/>
      <scheme val="minor"/>
    </font>
    <font>
      <b/>
      <i/>
      <sz val="11"/>
      <name val="Century Gothic"/>
      <family val="2"/>
      <scheme val="minor"/>
    </font>
    <font>
      <b/>
      <sz val="11"/>
      <name val="Century Gothic"/>
      <family val="2"/>
      <scheme val="minor"/>
    </font>
    <font>
      <sz val="11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b/>
      <i/>
      <sz val="11"/>
      <color theme="0"/>
      <name val="Century Gothic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8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Font="1"/>
    <xf numFmtId="14" fontId="0" fillId="0" borderId="0" xfId="0" applyNumberFormat="1" applyFont="1"/>
    <xf numFmtId="0" fontId="0" fillId="0" borderId="0" xfId="0" applyFont="1" applyAlignment="1">
      <alignment horizontal="center"/>
    </xf>
    <xf numFmtId="0" fontId="3" fillId="0" borderId="2" xfId="0" applyFont="1" applyBorder="1"/>
    <xf numFmtId="14" fontId="3" fillId="0" borderId="3" xfId="0" applyNumberFormat="1" applyFont="1" applyBorder="1"/>
    <xf numFmtId="0" fontId="3" fillId="0" borderId="4" xfId="0" applyFont="1" applyBorder="1"/>
    <xf numFmtId="0" fontId="3" fillId="0" borderId="5" xfId="0" applyFont="1" applyBorder="1"/>
    <xf numFmtId="0" fontId="4" fillId="0" borderId="1" xfId="0" applyFont="1" applyBorder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164" fontId="0" fillId="0" borderId="2" xfId="0" applyNumberFormat="1" applyFont="1" applyBorder="1"/>
    <xf numFmtId="9" fontId="0" fillId="2" borderId="3" xfId="0" applyNumberFormat="1" applyFont="1" applyFill="1" applyBorder="1"/>
    <xf numFmtId="10" fontId="2" fillId="0" borderId="0" xfId="1" applyNumberFormat="1" applyFont="1" applyAlignment="1">
      <alignment horizontal="center"/>
    </xf>
    <xf numFmtId="165" fontId="5" fillId="2" borderId="11" xfId="1" applyNumberFormat="1" applyFont="1" applyFill="1" applyBorder="1"/>
    <xf numFmtId="165" fontId="5" fillId="2" borderId="5" xfId="1" applyNumberFormat="1" applyFont="1" applyFill="1" applyBorder="1"/>
    <xf numFmtId="164" fontId="0" fillId="0" borderId="0" xfId="0" applyNumberFormat="1" applyFont="1" applyBorder="1"/>
    <xf numFmtId="164" fontId="0" fillId="0" borderId="12" xfId="0" applyNumberFormat="1" applyFont="1" applyBorder="1"/>
    <xf numFmtId="14" fontId="5" fillId="0" borderId="13" xfId="0" applyNumberFormat="1" applyFont="1" applyFill="1" applyBorder="1"/>
    <xf numFmtId="14" fontId="5" fillId="0" borderId="14" xfId="0" applyNumberFormat="1" applyFont="1" applyFill="1" applyBorder="1"/>
    <xf numFmtId="44" fontId="0" fillId="0" borderId="0" xfId="2" applyFont="1"/>
    <xf numFmtId="166" fontId="2" fillId="0" borderId="0" xfId="1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4" fontId="4" fillId="4" borderId="15" xfId="0" applyNumberFormat="1" applyFont="1" applyFill="1" applyBorder="1"/>
    <xf numFmtId="9" fontId="0" fillId="0" borderId="0" xfId="0" applyNumberFormat="1" applyFont="1"/>
    <xf numFmtId="9" fontId="0" fillId="0" borderId="0" xfId="1" applyFont="1"/>
    <xf numFmtId="167" fontId="0" fillId="4" borderId="0" xfId="0" applyNumberFormat="1" applyFont="1" applyFill="1"/>
    <xf numFmtId="10" fontId="0" fillId="0" borderId="0" xfId="1" applyNumberFormat="1" applyFont="1"/>
    <xf numFmtId="168" fontId="0" fillId="0" borderId="0" xfId="1" applyNumberFormat="1" applyFont="1"/>
    <xf numFmtId="169" fontId="0" fillId="0" borderId="0" xfId="0" applyNumberFormat="1" applyFont="1"/>
    <xf numFmtId="44" fontId="0" fillId="4" borderId="0" xfId="2" applyFont="1" applyFill="1"/>
    <xf numFmtId="0" fontId="0" fillId="0" borderId="2" xfId="0" applyFont="1" applyBorder="1" applyAlignment="1">
      <alignment horizontal="center"/>
    </xf>
    <xf numFmtId="10" fontId="0" fillId="0" borderId="9" xfId="1" applyNumberFormat="1" applyFont="1" applyBorder="1" applyAlignment="1">
      <alignment horizontal="center"/>
    </xf>
    <xf numFmtId="166" fontId="0" fillId="0" borderId="11" xfId="1" applyNumberFormat="1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10" fontId="0" fillId="3" borderId="0" xfId="1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7" fillId="5" borderId="6" xfId="0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/>
    </xf>
    <xf numFmtId="0" fontId="7" fillId="5" borderId="0" xfId="0" applyFont="1" applyFill="1"/>
    <xf numFmtId="9" fontId="6" fillId="0" borderId="0" xfId="0" applyNumberFormat="1" applyFont="1"/>
    <xf numFmtId="0" fontId="8" fillId="5" borderId="0" xfId="0" applyFont="1" applyFill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Tema Afi">
  <a:themeElements>
    <a:clrScheme name="Plantilla Afi">
      <a:dk1>
        <a:srgbClr val="000000"/>
      </a:dk1>
      <a:lt1>
        <a:srgbClr val="FFFFFF"/>
      </a:lt1>
      <a:dk2>
        <a:srgbClr val="D84519"/>
      </a:dk2>
      <a:lt2>
        <a:srgbClr val="BFBFBF"/>
      </a:lt2>
      <a:accent1>
        <a:srgbClr val="D84519"/>
      </a:accent1>
      <a:accent2>
        <a:srgbClr val="00599C"/>
      </a:accent2>
      <a:accent3>
        <a:srgbClr val="8FD400"/>
      </a:accent3>
      <a:accent4>
        <a:srgbClr val="FDB813"/>
      </a:accent4>
      <a:accent5>
        <a:srgbClr val="AD0075"/>
      </a:accent5>
      <a:accent6>
        <a:srgbClr val="BFBFBF"/>
      </a:accent6>
      <a:hlink>
        <a:srgbClr val="00A3D6"/>
      </a:hlink>
      <a:folHlink>
        <a:srgbClr val="FF0000"/>
      </a:folHlink>
    </a:clrScheme>
    <a:fontScheme name="Plantilla Afi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13181" t="-1300" r="-40517" b="1300"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rtlCol="0" anchor="t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Arial" pitchFamily="34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chemeClr val="accent1"/>
        </a:solidFill>
        <a:ln w="9525" cap="flat" cmpd="sng" algn="ctr">
          <a:solidFill>
            <a:srgbClr val="339966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GB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Arial" pitchFamily="34" charset="0"/>
          </a:defRPr>
        </a:defPPr>
      </a:lstStyle>
    </a:lnDef>
    <a:txDef>
      <a:spPr>
        <a:noFill/>
      </a:spPr>
      <a:bodyPr wrap="square" rtlCol="0">
        <a:spAutoFit/>
      </a:bodyPr>
      <a:lstStyle>
        <a:defPPr algn="l">
          <a:defRPr sz="1600">
            <a:latin typeface="+mn-lt"/>
          </a:defRPr>
        </a:defPPr>
      </a:lstStyle>
    </a:txDef>
  </a:objectDefaults>
  <a:extraClrSchemeLst>
    <a:extraClrScheme>
      <a:clrScheme name="Default Design 1">
        <a:dk1>
          <a:srgbClr val="000000"/>
        </a:dk1>
        <a:lt1>
          <a:srgbClr val="FFFFFF"/>
        </a:lt1>
        <a:dk2>
          <a:srgbClr val="0000FF"/>
        </a:dk2>
        <a:lt2>
          <a:srgbClr val="FFFF00"/>
        </a:lt2>
        <a:accent1>
          <a:srgbClr val="FF9900"/>
        </a:accent1>
        <a:accent2>
          <a:srgbClr val="00FFFF"/>
        </a:accent2>
        <a:accent3>
          <a:srgbClr val="AAAAFF"/>
        </a:accent3>
        <a:accent4>
          <a:srgbClr val="DADADA"/>
        </a:accent4>
        <a:accent5>
          <a:srgbClr val="FFCAAA"/>
        </a:accent5>
        <a:accent6>
          <a:srgbClr val="00E7E7"/>
        </a:accent6>
        <a:hlink>
          <a:srgbClr val="FF0000"/>
        </a:hlink>
        <a:folHlink>
          <a:srgbClr val="969696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Default Design 2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00CC99"/>
        </a:accent1>
        <a:accent2>
          <a:srgbClr val="3333CC"/>
        </a:accent2>
        <a:accent3>
          <a:srgbClr val="FFFFFF"/>
        </a:accent3>
        <a:accent4>
          <a:srgbClr val="000000"/>
        </a:accent4>
        <a:accent5>
          <a:srgbClr val="AAE2CA"/>
        </a:accent5>
        <a:accent6>
          <a:srgbClr val="2D2DB9"/>
        </a:accent6>
        <a:hlink>
          <a:srgbClr val="CCCCFF"/>
        </a:hlink>
        <a:folHlink>
          <a:srgbClr val="B2B2B2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3">
        <a:dk1>
          <a:srgbClr val="000000"/>
        </a:dk1>
        <a:lt1>
          <a:srgbClr val="FFFFFF"/>
        </a:lt1>
        <a:dk2>
          <a:srgbClr val="000000"/>
        </a:dk2>
        <a:lt2>
          <a:srgbClr val="333333"/>
        </a:lt2>
        <a:accent1>
          <a:srgbClr val="DDDDDD"/>
        </a:accent1>
        <a:accent2>
          <a:srgbClr val="808080"/>
        </a:accent2>
        <a:accent3>
          <a:srgbClr val="FFFFFF"/>
        </a:accent3>
        <a:accent4>
          <a:srgbClr val="000000"/>
        </a:accent4>
        <a:accent5>
          <a:srgbClr val="EBEBEB"/>
        </a:accent5>
        <a:accent6>
          <a:srgbClr val="737373"/>
        </a:accent6>
        <a:hlink>
          <a:srgbClr val="4D4D4D"/>
        </a:hlink>
        <a:folHlink>
          <a:srgbClr val="EAEAEA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4">
        <a:dk1>
          <a:srgbClr val="000000"/>
        </a:dk1>
        <a:lt1>
          <a:srgbClr val="FFFFCC"/>
        </a:lt1>
        <a:dk2>
          <a:srgbClr val="808000"/>
        </a:dk2>
        <a:lt2>
          <a:srgbClr val="666633"/>
        </a:lt2>
        <a:accent1>
          <a:srgbClr val="339933"/>
        </a:accent1>
        <a:accent2>
          <a:srgbClr val="800000"/>
        </a:accent2>
        <a:accent3>
          <a:srgbClr val="FFFFE2"/>
        </a:accent3>
        <a:accent4>
          <a:srgbClr val="000000"/>
        </a:accent4>
        <a:accent5>
          <a:srgbClr val="ADCAAD"/>
        </a:accent5>
        <a:accent6>
          <a:srgbClr val="730000"/>
        </a:accent6>
        <a:hlink>
          <a:srgbClr val="0033CC"/>
        </a:hlink>
        <a:folHlink>
          <a:srgbClr val="FFCC66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5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FFCC66"/>
        </a:accent1>
        <a:accent2>
          <a:srgbClr val="0000FF"/>
        </a:accent2>
        <a:accent3>
          <a:srgbClr val="FFFFFF"/>
        </a:accent3>
        <a:accent4>
          <a:srgbClr val="000000"/>
        </a:accent4>
        <a:accent5>
          <a:srgbClr val="FFE2B8"/>
        </a:accent5>
        <a:accent6>
          <a:srgbClr val="0000E7"/>
        </a:accent6>
        <a:hlink>
          <a:srgbClr val="CC00CC"/>
        </a:hlink>
        <a:folHlink>
          <a:srgbClr val="C0C0C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6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C0C0C0"/>
        </a:accent1>
        <a:accent2>
          <a:srgbClr val="0066FF"/>
        </a:accent2>
        <a:accent3>
          <a:srgbClr val="FFFFFF"/>
        </a:accent3>
        <a:accent4>
          <a:srgbClr val="000000"/>
        </a:accent4>
        <a:accent5>
          <a:srgbClr val="DCDCDC"/>
        </a:accent5>
        <a:accent6>
          <a:srgbClr val="005CE7"/>
        </a:accent6>
        <a:hlink>
          <a:srgbClr val="FF0000"/>
        </a:hlink>
        <a:folHlink>
          <a:srgbClr val="00990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7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3399FF"/>
        </a:accent1>
        <a:accent2>
          <a:srgbClr val="99FFCC"/>
        </a:accent2>
        <a:accent3>
          <a:srgbClr val="FFFFFF"/>
        </a:accent3>
        <a:accent4>
          <a:srgbClr val="000000"/>
        </a:accent4>
        <a:accent5>
          <a:srgbClr val="ADCAFF"/>
        </a:accent5>
        <a:accent6>
          <a:srgbClr val="8AE7B9"/>
        </a:accent6>
        <a:hlink>
          <a:srgbClr val="CC00CC"/>
        </a:hlink>
        <a:folHlink>
          <a:srgbClr val="B2B2B2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  <a:extLst>
    <a:ext uri="{05A4C25C-085E-4340-85A3-A5531E510DB2}">
      <thm15:themeFamily xmlns:thm15="http://schemas.microsoft.com/office/thememl/2012/main" name="Tema Afi" id="{F282E044-BE78-497B-985B-79770C2326FD}" vid="{CC51B5E0-2204-40F9-9B66-7A3958CF59C6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C6:T114"/>
  <sheetViews>
    <sheetView showGridLines="0" tabSelected="1" topLeftCell="G1" workbookViewId="0">
      <selection activeCell="G1" sqref="G1"/>
    </sheetView>
  </sheetViews>
  <sheetFormatPr defaultColWidth="11.375" defaultRowHeight="15" x14ac:dyDescent="0.3"/>
  <cols>
    <col min="1" max="1" width="6.375" style="2" customWidth="1"/>
    <col min="2" max="2" width="10.375" style="2" customWidth="1"/>
    <col min="3" max="3" width="11.375" style="2"/>
    <col min="4" max="4" width="11.5" style="2" customWidth="1"/>
    <col min="5" max="6" width="11.375" style="2"/>
    <col min="7" max="7" width="8.25" style="2" customWidth="1"/>
    <col min="8" max="9" width="11.75" style="2" customWidth="1"/>
    <col min="10" max="10" width="11.375" style="2"/>
    <col min="11" max="11" width="8.5" style="2" customWidth="1"/>
    <col min="12" max="13" width="11.375" style="2"/>
    <col min="14" max="14" width="12.875" style="2" customWidth="1"/>
    <col min="15" max="17" width="11.375" style="2"/>
    <col min="18" max="18" width="11.75" style="2" customWidth="1"/>
    <col min="19" max="16384" width="11.375" style="2"/>
  </cols>
  <sheetData>
    <row r="6" spans="3:20" ht="16.5" x14ac:dyDescent="0.3">
      <c r="D6" s="3"/>
      <c r="M6" s="45" t="s">
        <v>31</v>
      </c>
      <c r="N6" s="46">
        <v>0.4</v>
      </c>
    </row>
    <row r="7" spans="3:20" ht="17.25" thickBot="1" x14ac:dyDescent="0.35">
      <c r="I7" s="1" t="s">
        <v>29</v>
      </c>
    </row>
    <row r="8" spans="3:20" ht="16.5" x14ac:dyDescent="0.3">
      <c r="C8" s="5" t="s">
        <v>25</v>
      </c>
      <c r="D8" s="6">
        <v>44468</v>
      </c>
      <c r="I8" s="27">
        <f>SUM(I17:I55)*deltat</f>
        <v>8.8197772251101174</v>
      </c>
    </row>
    <row r="9" spans="3:20" ht="17.25" thickBot="1" x14ac:dyDescent="0.35">
      <c r="C9" s="7" t="s">
        <v>26</v>
      </c>
      <c r="D9" s="8">
        <f>3/12</f>
        <v>0.25</v>
      </c>
      <c r="I9" s="18" t="s">
        <v>28</v>
      </c>
    </row>
    <row r="10" spans="3:20" ht="16.5" x14ac:dyDescent="0.3">
      <c r="I10" s="26">
        <f>(I16-I55)/I8</f>
        <v>2.4422960062495776E-2</v>
      </c>
      <c r="M10" s="2" t="s">
        <v>34</v>
      </c>
      <c r="R10" s="47" t="s">
        <v>44</v>
      </c>
      <c r="S10" s="47"/>
      <c r="T10" s="47"/>
    </row>
    <row r="11" spans="3:20" ht="17.25" thickBot="1" x14ac:dyDescent="0.35"/>
    <row r="12" spans="3:20" ht="17.25" thickBot="1" x14ac:dyDescent="0.35">
      <c r="D12" s="9" t="s">
        <v>0</v>
      </c>
      <c r="H12" s="42" t="s">
        <v>32</v>
      </c>
      <c r="I12" s="43"/>
      <c r="J12" s="44"/>
      <c r="T12" s="35">
        <f>SUMPRODUCT(R14:R114,T14:T114)*I8</f>
        <v>4224.6334208374155</v>
      </c>
    </row>
    <row r="13" spans="3:20" ht="18" thickTop="1" thickBot="1" x14ac:dyDescent="0.35">
      <c r="F13" s="3"/>
    </row>
    <row r="14" spans="3:20" ht="17.25" thickBot="1" x14ac:dyDescent="0.35">
      <c r="D14" s="10" t="s">
        <v>1</v>
      </c>
      <c r="E14" s="11" t="s">
        <v>2</v>
      </c>
      <c r="F14" s="12" t="s">
        <v>3</v>
      </c>
      <c r="H14" s="13" t="s">
        <v>27</v>
      </c>
      <c r="I14" s="14" t="s">
        <v>3</v>
      </c>
      <c r="J14" s="15" t="s">
        <v>30</v>
      </c>
      <c r="M14" s="45" t="s">
        <v>33</v>
      </c>
      <c r="N14" s="25">
        <v>100000</v>
      </c>
      <c r="Q14" s="2">
        <v>-5</v>
      </c>
      <c r="R14" s="32">
        <f>_xlfn.NORM.DIST(Q14,0,1,FALSE)*0.1</f>
        <v>1.4867195147342977E-7</v>
      </c>
      <c r="S14" s="33">
        <f>$I$10*EXP(-0.5*$N$6^2*$N$15)*EXP($N$6*SQRT($N$15)*Q14)</f>
        <v>8.806795822585145E-3</v>
      </c>
      <c r="T14" s="34">
        <f>$N$14*MAX(S14-$N$16,0)</f>
        <v>0</v>
      </c>
    </row>
    <row r="15" spans="3:20" ht="17.25" thickBot="1" x14ac:dyDescent="0.35">
      <c r="D15" s="28">
        <f>(fechavalor)</f>
        <v>44468</v>
      </c>
      <c r="E15" s="16">
        <f>YEARFRAC(fechavalor,D15)</f>
        <v>0</v>
      </c>
      <c r="F15" s="17">
        <v>1</v>
      </c>
      <c r="H15" s="36">
        <v>0</v>
      </c>
      <c r="I15" s="37">
        <f>interpola(H15,$E$15:$F$36)</f>
        <v>1</v>
      </c>
      <c r="J15" s="38"/>
      <c r="M15" s="45" t="s">
        <v>35</v>
      </c>
      <c r="N15" s="2">
        <f>H16</f>
        <v>0.25</v>
      </c>
      <c r="Q15" s="2">
        <f>Q14+0.1</f>
        <v>-4.9000000000000004</v>
      </c>
      <c r="R15" s="32">
        <f t="shared" ref="R15:R78" si="0">_xlfn.NORM.DIST(Q15,0,1,FALSE)*0.1</f>
        <v>2.4389607458933525E-7</v>
      </c>
      <c r="S15" s="33">
        <f t="shared" ref="S15:S78" si="1">$I$10*EXP(-0.5*$N$6^2*$N$15)*EXP($N$6*SQRT($N$15)*Q15)</f>
        <v>8.9847048995433994E-3</v>
      </c>
      <c r="T15" s="34">
        <f t="shared" ref="T15:T78" si="2">$N$14*MAX(S15-$N$16,0)</f>
        <v>0</v>
      </c>
    </row>
    <row r="16" spans="3:20" ht="16.5" x14ac:dyDescent="0.3">
      <c r="C16" s="4" t="s">
        <v>4</v>
      </c>
      <c r="D16" s="23">
        <v>44497</v>
      </c>
      <c r="E16" s="21">
        <f t="shared" ref="E16:E36" si="3">YEARFRAC(fechavalor,D16)</f>
        <v>8.0555555555555561E-2</v>
      </c>
      <c r="F16" s="19">
        <v>0.99988296356438799</v>
      </c>
      <c r="H16" s="39">
        <f t="shared" ref="H16:H55" si="4">H15+deltat</f>
        <v>0.25</v>
      </c>
      <c r="I16" s="40">
        <f>interpola(H16,$E$15:$F$36,1)</f>
        <v>0.99945721448703873</v>
      </c>
      <c r="J16" s="38">
        <f t="shared" ref="J16:J54" si="5">(I16/I17-1)/deltat</f>
        <v>1.0831746886775129E-2</v>
      </c>
      <c r="M16" s="45" t="s">
        <v>36</v>
      </c>
      <c r="N16" s="29">
        <v>0.02</v>
      </c>
      <c r="Q16" s="2">
        <f t="shared" ref="Q16:Q79" si="6">Q15+0.1</f>
        <v>-4.8000000000000007</v>
      </c>
      <c r="R16" s="32">
        <f t="shared" si="0"/>
        <v>3.9612990910320612E-7</v>
      </c>
      <c r="S16" s="33">
        <f t="shared" si="1"/>
        <v>9.1662079782591326E-3</v>
      </c>
      <c r="T16" s="34">
        <f t="shared" si="2"/>
        <v>0</v>
      </c>
    </row>
    <row r="17" spans="3:20" ht="16.5" x14ac:dyDescent="0.3">
      <c r="C17" s="4" t="s">
        <v>5</v>
      </c>
      <c r="D17" s="23">
        <v>44528</v>
      </c>
      <c r="E17" s="21">
        <f t="shared" si="3"/>
        <v>0.16388888888888889</v>
      </c>
      <c r="F17" s="19">
        <v>0.99967273007856805</v>
      </c>
      <c r="H17" s="39">
        <f t="shared" si="4"/>
        <v>0.5</v>
      </c>
      <c r="I17" s="40">
        <f t="shared" ref="I17:I55" si="7">interpola(H17,$E$15:$F$36,1)</f>
        <v>0.99675805674254137</v>
      </c>
      <c r="J17" s="38">
        <f t="shared" si="5"/>
        <v>1.4738145843626427E-2</v>
      </c>
      <c r="Q17" s="2">
        <f t="shared" si="6"/>
        <v>-4.7000000000000011</v>
      </c>
      <c r="R17" s="32">
        <f t="shared" si="0"/>
        <v>6.3698251788670681E-7</v>
      </c>
      <c r="S17" s="33">
        <f t="shared" si="1"/>
        <v>9.3513776623839057E-3</v>
      </c>
      <c r="T17" s="34">
        <f t="shared" si="2"/>
        <v>0</v>
      </c>
    </row>
    <row r="18" spans="3:20" ht="16.5" x14ac:dyDescent="0.3">
      <c r="C18" s="4" t="s">
        <v>6</v>
      </c>
      <c r="D18" s="23">
        <v>44558</v>
      </c>
      <c r="E18" s="21">
        <f t="shared" si="3"/>
        <v>0.24722222222222223</v>
      </c>
      <c r="F18" s="19">
        <v>0.99950235222720996</v>
      </c>
      <c r="H18" s="39">
        <f t="shared" si="4"/>
        <v>0.75</v>
      </c>
      <c r="I18" s="40">
        <f t="shared" si="7"/>
        <v>0.9930989474613322</v>
      </c>
      <c r="J18" s="38">
        <f t="shared" si="5"/>
        <v>1.2000571994713383E-2</v>
      </c>
      <c r="M18" s="45" t="s">
        <v>37</v>
      </c>
      <c r="N18" s="2">
        <f>LN(I10/N16)</f>
        <v>0.19979140246307855</v>
      </c>
      <c r="Q18" s="2">
        <f t="shared" si="6"/>
        <v>-4.6000000000000014</v>
      </c>
      <c r="R18" s="32">
        <f t="shared" si="0"/>
        <v>1.0140852065486672E-6</v>
      </c>
      <c r="S18" s="33">
        <f t="shared" si="1"/>
        <v>9.5402880222603317E-3</v>
      </c>
      <c r="T18" s="34">
        <f t="shared" si="2"/>
        <v>0</v>
      </c>
    </row>
    <row r="19" spans="3:20" ht="16.5" x14ac:dyDescent="0.3">
      <c r="C19" s="4" t="s">
        <v>7</v>
      </c>
      <c r="D19" s="23">
        <v>44589</v>
      </c>
      <c r="E19" s="21">
        <f t="shared" si="3"/>
        <v>0.33055555555555555</v>
      </c>
      <c r="F19" s="19">
        <v>0.99814822002207204</v>
      </c>
      <c r="H19" s="39">
        <f t="shared" si="4"/>
        <v>1</v>
      </c>
      <c r="I19" s="40">
        <f t="shared" si="7"/>
        <v>0.99012842061243933</v>
      </c>
      <c r="J19" s="38">
        <f t="shared" si="5"/>
        <v>1.1793193318475836E-2</v>
      </c>
      <c r="M19" s="45" t="s">
        <v>38</v>
      </c>
      <c r="N19" s="30">
        <f>N6*SQRT(N15)</f>
        <v>0.2</v>
      </c>
      <c r="Q19" s="2">
        <f t="shared" si="6"/>
        <v>-4.5000000000000018</v>
      </c>
      <c r="R19" s="32">
        <f t="shared" si="0"/>
        <v>1.5983741106905363E-6</v>
      </c>
      <c r="S19" s="33">
        <f t="shared" si="1"/>
        <v>9.7330146245511989E-3</v>
      </c>
      <c r="T19" s="34">
        <f t="shared" si="2"/>
        <v>0</v>
      </c>
    </row>
    <row r="20" spans="3:20" ht="16.5" x14ac:dyDescent="0.3">
      <c r="C20" s="4" t="s">
        <v>8</v>
      </c>
      <c r="D20" s="23">
        <v>44619</v>
      </c>
      <c r="E20" s="21">
        <f t="shared" si="3"/>
        <v>0.41111111111111109</v>
      </c>
      <c r="F20" s="19">
        <v>0.99723759959147995</v>
      </c>
      <c r="H20" s="39">
        <f t="shared" si="4"/>
        <v>1.25</v>
      </c>
      <c r="I20" s="40">
        <f t="shared" si="7"/>
        <v>0.9872178079981484</v>
      </c>
      <c r="J20" s="38">
        <f t="shared" si="5"/>
        <v>1.1824745681630056E-2</v>
      </c>
      <c r="M20" s="45" t="s">
        <v>39</v>
      </c>
      <c r="N20" s="2">
        <f>N18/N19+0.5*N19</f>
        <v>1.0989570123153927</v>
      </c>
      <c r="Q20" s="2">
        <f t="shared" si="6"/>
        <v>-4.4000000000000021</v>
      </c>
      <c r="R20" s="32">
        <f t="shared" si="0"/>
        <v>2.4942471290053358E-6</v>
      </c>
      <c r="S20" s="33">
        <f t="shared" si="1"/>
        <v>9.9296345624671437E-3</v>
      </c>
      <c r="T20" s="34">
        <f t="shared" si="2"/>
        <v>0</v>
      </c>
    </row>
    <row r="21" spans="3:20" ht="16.5" x14ac:dyDescent="0.3">
      <c r="C21" s="4" t="s">
        <v>9</v>
      </c>
      <c r="D21" s="23">
        <v>44650</v>
      </c>
      <c r="E21" s="21">
        <f t="shared" si="3"/>
        <v>0.50277777777777777</v>
      </c>
      <c r="F21" s="19">
        <v>0.99674307102851201</v>
      </c>
      <c r="H21" s="39">
        <f t="shared" si="4"/>
        <v>1.5</v>
      </c>
      <c r="I21" s="40">
        <f t="shared" si="7"/>
        <v>0.98430801002541291</v>
      </c>
      <c r="J21" s="38">
        <f t="shared" si="5"/>
        <v>1.1859805477531182E-2</v>
      </c>
      <c r="M21" s="45" t="s">
        <v>40</v>
      </c>
      <c r="N21" s="2">
        <f>N18/N19-0.5*N19</f>
        <v>0.89895701231539271</v>
      </c>
      <c r="Q21" s="2">
        <f t="shared" si="6"/>
        <v>-4.3000000000000025</v>
      </c>
      <c r="R21" s="32">
        <f t="shared" si="0"/>
        <v>3.8535196742086721E-6</v>
      </c>
      <c r="S21" s="33">
        <f t="shared" si="1"/>
        <v>1.0130226486604969E-2</v>
      </c>
      <c r="T21" s="34">
        <f t="shared" si="2"/>
        <v>0</v>
      </c>
    </row>
    <row r="22" spans="3:20" ht="16.5" x14ac:dyDescent="0.3">
      <c r="C22" s="4" t="s">
        <v>10</v>
      </c>
      <c r="D22" s="23">
        <v>44681</v>
      </c>
      <c r="E22" s="21">
        <f t="shared" si="3"/>
        <v>0.58611111111111114</v>
      </c>
      <c r="F22" s="19">
        <v>0.99487924526309801</v>
      </c>
      <c r="H22" s="39">
        <f t="shared" si="4"/>
        <v>1.75</v>
      </c>
      <c r="I22" s="40">
        <f t="shared" si="7"/>
        <v>0.98139821205267741</v>
      </c>
      <c r="J22" s="38">
        <f t="shared" si="5"/>
        <v>1.1895073792862476E-2</v>
      </c>
      <c r="M22" s="45" t="s">
        <v>41</v>
      </c>
      <c r="N22" s="2">
        <f>NORMSDIST(N20)</f>
        <v>0.86410659156570568</v>
      </c>
      <c r="Q22" s="2">
        <f t="shared" si="6"/>
        <v>-4.2000000000000028</v>
      </c>
      <c r="R22" s="32">
        <f t="shared" si="0"/>
        <v>5.8943067756539121E-6</v>
      </c>
      <c r="S22" s="33">
        <f t="shared" si="1"/>
        <v>1.0334870636408922E-2</v>
      </c>
      <c r="T22" s="34">
        <f t="shared" si="2"/>
        <v>0</v>
      </c>
    </row>
    <row r="23" spans="3:20" ht="16.5" x14ac:dyDescent="0.3">
      <c r="C23" s="4" t="s">
        <v>11</v>
      </c>
      <c r="D23" s="23">
        <v>44711</v>
      </c>
      <c r="E23" s="21">
        <f t="shared" si="3"/>
        <v>0.6694444444444444</v>
      </c>
      <c r="F23" s="19">
        <v>0.99406438981562195</v>
      </c>
      <c r="H23" s="39">
        <f t="shared" si="4"/>
        <v>2</v>
      </c>
      <c r="I23" s="40">
        <f t="shared" si="7"/>
        <v>0.97848841407994191</v>
      </c>
      <c r="J23" s="38">
        <f t="shared" si="5"/>
        <v>1.2976439301437992E-2</v>
      </c>
      <c r="M23" s="45" t="s">
        <v>42</v>
      </c>
      <c r="N23" s="2">
        <f>NORMSDIST(N21)</f>
        <v>0.81566222076994466</v>
      </c>
      <c r="Q23" s="2">
        <f t="shared" si="6"/>
        <v>-4.1000000000000032</v>
      </c>
      <c r="R23" s="32">
        <f t="shared" si="0"/>
        <v>8.9261657177131664E-6</v>
      </c>
      <c r="S23" s="33">
        <f t="shared" si="1"/>
        <v>1.0543648872267551E-2</v>
      </c>
      <c r="T23" s="34">
        <f t="shared" si="2"/>
        <v>0</v>
      </c>
    </row>
    <row r="24" spans="3:20" ht="16.5" x14ac:dyDescent="0.3">
      <c r="C24" s="4" t="s">
        <v>12</v>
      </c>
      <c r="D24" s="23">
        <v>44742</v>
      </c>
      <c r="E24" s="21">
        <f t="shared" si="3"/>
        <v>0.75277777777777777</v>
      </c>
      <c r="F24" s="19">
        <v>0.99306565634566701</v>
      </c>
      <c r="H24" s="39">
        <f t="shared" si="4"/>
        <v>2.25</v>
      </c>
      <c r="I24" s="40">
        <f t="shared" si="7"/>
        <v>0.97532435475775991</v>
      </c>
      <c r="J24" s="38">
        <f t="shared" si="5"/>
        <v>1.3030466324248202E-2</v>
      </c>
      <c r="M24" s="45" t="s">
        <v>43</v>
      </c>
      <c r="N24" s="31">
        <f>N14*(I10*N22-N16*N23)*I8</f>
        <v>4225.3756627388666</v>
      </c>
      <c r="Q24" s="2">
        <f t="shared" si="6"/>
        <v>-4.0000000000000036</v>
      </c>
      <c r="R24" s="32">
        <f t="shared" si="0"/>
        <v>1.3383022576488348E-5</v>
      </c>
      <c r="S24" s="33">
        <f t="shared" si="1"/>
        <v>1.0756644708258951E-2</v>
      </c>
      <c r="T24" s="34">
        <f t="shared" si="2"/>
        <v>0</v>
      </c>
    </row>
    <row r="25" spans="3:20" ht="16.5" x14ac:dyDescent="0.3">
      <c r="C25" s="4" t="s">
        <v>13</v>
      </c>
      <c r="D25" s="23">
        <v>44772</v>
      </c>
      <c r="E25" s="21">
        <f t="shared" si="3"/>
        <v>0.83611111111111114</v>
      </c>
      <c r="F25" s="19">
        <v>0.99211950551273398</v>
      </c>
      <c r="H25" s="39">
        <f t="shared" si="4"/>
        <v>2.5</v>
      </c>
      <c r="I25" s="40">
        <f t="shared" si="7"/>
        <v>0.97215743856648296</v>
      </c>
      <c r="J25" s="38">
        <f t="shared" si="5"/>
        <v>1.3073053319506478E-2</v>
      </c>
      <c r="Q25" s="2">
        <f t="shared" si="6"/>
        <v>-3.9000000000000035</v>
      </c>
      <c r="R25" s="32">
        <f t="shared" si="0"/>
        <v>1.9865547139276991E-5</v>
      </c>
      <c r="S25" s="33">
        <f t="shared" si="1"/>
        <v>1.0973943345557492E-2</v>
      </c>
      <c r="T25" s="34">
        <f t="shared" si="2"/>
        <v>0</v>
      </c>
    </row>
    <row r="26" spans="3:20" ht="16.5" x14ac:dyDescent="0.3">
      <c r="C26" s="4" t="s">
        <v>14</v>
      </c>
      <c r="D26" s="23">
        <v>44803</v>
      </c>
      <c r="E26" s="21">
        <f t="shared" si="3"/>
        <v>0.9194444444444444</v>
      </c>
      <c r="F26" s="19">
        <v>0.99108964678653799</v>
      </c>
      <c r="H26" s="39">
        <f t="shared" si="4"/>
        <v>2.75</v>
      </c>
      <c r="I26" s="40">
        <f t="shared" si="7"/>
        <v>0.968990522375206</v>
      </c>
      <c r="J26" s="38">
        <f t="shared" si="5"/>
        <v>1.3115919598568837E-2</v>
      </c>
      <c r="Q26" s="2">
        <f t="shared" si="6"/>
        <v>-3.8000000000000034</v>
      </c>
      <c r="R26" s="32">
        <f t="shared" si="0"/>
        <v>2.9194692579145637E-5</v>
      </c>
      <c r="S26" s="33">
        <f t="shared" si="1"/>
        <v>1.1195631706515453E-2</v>
      </c>
      <c r="T26" s="34">
        <f t="shared" si="2"/>
        <v>0</v>
      </c>
    </row>
    <row r="27" spans="3:20" ht="16.5" x14ac:dyDescent="0.3">
      <c r="C27" s="4" t="s">
        <v>15</v>
      </c>
      <c r="D27" s="23">
        <v>44834</v>
      </c>
      <c r="E27" s="21">
        <f t="shared" si="3"/>
        <v>1.0027777777777778</v>
      </c>
      <c r="F27" s="19">
        <v>0.99009527488229798</v>
      </c>
      <c r="H27" s="39">
        <f t="shared" si="4"/>
        <v>3</v>
      </c>
      <c r="I27" s="40">
        <f t="shared" si="7"/>
        <v>0.96582360618392904</v>
      </c>
      <c r="J27" s="38">
        <f t="shared" si="5"/>
        <v>2.4946022961679581E-2</v>
      </c>
      <c r="Q27" s="2">
        <f t="shared" si="6"/>
        <v>-3.7000000000000033</v>
      </c>
      <c r="R27" s="32">
        <f t="shared" si="0"/>
        <v>4.2478027055074654E-5</v>
      </c>
      <c r="S27" s="33">
        <f t="shared" si="1"/>
        <v>1.14217984694331E-2</v>
      </c>
      <c r="T27" s="34">
        <f t="shared" si="2"/>
        <v>0</v>
      </c>
    </row>
    <row r="28" spans="3:20" ht="16.5" x14ac:dyDescent="0.3">
      <c r="C28" s="4" t="s">
        <v>16</v>
      </c>
      <c r="D28" s="23">
        <v>45199</v>
      </c>
      <c r="E28" s="21">
        <f t="shared" si="3"/>
        <v>2.0027777777777778</v>
      </c>
      <c r="F28" s="19">
        <v>0.978456082991356</v>
      </c>
      <c r="H28" s="39">
        <f t="shared" si="4"/>
        <v>3.25</v>
      </c>
      <c r="I28" s="40">
        <f t="shared" si="7"/>
        <v>0.95983757364601496</v>
      </c>
      <c r="J28" s="38">
        <f t="shared" si="5"/>
        <v>2.5102575316741316E-2</v>
      </c>
      <c r="Q28" s="2">
        <f t="shared" si="6"/>
        <v>-3.6000000000000032</v>
      </c>
      <c r="R28" s="32">
        <f t="shared" si="0"/>
        <v>6.1190193011376537E-5</v>
      </c>
      <c r="S28" s="33">
        <f t="shared" si="1"/>
        <v>1.1652534104031199E-2</v>
      </c>
      <c r="T28" s="34">
        <f t="shared" si="2"/>
        <v>0</v>
      </c>
    </row>
    <row r="29" spans="3:20" ht="16.5" x14ac:dyDescent="0.3">
      <c r="C29" s="4" t="s">
        <v>17</v>
      </c>
      <c r="D29" s="23">
        <v>45564</v>
      </c>
      <c r="E29" s="21">
        <f t="shared" si="3"/>
        <v>3</v>
      </c>
      <c r="F29" s="19">
        <v>0.96582360618392904</v>
      </c>
      <c r="H29" s="39">
        <f t="shared" si="4"/>
        <v>3.5</v>
      </c>
      <c r="I29" s="40">
        <f t="shared" si="7"/>
        <v>0.953851541108101</v>
      </c>
      <c r="J29" s="38">
        <f t="shared" si="5"/>
        <v>2.526110501454415E-2</v>
      </c>
      <c r="Q29" s="2">
        <f t="shared" si="6"/>
        <v>-3.5000000000000031</v>
      </c>
      <c r="R29" s="32">
        <f t="shared" si="0"/>
        <v>8.7268269504575075E-5</v>
      </c>
      <c r="S29" s="33">
        <f t="shared" si="1"/>
        <v>1.1887930907640102E-2</v>
      </c>
      <c r="T29" s="34">
        <f t="shared" si="2"/>
        <v>0</v>
      </c>
    </row>
    <row r="30" spans="3:20" ht="16.5" x14ac:dyDescent="0.3">
      <c r="C30" s="4" t="s">
        <v>18</v>
      </c>
      <c r="D30" s="23">
        <v>45929</v>
      </c>
      <c r="E30" s="21">
        <f t="shared" si="3"/>
        <v>4</v>
      </c>
      <c r="F30" s="19">
        <v>0.94187947603227296</v>
      </c>
      <c r="H30" s="39">
        <f t="shared" si="4"/>
        <v>3.75</v>
      </c>
      <c r="I30" s="40">
        <f t="shared" si="7"/>
        <v>0.94786550857018703</v>
      </c>
      <c r="J30" s="38">
        <f t="shared" si="5"/>
        <v>2.5421649755574371E-2</v>
      </c>
      <c r="Q30" s="2">
        <f t="shared" si="6"/>
        <v>-3.400000000000003</v>
      </c>
      <c r="R30" s="32">
        <f t="shared" si="0"/>
        <v>1.2322191684730068E-4</v>
      </c>
      <c r="S30" s="33">
        <f t="shared" si="1"/>
        <v>1.212808304211992E-2</v>
      </c>
      <c r="T30" s="34">
        <f t="shared" si="2"/>
        <v>0</v>
      </c>
    </row>
    <row r="31" spans="3:20" ht="16.5" x14ac:dyDescent="0.3">
      <c r="C31" s="4" t="s">
        <v>19</v>
      </c>
      <c r="D31" s="23">
        <v>46295</v>
      </c>
      <c r="E31" s="21">
        <f t="shared" si="3"/>
        <v>5.0027777777777782</v>
      </c>
      <c r="F31" s="19">
        <v>0.92749202823460397</v>
      </c>
      <c r="H31" s="39">
        <f t="shared" si="4"/>
        <v>4</v>
      </c>
      <c r="I31" s="40">
        <f t="shared" si="7"/>
        <v>0.94187947603227296</v>
      </c>
      <c r="J31" s="38">
        <f t="shared" si="5"/>
        <v>1.529117219169418E-2</v>
      </c>
      <c r="Q31" s="2">
        <f t="shared" si="6"/>
        <v>-3.3000000000000029</v>
      </c>
      <c r="R31" s="32">
        <f t="shared" si="0"/>
        <v>1.7225689390536629E-4</v>
      </c>
      <c r="S31" s="33">
        <f t="shared" si="1"/>
        <v>1.2373086571526516E-2</v>
      </c>
      <c r="T31" s="34">
        <f t="shared" si="2"/>
        <v>0</v>
      </c>
    </row>
    <row r="32" spans="3:20" ht="16.5" x14ac:dyDescent="0.3">
      <c r="C32" s="4" t="s">
        <v>20</v>
      </c>
      <c r="D32" s="23">
        <v>46660</v>
      </c>
      <c r="E32" s="21">
        <f t="shared" si="3"/>
        <v>6.0027777777777782</v>
      </c>
      <c r="F32" s="19">
        <v>0.89396529055654905</v>
      </c>
      <c r="H32" s="39">
        <f t="shared" si="4"/>
        <v>4.25</v>
      </c>
      <c r="I32" s="40">
        <f t="shared" si="7"/>
        <v>0.9382925776893638</v>
      </c>
      <c r="J32" s="38">
        <f t="shared" si="5"/>
        <v>1.5349851497284739E-2</v>
      </c>
      <c r="Q32" s="2">
        <f t="shared" si="6"/>
        <v>-3.2000000000000028</v>
      </c>
      <c r="R32" s="32">
        <f t="shared" si="0"/>
        <v>2.3840882014648215E-4</v>
      </c>
      <c r="S32" s="33">
        <f t="shared" si="1"/>
        <v>1.2623039500538407E-2</v>
      </c>
      <c r="T32" s="34">
        <f t="shared" si="2"/>
        <v>0</v>
      </c>
    </row>
    <row r="33" spans="3:20" ht="16.5" x14ac:dyDescent="0.3">
      <c r="C33" s="4" t="s">
        <v>21</v>
      </c>
      <c r="D33" s="23">
        <v>47025</v>
      </c>
      <c r="E33" s="21">
        <f t="shared" si="3"/>
        <v>7</v>
      </c>
      <c r="F33" s="19">
        <v>0.86300749846754499</v>
      </c>
      <c r="H33" s="39">
        <f t="shared" si="4"/>
        <v>4.5</v>
      </c>
      <c r="I33" s="40">
        <f t="shared" si="7"/>
        <v>0.93470567934645465</v>
      </c>
      <c r="J33" s="38">
        <f t="shared" si="5"/>
        <v>1.540898289708359E-2</v>
      </c>
      <c r="Q33" s="2">
        <f t="shared" si="6"/>
        <v>-3.1000000000000028</v>
      </c>
      <c r="R33" s="32">
        <f t="shared" si="0"/>
        <v>3.2668190561998926E-4</v>
      </c>
      <c r="S33" s="33">
        <f t="shared" si="1"/>
        <v>1.2878041813659953E-2</v>
      </c>
      <c r="T33" s="34">
        <f t="shared" si="2"/>
        <v>0</v>
      </c>
    </row>
    <row r="34" spans="3:20" ht="16.5" x14ac:dyDescent="0.3">
      <c r="C34" s="4" t="s">
        <v>22</v>
      </c>
      <c r="D34" s="23">
        <v>47390</v>
      </c>
      <c r="E34" s="21">
        <f t="shared" si="3"/>
        <v>8</v>
      </c>
      <c r="F34" s="19">
        <v>0.83446703294463098</v>
      </c>
      <c r="H34" s="39">
        <f t="shared" si="4"/>
        <v>4.75</v>
      </c>
      <c r="I34" s="40">
        <f t="shared" si="7"/>
        <v>0.9311187810035455</v>
      </c>
      <c r="J34" s="38">
        <f t="shared" si="5"/>
        <v>1.546857163602855E-2</v>
      </c>
      <c r="Q34" s="2">
        <f t="shared" si="6"/>
        <v>-3.0000000000000027</v>
      </c>
      <c r="R34" s="32">
        <f t="shared" si="0"/>
        <v>4.4318484119379724E-4</v>
      </c>
      <c r="S34" s="33">
        <f t="shared" si="1"/>
        <v>1.3138195515216479E-2</v>
      </c>
      <c r="T34" s="34">
        <f t="shared" si="2"/>
        <v>0</v>
      </c>
    </row>
    <row r="35" spans="3:20" ht="16.5" x14ac:dyDescent="0.3">
      <c r="C35" s="4" t="s">
        <v>23</v>
      </c>
      <c r="D35" s="23">
        <v>47756</v>
      </c>
      <c r="E35" s="21">
        <f t="shared" si="3"/>
        <v>9.0027777777777782</v>
      </c>
      <c r="F35" s="19">
        <v>0.80810486467052001</v>
      </c>
      <c r="H35" s="39">
        <f t="shared" si="4"/>
        <v>5</v>
      </c>
      <c r="I35" s="40">
        <f t="shared" si="7"/>
        <v>0.92753188266063635</v>
      </c>
      <c r="J35" s="38">
        <f t="shared" si="5"/>
        <v>3.6241851809652559E-2</v>
      </c>
      <c r="Q35" s="2">
        <f t="shared" si="6"/>
        <v>-2.9000000000000026</v>
      </c>
      <c r="R35" s="32">
        <f t="shared" si="0"/>
        <v>5.9525324197758122E-4</v>
      </c>
      <c r="S35" s="33">
        <f t="shared" si="1"/>
        <v>1.3403604670157365E-2</v>
      </c>
      <c r="T35" s="34">
        <f t="shared" si="2"/>
        <v>0</v>
      </c>
    </row>
    <row r="36" spans="3:20" ht="17.25" thickBot="1" x14ac:dyDescent="0.35">
      <c r="C36" s="4" t="s">
        <v>24</v>
      </c>
      <c r="D36" s="24">
        <v>48121</v>
      </c>
      <c r="E36" s="22">
        <f t="shared" si="3"/>
        <v>10.002777777777778</v>
      </c>
      <c r="F36" s="20">
        <v>0.78398514834605204</v>
      </c>
      <c r="H36" s="39">
        <f t="shared" si="4"/>
        <v>5.25</v>
      </c>
      <c r="I36" s="40">
        <f t="shared" si="7"/>
        <v>0.91920347364197375</v>
      </c>
      <c r="J36" s="38">
        <f t="shared" si="5"/>
        <v>3.6809327658570368E-2</v>
      </c>
      <c r="Q36" s="2">
        <f t="shared" si="6"/>
        <v>-2.8000000000000025</v>
      </c>
      <c r="R36" s="32">
        <f t="shared" si="0"/>
        <v>7.9154515829799087E-4</v>
      </c>
      <c r="S36" s="33">
        <f t="shared" si="1"/>
        <v>1.3674375445683428E-2</v>
      </c>
      <c r="T36" s="34">
        <f t="shared" si="2"/>
        <v>0</v>
      </c>
    </row>
    <row r="37" spans="3:20" ht="16.5" x14ac:dyDescent="0.3">
      <c r="H37" s="39">
        <f t="shared" si="4"/>
        <v>5.5</v>
      </c>
      <c r="I37" s="40">
        <f t="shared" si="7"/>
        <v>0.91082178922246004</v>
      </c>
      <c r="J37" s="38">
        <f t="shared" si="5"/>
        <v>3.7151205381520391E-2</v>
      </c>
      <c r="Q37" s="2">
        <f t="shared" si="6"/>
        <v>-2.7000000000000024</v>
      </c>
      <c r="R37" s="32">
        <f t="shared" si="0"/>
        <v>1.0420934814422526E-3</v>
      </c>
      <c r="S37" s="33">
        <f t="shared" si="1"/>
        <v>1.3950616153715199E-2</v>
      </c>
      <c r="T37" s="34">
        <f t="shared" si="2"/>
        <v>0</v>
      </c>
    </row>
    <row r="38" spans="3:20" ht="16.5" x14ac:dyDescent="0.3">
      <c r="H38" s="39">
        <f t="shared" si="4"/>
        <v>5.75</v>
      </c>
      <c r="I38" s="40">
        <f t="shared" si="7"/>
        <v>0.90244010480294623</v>
      </c>
      <c r="J38" s="38">
        <f t="shared" si="5"/>
        <v>3.749949322514734E-2</v>
      </c>
      <c r="Q38" s="2">
        <f t="shared" si="6"/>
        <v>-2.6000000000000023</v>
      </c>
      <c r="R38" s="32">
        <f t="shared" si="0"/>
        <v>1.3582969233685536E-3</v>
      </c>
      <c r="S38" s="33">
        <f t="shared" si="1"/>
        <v>1.4232437294219151E-2</v>
      </c>
      <c r="T38" s="34">
        <f t="shared" si="2"/>
        <v>0</v>
      </c>
    </row>
    <row r="39" spans="3:20" ht="16.5" x14ac:dyDescent="0.3">
      <c r="H39" s="39">
        <f t="shared" si="4"/>
        <v>6</v>
      </c>
      <c r="I39" s="40">
        <f t="shared" si="7"/>
        <v>0.89405842038343253</v>
      </c>
      <c r="J39" s="38">
        <f t="shared" si="5"/>
        <v>3.5058043121883209E-2</v>
      </c>
      <c r="Q39" s="2">
        <f t="shared" si="6"/>
        <v>-2.5000000000000022</v>
      </c>
      <c r="R39" s="32">
        <f t="shared" si="0"/>
        <v>1.7528300493568447E-3</v>
      </c>
      <c r="S39" s="33">
        <f t="shared" si="1"/>
        <v>1.4519951599409154E-2</v>
      </c>
      <c r="T39" s="34">
        <f t="shared" si="2"/>
        <v>0</v>
      </c>
    </row>
    <row r="40" spans="3:20" ht="16.5" x14ac:dyDescent="0.3">
      <c r="H40" s="39">
        <f t="shared" si="4"/>
        <v>6.25</v>
      </c>
      <c r="I40" s="40">
        <f t="shared" si="7"/>
        <v>0.88629051758740873</v>
      </c>
      <c r="J40" s="38">
        <f t="shared" si="5"/>
        <v>3.5336349088887609E-2</v>
      </c>
      <c r="Q40" s="2">
        <f t="shared" si="6"/>
        <v>-2.4000000000000021</v>
      </c>
      <c r="R40" s="32">
        <f t="shared" si="0"/>
        <v>2.2394530294842781E-3</v>
      </c>
      <c r="S40" s="33">
        <f t="shared" si="1"/>
        <v>1.4813274078840855E-2</v>
      </c>
      <c r="T40" s="34">
        <f t="shared" si="2"/>
        <v>0</v>
      </c>
    </row>
    <row r="41" spans="3:20" ht="16.5" x14ac:dyDescent="0.3">
      <c r="H41" s="39">
        <f t="shared" si="4"/>
        <v>6.5</v>
      </c>
      <c r="I41" s="40">
        <f t="shared" si="7"/>
        <v>0.87852951121412082</v>
      </c>
      <c r="J41" s="38">
        <f t="shared" si="5"/>
        <v>3.5651295746882639E-2</v>
      </c>
      <c r="Q41" s="2">
        <f t="shared" si="6"/>
        <v>-2.300000000000002</v>
      </c>
      <c r="R41" s="32">
        <f t="shared" si="0"/>
        <v>2.8327037741601039E-3</v>
      </c>
      <c r="S41" s="33">
        <f t="shared" si="1"/>
        <v>1.5112522065417048E-2</v>
      </c>
      <c r="T41" s="34">
        <f t="shared" si="2"/>
        <v>0</v>
      </c>
    </row>
    <row r="42" spans="3:20" ht="16.5" x14ac:dyDescent="0.3">
      <c r="H42" s="39">
        <f t="shared" si="4"/>
        <v>6.75</v>
      </c>
      <c r="I42" s="40">
        <f t="shared" si="7"/>
        <v>0.8707685048408329</v>
      </c>
      <c r="J42" s="38">
        <f t="shared" si="5"/>
        <v>3.597190702082731E-2</v>
      </c>
      <c r="Q42" s="2">
        <f t="shared" si="6"/>
        <v>-2.200000000000002</v>
      </c>
      <c r="R42" s="32">
        <f t="shared" si="0"/>
        <v>3.5474592846231282E-3</v>
      </c>
      <c r="S42" s="33">
        <f t="shared" si="1"/>
        <v>1.5417815262322387E-2</v>
      </c>
      <c r="T42" s="34">
        <f t="shared" si="2"/>
        <v>0</v>
      </c>
    </row>
    <row r="43" spans="3:20" ht="16.5" x14ac:dyDescent="0.3">
      <c r="H43" s="39">
        <f t="shared" si="4"/>
        <v>7</v>
      </c>
      <c r="I43" s="40">
        <f t="shared" si="7"/>
        <v>0.86300749846754499</v>
      </c>
      <c r="J43" s="38">
        <f t="shared" si="5"/>
        <v>3.3346636858786916E-2</v>
      </c>
      <c r="Q43" s="2">
        <f t="shared" si="6"/>
        <v>-2.1000000000000019</v>
      </c>
      <c r="R43" s="32">
        <f t="shared" si="0"/>
        <v>4.3983595980427023E-3</v>
      </c>
      <c r="S43" s="33">
        <f t="shared" si="1"/>
        <v>1.5729275790906268E-2</v>
      </c>
      <c r="T43" s="34">
        <f t="shared" si="2"/>
        <v>0</v>
      </c>
    </row>
    <row r="44" spans="3:20" ht="16.5" x14ac:dyDescent="0.3">
      <c r="H44" s="39">
        <f t="shared" si="4"/>
        <v>7.25</v>
      </c>
      <c r="I44" s="40">
        <f t="shared" si="7"/>
        <v>0.85587238208681649</v>
      </c>
      <c r="J44" s="38">
        <f t="shared" si="5"/>
        <v>3.3626973477087319E-2</v>
      </c>
      <c r="Q44" s="2">
        <f t="shared" si="6"/>
        <v>-2.0000000000000018</v>
      </c>
      <c r="R44" s="32">
        <f t="shared" si="0"/>
        <v>5.3990966513187862E-3</v>
      </c>
      <c r="S44" s="33">
        <f t="shared" si="1"/>
        <v>1.6047028239532985E-2</v>
      </c>
      <c r="T44" s="34">
        <f t="shared" si="2"/>
        <v>0</v>
      </c>
    </row>
    <row r="45" spans="3:20" ht="16.5" x14ac:dyDescent="0.3">
      <c r="H45" s="39">
        <f t="shared" si="4"/>
        <v>7.5</v>
      </c>
      <c r="I45" s="40">
        <f t="shared" si="7"/>
        <v>0.84873726570608798</v>
      </c>
      <c r="J45" s="38">
        <f t="shared" si="5"/>
        <v>3.3912063491986721E-2</v>
      </c>
      <c r="Q45" s="2">
        <f t="shared" si="6"/>
        <v>-1.9000000000000017</v>
      </c>
      <c r="R45" s="32">
        <f t="shared" si="0"/>
        <v>6.5615814774676387E-3</v>
      </c>
      <c r="S45" s="33">
        <f t="shared" si="1"/>
        <v>1.6371199713418744E-2</v>
      </c>
      <c r="T45" s="34">
        <f t="shared" si="2"/>
        <v>0</v>
      </c>
    </row>
    <row r="46" spans="3:20" ht="16.5" x14ac:dyDescent="0.3">
      <c r="H46" s="39">
        <f t="shared" si="4"/>
        <v>7.75</v>
      </c>
      <c r="I46" s="40">
        <f t="shared" si="7"/>
        <v>0.84160214932535948</v>
      </c>
      <c r="J46" s="38">
        <f t="shared" si="5"/>
        <v>3.4202028835341736E-2</v>
      </c>
      <c r="Q46" s="2">
        <f t="shared" si="6"/>
        <v>-1.8000000000000016</v>
      </c>
      <c r="R46" s="32">
        <f t="shared" si="0"/>
        <v>7.8950158300893948E-3</v>
      </c>
      <c r="S46" s="33">
        <f t="shared" si="1"/>
        <v>1.6701919885475442E-2</v>
      </c>
      <c r="T46" s="34">
        <f t="shared" si="2"/>
        <v>0</v>
      </c>
    </row>
    <row r="47" spans="3:20" ht="16.5" x14ac:dyDescent="0.3">
      <c r="H47" s="39">
        <f t="shared" si="4"/>
        <v>8</v>
      </c>
      <c r="I47" s="40">
        <f t="shared" si="7"/>
        <v>0.83446703294463098</v>
      </c>
      <c r="J47" s="38">
        <f t="shared" si="5"/>
        <v>3.1754209052947679E-2</v>
      </c>
      <c r="Q47" s="2">
        <f t="shared" si="6"/>
        <v>-1.7000000000000015</v>
      </c>
      <c r="R47" s="32">
        <f t="shared" si="0"/>
        <v>9.4049077376886711E-3</v>
      </c>
      <c r="S47" s="33">
        <f t="shared" si="1"/>
        <v>1.7039321048181566E-2</v>
      </c>
      <c r="T47" s="34">
        <f t="shared" si="2"/>
        <v>0</v>
      </c>
    </row>
    <row r="48" spans="3:20" ht="16.5" x14ac:dyDescent="0.3">
      <c r="H48" s="39">
        <f t="shared" si="4"/>
        <v>8.25</v>
      </c>
      <c r="I48" s="40">
        <f t="shared" si="7"/>
        <v>0.82789474722532352</v>
      </c>
      <c r="J48" s="38">
        <f t="shared" si="5"/>
        <v>3.2008308684295272E-2</v>
      </c>
      <c r="Q48" s="2">
        <f t="shared" si="6"/>
        <v>-1.6000000000000014</v>
      </c>
      <c r="R48" s="32">
        <f t="shared" si="0"/>
        <v>1.1092083467945532E-2</v>
      </c>
      <c r="S48" s="33">
        <f t="shared" si="1"/>
        <v>1.7383538166500938E-2</v>
      </c>
      <c r="T48" s="34">
        <f t="shared" si="2"/>
        <v>0</v>
      </c>
    </row>
    <row r="49" spans="8:20" ht="16.5" x14ac:dyDescent="0.3">
      <c r="H49" s="39">
        <f t="shared" si="4"/>
        <v>8.5</v>
      </c>
      <c r="I49" s="40">
        <f t="shared" si="7"/>
        <v>0.82132246150601607</v>
      </c>
      <c r="J49" s="38">
        <f t="shared" si="5"/>
        <v>3.2266507769508124E-2</v>
      </c>
      <c r="Q49" s="2">
        <f t="shared" si="6"/>
        <v>-1.5000000000000013</v>
      </c>
      <c r="R49" s="32">
        <f t="shared" si="0"/>
        <v>1.2951759566589147E-2</v>
      </c>
      <c r="S49" s="33">
        <f t="shared" si="1"/>
        <v>1.7734708931870513E-2</v>
      </c>
      <c r="T49" s="34">
        <f t="shared" si="2"/>
        <v>0</v>
      </c>
    </row>
    <row r="50" spans="8:20" ht="16.5" x14ac:dyDescent="0.3">
      <c r="H50" s="39">
        <f t="shared" si="4"/>
        <v>8.75</v>
      </c>
      <c r="I50" s="40">
        <f t="shared" si="7"/>
        <v>0.81475017578670861</v>
      </c>
      <c r="J50" s="38">
        <f t="shared" si="5"/>
        <v>3.2528906321648066E-2</v>
      </c>
      <c r="Q50" s="2">
        <f t="shared" si="6"/>
        <v>-1.4000000000000012</v>
      </c>
      <c r="R50" s="32">
        <f t="shared" si="0"/>
        <v>1.497274656357446E-2</v>
      </c>
      <c r="S50" s="33">
        <f t="shared" si="1"/>
        <v>1.8092973817278771E-2</v>
      </c>
      <c r="T50" s="34">
        <f t="shared" si="2"/>
        <v>0</v>
      </c>
    </row>
    <row r="51" spans="8:20" ht="16.5" x14ac:dyDescent="0.3">
      <c r="H51" s="39">
        <f t="shared" si="4"/>
        <v>9</v>
      </c>
      <c r="I51" s="40">
        <f t="shared" si="7"/>
        <v>0.80817789006740126</v>
      </c>
      <c r="J51" s="38">
        <f t="shared" si="5"/>
        <v>3.0099188206536454E-2</v>
      </c>
      <c r="Q51" s="2">
        <f t="shared" si="6"/>
        <v>-1.3000000000000012</v>
      </c>
      <c r="R51" s="32">
        <f t="shared" si="0"/>
        <v>1.7136859204780711E-2</v>
      </c>
      <c r="S51" s="33">
        <f t="shared" si="1"/>
        <v>1.8458476133456813E-2</v>
      </c>
      <c r="T51" s="34">
        <f t="shared" si="2"/>
        <v>0</v>
      </c>
    </row>
    <row r="52" spans="8:20" ht="16.5" x14ac:dyDescent="0.3">
      <c r="H52" s="39">
        <f t="shared" si="4"/>
        <v>9.25</v>
      </c>
      <c r="I52" s="40">
        <f t="shared" si="7"/>
        <v>0.80214193480141549</v>
      </c>
      <c r="J52" s="38">
        <f t="shared" si="5"/>
        <v>3.0296888064946792E-2</v>
      </c>
      <c r="Q52" s="2">
        <f t="shared" si="6"/>
        <v>-1.2000000000000011</v>
      </c>
      <c r="R52" s="32">
        <f t="shared" si="0"/>
        <v>1.9418605498321272E-2</v>
      </c>
      <c r="S52" s="33">
        <f t="shared" si="1"/>
        <v>1.883136208620453E-2</v>
      </c>
      <c r="T52" s="34">
        <f t="shared" si="2"/>
        <v>0</v>
      </c>
    </row>
    <row r="53" spans="8:20" ht="16.5" x14ac:dyDescent="0.3">
      <c r="H53" s="39">
        <f t="shared" si="4"/>
        <v>9.5</v>
      </c>
      <c r="I53" s="40">
        <f t="shared" si="7"/>
        <v>0.7961120057202985</v>
      </c>
      <c r="J53" s="38">
        <f t="shared" si="5"/>
        <v>3.0528114784058147E-2</v>
      </c>
      <c r="Q53" s="2">
        <f t="shared" si="6"/>
        <v>-1.100000000000001</v>
      </c>
      <c r="R53" s="32">
        <f t="shared" si="0"/>
        <v>2.1785217703255033E-2</v>
      </c>
      <c r="S53" s="33">
        <f t="shared" si="1"/>
        <v>1.9211780834874907E-2</v>
      </c>
      <c r="T53" s="34">
        <f t="shared" si="2"/>
        <v>0</v>
      </c>
    </row>
    <row r="54" spans="8:20" ht="16.5" x14ac:dyDescent="0.3">
      <c r="H54" s="39">
        <f t="shared" si="4"/>
        <v>9.75</v>
      </c>
      <c r="I54" s="40">
        <f t="shared" si="7"/>
        <v>0.79008207663918151</v>
      </c>
      <c r="J54" s="38">
        <f t="shared" si="5"/>
        <v>3.0762898105169079E-2</v>
      </c>
      <c r="Q54" s="2">
        <f t="shared" si="6"/>
        <v>-1.0000000000000009</v>
      </c>
      <c r="R54" s="32">
        <f t="shared" si="0"/>
        <v>2.4197072451914315E-2</v>
      </c>
      <c r="S54" s="33">
        <f t="shared" si="1"/>
        <v>1.9599884552039724E-2</v>
      </c>
      <c r="T54" s="34">
        <f t="shared" si="2"/>
        <v>0</v>
      </c>
    </row>
    <row r="55" spans="8:20" ht="17.25" thickBot="1" x14ac:dyDescent="0.35">
      <c r="H55" s="41">
        <f t="shared" si="4"/>
        <v>10</v>
      </c>
      <c r="I55" s="40">
        <f t="shared" si="7"/>
        <v>0.78405214755806452</v>
      </c>
      <c r="J55" s="4"/>
      <c r="Q55" s="2">
        <f t="shared" si="6"/>
        <v>-0.90000000000000091</v>
      </c>
      <c r="R55" s="32">
        <f t="shared" si="0"/>
        <v>2.6608524989875461E-2</v>
      </c>
      <c r="S55" s="33">
        <f t="shared" si="1"/>
        <v>1.9995828484360639E-2</v>
      </c>
      <c r="T55" s="34">
        <f t="shared" si="2"/>
        <v>0</v>
      </c>
    </row>
    <row r="56" spans="8:20" ht="16.5" x14ac:dyDescent="0.3">
      <c r="Q56" s="2">
        <f t="shared" si="6"/>
        <v>-0.80000000000000093</v>
      </c>
      <c r="R56" s="32">
        <f t="shared" si="0"/>
        <v>2.8969155276148257E-2</v>
      </c>
      <c r="S56" s="33">
        <f t="shared" si="1"/>
        <v>2.0399771014689896E-2</v>
      </c>
      <c r="T56" s="34">
        <f t="shared" si="2"/>
        <v>39.977101468989531</v>
      </c>
    </row>
    <row r="57" spans="8:20" ht="16.5" x14ac:dyDescent="0.3">
      <c r="Q57" s="2">
        <f t="shared" si="6"/>
        <v>-0.70000000000000095</v>
      </c>
      <c r="R57" s="32">
        <f t="shared" si="0"/>
        <v>3.1225393336676111E-2</v>
      </c>
      <c r="S57" s="33">
        <f t="shared" si="1"/>
        <v>2.0811873725425603E-2</v>
      </c>
      <c r="T57" s="34">
        <f t="shared" si="2"/>
        <v>81.187372542560269</v>
      </c>
    </row>
    <row r="58" spans="8:20" ht="16.5" x14ac:dyDescent="0.3">
      <c r="Q58" s="2">
        <f t="shared" si="6"/>
        <v>-0.60000000000000098</v>
      </c>
      <c r="R58" s="32">
        <f t="shared" si="0"/>
        <v>3.3322460289179949E-2</v>
      </c>
      <c r="S58" s="33">
        <f t="shared" si="1"/>
        <v>2.1232301463146832E-2</v>
      </c>
      <c r="T58" s="34">
        <f t="shared" si="2"/>
        <v>123.23014631468315</v>
      </c>
    </row>
    <row r="59" spans="8:20" ht="16.5" x14ac:dyDescent="0.3">
      <c r="Q59" s="2">
        <f t="shared" si="6"/>
        <v>-0.500000000000001</v>
      </c>
      <c r="R59" s="32">
        <f t="shared" si="0"/>
        <v>3.5206532676429939E-2</v>
      </c>
      <c r="S59" s="33">
        <f t="shared" si="1"/>
        <v>2.1661222404554446E-2</v>
      </c>
      <c r="T59" s="34">
        <f t="shared" si="2"/>
        <v>166.1222404554446</v>
      </c>
    </row>
    <row r="60" spans="8:20" ht="16.5" x14ac:dyDescent="0.3">
      <c r="Q60" s="2">
        <f t="shared" si="6"/>
        <v>-0.40000000000000102</v>
      </c>
      <c r="R60" s="32">
        <f t="shared" si="0"/>
        <v>3.6827014030332318E-2</v>
      </c>
      <c r="S60" s="33">
        <f t="shared" si="1"/>
        <v>2.209880812374403E-2</v>
      </c>
      <c r="T60" s="34">
        <f t="shared" si="2"/>
        <v>209.88081237440295</v>
      </c>
    </row>
    <row r="61" spans="8:20" ht="16.5" x14ac:dyDescent="0.3">
      <c r="Q61" s="2">
        <f t="shared" si="6"/>
        <v>-0.30000000000000104</v>
      </c>
      <c r="R61" s="32">
        <f t="shared" si="0"/>
        <v>3.8138781546052401E-2</v>
      </c>
      <c r="S61" s="33">
        <f t="shared" si="1"/>
        <v>2.2545233660837816E-2</v>
      </c>
      <c r="T61" s="34">
        <f t="shared" si="2"/>
        <v>254.52336608378158</v>
      </c>
    </row>
    <row r="62" spans="8:20" ht="16.5" x14ac:dyDescent="0.3">
      <c r="Q62" s="2">
        <f t="shared" si="6"/>
        <v>-0.20000000000000104</v>
      </c>
      <c r="R62" s="32">
        <f t="shared" si="0"/>
        <v>3.9104269397545584E-2</v>
      </c>
      <c r="S62" s="33">
        <f t="shared" si="1"/>
        <v>2.3000677592003062E-2</v>
      </c>
      <c r="T62" s="34">
        <f t="shared" si="2"/>
        <v>300.06775920030611</v>
      </c>
    </row>
    <row r="63" spans="8:20" ht="16.5" x14ac:dyDescent="0.3">
      <c r="Q63" s="2">
        <f t="shared" si="6"/>
        <v>-0.10000000000000103</v>
      </c>
      <c r="R63" s="32">
        <f t="shared" si="0"/>
        <v>3.9695254747701178E-2</v>
      </c>
      <c r="S63" s="33">
        <f t="shared" si="1"/>
        <v>2.3465322100884901E-2</v>
      </c>
      <c r="T63" s="34">
        <f t="shared" si="2"/>
        <v>346.5322100884901</v>
      </c>
    </row>
    <row r="64" spans="8:20" ht="16.5" x14ac:dyDescent="0.3">
      <c r="Q64" s="2">
        <f t="shared" si="6"/>
        <v>-1.0269562977782698E-15</v>
      </c>
      <c r="R64" s="32">
        <f t="shared" si="0"/>
        <v>3.9894228040143274E-2</v>
      </c>
      <c r="S64" s="33">
        <f t="shared" si="1"/>
        <v>2.3939353051482221E-2</v>
      </c>
      <c r="T64" s="34">
        <f t="shared" si="2"/>
        <v>393.93530514822208</v>
      </c>
    </row>
    <row r="65" spans="17:20" ht="16.5" x14ac:dyDescent="0.3">
      <c r="Q65" s="2">
        <f t="shared" si="6"/>
        <v>9.9999999999998979E-2</v>
      </c>
      <c r="R65" s="32">
        <f t="shared" si="0"/>
        <v>3.9695254747701192E-2</v>
      </c>
      <c r="S65" s="33">
        <f t="shared" si="1"/>
        <v>2.4422960062495769E-2</v>
      </c>
      <c r="T65" s="34">
        <f t="shared" si="2"/>
        <v>442.29600624957692</v>
      </c>
    </row>
    <row r="66" spans="17:20" ht="16.5" x14ac:dyDescent="0.3">
      <c r="Q66" s="2">
        <f t="shared" si="6"/>
        <v>0.19999999999999898</v>
      </c>
      <c r="R66" s="32">
        <f t="shared" si="0"/>
        <v>3.9104269397545605E-2</v>
      </c>
      <c r="S66" s="33">
        <f t="shared" si="1"/>
        <v>2.4916336583178125E-2</v>
      </c>
      <c r="T66" s="34">
        <f t="shared" si="2"/>
        <v>491.63365831781243</v>
      </c>
    </row>
    <row r="67" spans="17:20" ht="16.5" x14ac:dyDescent="0.3">
      <c r="Q67" s="2">
        <f t="shared" si="6"/>
        <v>0.29999999999999899</v>
      </c>
      <c r="R67" s="32">
        <f t="shared" si="0"/>
        <v>3.8138781546052422E-2</v>
      </c>
      <c r="S67" s="33">
        <f t="shared" si="1"/>
        <v>2.5419679970716001E-2</v>
      </c>
      <c r="T67" s="34">
        <f t="shared" si="2"/>
        <v>541.96799707160005</v>
      </c>
    </row>
    <row r="68" spans="17:20" ht="16.5" x14ac:dyDescent="0.3">
      <c r="Q68" s="2">
        <f t="shared" si="6"/>
        <v>0.39999999999999902</v>
      </c>
      <c r="R68" s="32">
        <f t="shared" si="0"/>
        <v>3.6827014030332346E-2</v>
      </c>
      <c r="S68" s="33">
        <f t="shared" si="1"/>
        <v>2.5933191569175749E-2</v>
      </c>
      <c r="T68" s="34">
        <f t="shared" si="2"/>
        <v>593.3191569175749</v>
      </c>
    </row>
    <row r="69" spans="17:20" ht="16.5" x14ac:dyDescent="0.3">
      <c r="Q69" s="2">
        <f t="shared" si="6"/>
        <v>0.499999999999999</v>
      </c>
      <c r="R69" s="32">
        <f t="shared" si="0"/>
        <v>3.5206532676429973E-2</v>
      </c>
      <c r="S69" s="33">
        <f t="shared" si="1"/>
        <v>2.6457076790043669E-2</v>
      </c>
      <c r="T69" s="34">
        <f t="shared" si="2"/>
        <v>645.70767900436681</v>
      </c>
    </row>
    <row r="70" spans="17:20" ht="16.5" x14ac:dyDescent="0.3">
      <c r="Q70" s="2">
        <f t="shared" si="6"/>
        <v>0.59999999999999898</v>
      </c>
      <c r="R70" s="32">
        <f t="shared" si="0"/>
        <v>3.3322460289179991E-2</v>
      </c>
      <c r="S70" s="33">
        <f t="shared" si="1"/>
        <v>2.6991545194393327E-2</v>
      </c>
      <c r="T70" s="34">
        <f t="shared" si="2"/>
        <v>699.1545194393326</v>
      </c>
    </row>
    <row r="71" spans="17:20" ht="16.5" x14ac:dyDescent="0.3">
      <c r="Q71" s="2">
        <f t="shared" si="6"/>
        <v>0.69999999999999896</v>
      </c>
      <c r="R71" s="32">
        <f t="shared" si="0"/>
        <v>3.1225393336676149E-2</v>
      </c>
      <c r="S71" s="33">
        <f t="shared" si="1"/>
        <v>2.7536810576712815E-2</v>
      </c>
      <c r="T71" s="34">
        <f t="shared" si="2"/>
        <v>753.68105767128145</v>
      </c>
    </row>
    <row r="72" spans="17:20" ht="16.5" x14ac:dyDescent="0.3">
      <c r="Q72" s="2">
        <f t="shared" si="6"/>
        <v>0.79999999999999893</v>
      </c>
      <c r="R72" s="32">
        <f t="shared" si="0"/>
        <v>2.8969155276148302E-2</v>
      </c>
      <c r="S72" s="33">
        <f t="shared" si="1"/>
        <v>2.8093091050425355E-2</v>
      </c>
      <c r="T72" s="34">
        <f t="shared" si="2"/>
        <v>809.30910504253552</v>
      </c>
    </row>
    <row r="73" spans="17:20" ht="16.5" x14ac:dyDescent="0.3">
      <c r="Q73" s="2">
        <f t="shared" si="6"/>
        <v>0.89999999999999891</v>
      </c>
      <c r="R73" s="32">
        <f t="shared" si="0"/>
        <v>2.6608524989875509E-2</v>
      </c>
      <c r="S73" s="33">
        <f t="shared" si="1"/>
        <v>2.8660609135137606E-2</v>
      </c>
      <c r="T73" s="34">
        <f t="shared" si="2"/>
        <v>866.06091351376051</v>
      </c>
    </row>
    <row r="74" spans="17:20" ht="16.5" x14ac:dyDescent="0.3">
      <c r="Q74" s="2">
        <f t="shared" si="6"/>
        <v>0.99999999999999889</v>
      </c>
      <c r="R74" s="32">
        <f t="shared" si="0"/>
        <v>2.4197072451914367E-2</v>
      </c>
      <c r="S74" s="33">
        <f t="shared" si="1"/>
        <v>2.9239591845650469E-2</v>
      </c>
      <c r="T74" s="34">
        <f t="shared" si="2"/>
        <v>923.95918456504683</v>
      </c>
    </row>
    <row r="75" spans="17:20" ht="16.5" x14ac:dyDescent="0.3">
      <c r="Q75" s="2">
        <f t="shared" si="6"/>
        <v>1.099999999999999</v>
      </c>
      <c r="R75" s="32">
        <f t="shared" si="0"/>
        <v>2.1785217703255082E-2</v>
      </c>
      <c r="S75" s="33">
        <f t="shared" si="1"/>
        <v>2.9830270782768006E-2</v>
      </c>
      <c r="T75" s="34">
        <f t="shared" si="2"/>
        <v>983.02707827680058</v>
      </c>
    </row>
    <row r="76" spans="17:20" ht="16.5" x14ac:dyDescent="0.3">
      <c r="Q76" s="2">
        <f t="shared" si="6"/>
        <v>1.1999999999999991</v>
      </c>
      <c r="R76" s="32">
        <f t="shared" si="0"/>
        <v>1.941860549832132E-2</v>
      </c>
      <c r="S76" s="33">
        <f t="shared" si="1"/>
        <v>3.0432882225940906E-2</v>
      </c>
      <c r="T76" s="34">
        <f t="shared" si="2"/>
        <v>1043.2882225940905</v>
      </c>
    </row>
    <row r="77" spans="17:20" ht="16.5" x14ac:dyDescent="0.3">
      <c r="Q77" s="2">
        <f t="shared" si="6"/>
        <v>1.2999999999999992</v>
      </c>
      <c r="R77" s="32">
        <f t="shared" si="0"/>
        <v>1.7136859204780759E-2</v>
      </c>
      <c r="S77" s="33">
        <f t="shared" si="1"/>
        <v>3.104766722778135E-2</v>
      </c>
      <c r="T77" s="34">
        <f t="shared" si="2"/>
        <v>1104.7667227781351</v>
      </c>
    </row>
    <row r="78" spans="17:20" ht="16.5" x14ac:dyDescent="0.3">
      <c r="Q78" s="2">
        <f t="shared" si="6"/>
        <v>1.3999999999999992</v>
      </c>
      <c r="R78" s="32">
        <f t="shared" si="0"/>
        <v>1.4972746563574502E-2</v>
      </c>
      <c r="S78" s="33">
        <f t="shared" si="1"/>
        <v>3.1674871710487322E-2</v>
      </c>
      <c r="T78" s="34">
        <f t="shared" si="2"/>
        <v>1167.4871710487321</v>
      </c>
    </row>
    <row r="79" spans="17:20" ht="16.5" x14ac:dyDescent="0.3">
      <c r="Q79" s="2">
        <f t="shared" si="6"/>
        <v>1.4999999999999993</v>
      </c>
      <c r="R79" s="32">
        <f t="shared" ref="R79:R114" si="8">_xlfn.NORM.DIST(Q79,0,1,FALSE)*0.1</f>
        <v>1.2951759566589185E-2</v>
      </c>
      <c r="S79" s="33">
        <f t="shared" ref="S79:S114" si="9">$I$10*EXP(-0.5*$N$6^2*$N$15)*EXP($N$6*SQRT($N$15)*Q79)</f>
        <v>3.231474656421475E-2</v>
      </c>
      <c r="T79" s="34">
        <f t="shared" ref="T79:T114" si="10">$N$14*MAX(S79-$N$16,0)</f>
        <v>1231.4746564214749</v>
      </c>
    </row>
    <row r="80" spans="17:20" ht="16.5" x14ac:dyDescent="0.3">
      <c r="Q80" s="2">
        <f t="shared" ref="Q80:Q114" si="11">Q79+0.1</f>
        <v>1.5999999999999994</v>
      </c>
      <c r="R80" s="32">
        <f t="shared" si="8"/>
        <v>1.1092083467945567E-2</v>
      </c>
      <c r="S80" s="33">
        <f t="shared" si="9"/>
        <v>3.296754774743689E-2</v>
      </c>
      <c r="T80" s="34">
        <f t="shared" si="10"/>
        <v>1296.754774743689</v>
      </c>
    </row>
    <row r="81" spans="17:20" ht="16.5" x14ac:dyDescent="0.3">
      <c r="Q81" s="2">
        <f t="shared" si="11"/>
        <v>1.6999999999999995</v>
      </c>
      <c r="R81" s="32">
        <f t="shared" si="8"/>
        <v>9.4049077376887006E-3</v>
      </c>
      <c r="S81" s="33">
        <f t="shared" si="9"/>
        <v>3.363353638933117E-2</v>
      </c>
      <c r="T81" s="34">
        <f t="shared" si="10"/>
        <v>1363.3536389331171</v>
      </c>
    </row>
    <row r="82" spans="17:20" ht="16.5" x14ac:dyDescent="0.3">
      <c r="Q82" s="2">
        <f t="shared" si="11"/>
        <v>1.7999999999999996</v>
      </c>
      <c r="R82" s="32">
        <f t="shared" si="8"/>
        <v>7.8950158300894226E-3</v>
      </c>
      <c r="S82" s="33">
        <f t="shared" si="9"/>
        <v>3.4312978894234313E-2</v>
      </c>
      <c r="T82" s="34">
        <f t="shared" si="10"/>
        <v>1431.2978894234311</v>
      </c>
    </row>
    <row r="83" spans="17:20" ht="16.5" x14ac:dyDescent="0.3">
      <c r="Q83" s="2">
        <f t="shared" si="11"/>
        <v>1.8999999999999997</v>
      </c>
      <c r="R83" s="32">
        <f t="shared" si="8"/>
        <v>6.5615814774676639E-3</v>
      </c>
      <c r="S83" s="33">
        <f t="shared" si="9"/>
        <v>3.5006147048207641E-2</v>
      </c>
      <c r="T83" s="34">
        <f t="shared" si="10"/>
        <v>1500.614704820764</v>
      </c>
    </row>
    <row r="84" spans="17:20" ht="16.5" x14ac:dyDescent="0.3">
      <c r="Q84" s="2">
        <f t="shared" si="11"/>
        <v>1.9999999999999998</v>
      </c>
      <c r="R84" s="32">
        <f t="shared" si="8"/>
        <v>5.3990966513188087E-3</v>
      </c>
      <c r="S84" s="33">
        <f t="shared" si="9"/>
        <v>3.5713318127755099E-2</v>
      </c>
      <c r="T84" s="34">
        <f t="shared" si="10"/>
        <v>1571.3318127755099</v>
      </c>
    </row>
    <row r="85" spans="17:20" ht="16.5" x14ac:dyDescent="0.3">
      <c r="Q85" s="2">
        <f t="shared" si="11"/>
        <v>2.0999999999999996</v>
      </c>
      <c r="R85" s="32">
        <f t="shared" si="8"/>
        <v>4.3983595980427231E-3</v>
      </c>
      <c r="S85" s="33">
        <f t="shared" si="9"/>
        <v>3.643477501073758E-2</v>
      </c>
      <c r="T85" s="34">
        <f t="shared" si="10"/>
        <v>1643.477501073758</v>
      </c>
    </row>
    <row r="86" spans="17:20" ht="16.5" x14ac:dyDescent="0.3">
      <c r="Q86" s="2">
        <f t="shared" si="11"/>
        <v>2.1999999999999997</v>
      </c>
      <c r="R86" s="32">
        <f t="shared" si="8"/>
        <v>3.547459284623146E-3</v>
      </c>
      <c r="S86" s="33">
        <f t="shared" si="9"/>
        <v>3.7170806289527833E-2</v>
      </c>
      <c r="T86" s="34">
        <f t="shared" si="10"/>
        <v>1717.0806289527832</v>
      </c>
    </row>
    <row r="87" spans="17:20" ht="16.5" x14ac:dyDescent="0.3">
      <c r="Q87" s="2">
        <f t="shared" si="11"/>
        <v>2.2999999999999998</v>
      </c>
      <c r="R87" s="32">
        <f t="shared" si="8"/>
        <v>2.8327037741601186E-3</v>
      </c>
      <c r="S87" s="33">
        <f t="shared" si="9"/>
        <v>3.7921706386451259E-2</v>
      </c>
      <c r="T87" s="34">
        <f t="shared" si="10"/>
        <v>1792.1706386451258</v>
      </c>
    </row>
    <row r="88" spans="17:20" ht="16.5" x14ac:dyDescent="0.3">
      <c r="Q88" s="2">
        <f t="shared" si="11"/>
        <v>2.4</v>
      </c>
      <c r="R88" s="32">
        <f t="shared" si="8"/>
        <v>2.2394530294842902E-3</v>
      </c>
      <c r="S88" s="33">
        <f t="shared" si="9"/>
        <v>3.8687775671558761E-2</v>
      </c>
      <c r="T88" s="34">
        <f t="shared" si="10"/>
        <v>1868.7775671558761</v>
      </c>
    </row>
    <row r="89" spans="17:20" ht="16.5" x14ac:dyDescent="0.3">
      <c r="Q89" s="2">
        <f t="shared" si="11"/>
        <v>2.5</v>
      </c>
      <c r="R89" s="32">
        <f t="shared" si="8"/>
        <v>1.752830049356854E-3</v>
      </c>
      <c r="S89" s="33">
        <f t="shared" si="9"/>
        <v>3.9469320582778772E-2</v>
      </c>
      <c r="T89" s="34">
        <f t="shared" si="10"/>
        <v>1946.9320582778771</v>
      </c>
    </row>
    <row r="90" spans="17:20" ht="16.5" x14ac:dyDescent="0.3">
      <c r="Q90" s="2">
        <f t="shared" si="11"/>
        <v>2.6</v>
      </c>
      <c r="R90" s="32">
        <f t="shared" si="8"/>
        <v>1.3582969233685615E-3</v>
      </c>
      <c r="S90" s="33">
        <f t="shared" si="9"/>
        <v>4.0266653748496514E-2</v>
      </c>
      <c r="T90" s="34">
        <f t="shared" si="10"/>
        <v>2026.6653748496515</v>
      </c>
    </row>
    <row r="91" spans="17:20" ht="16.5" x14ac:dyDescent="0.3">
      <c r="Q91" s="2">
        <f t="shared" si="11"/>
        <v>2.7</v>
      </c>
      <c r="R91" s="32">
        <f t="shared" si="8"/>
        <v>1.0420934814422591E-3</v>
      </c>
      <c r="S91" s="33">
        <f t="shared" si="9"/>
        <v>4.1080094112609537E-2</v>
      </c>
      <c r="T91" s="34">
        <f t="shared" si="10"/>
        <v>2108.0094112609536</v>
      </c>
    </row>
    <row r="92" spans="17:20" ht="16.5" x14ac:dyDescent="0.3">
      <c r="Q92" s="2">
        <f t="shared" si="11"/>
        <v>2.8000000000000003</v>
      </c>
      <c r="R92" s="32">
        <f t="shared" si="8"/>
        <v>7.9154515829799564E-4</v>
      </c>
      <c r="S92" s="33">
        <f t="shared" si="9"/>
        <v>4.1909967062109491E-2</v>
      </c>
      <c r="T92" s="34">
        <f t="shared" si="10"/>
        <v>2190.996706210949</v>
      </c>
    </row>
    <row r="93" spans="17:20" ht="16.5" x14ac:dyDescent="0.3">
      <c r="Q93" s="2">
        <f t="shared" si="11"/>
        <v>2.9000000000000004</v>
      </c>
      <c r="R93" s="32">
        <f t="shared" si="8"/>
        <v>5.952532419775849E-4</v>
      </c>
      <c r="S93" s="33">
        <f t="shared" si="9"/>
        <v>4.2756604557241298E-2</v>
      </c>
      <c r="T93" s="34">
        <f t="shared" si="10"/>
        <v>2275.6604557241299</v>
      </c>
    </row>
    <row r="94" spans="17:20" ht="16.5" x14ac:dyDescent="0.3">
      <c r="Q94" s="2">
        <f t="shared" si="11"/>
        <v>3.0000000000000004</v>
      </c>
      <c r="R94" s="32">
        <f t="shared" si="8"/>
        <v>4.431848411938E-4</v>
      </c>
      <c r="S94" s="33">
        <f t="shared" si="9"/>
        <v>4.362034526429167E-2</v>
      </c>
      <c r="T94" s="34">
        <f t="shared" si="10"/>
        <v>2362.0345264291668</v>
      </c>
    </row>
    <row r="95" spans="17:20" ht="16.5" x14ac:dyDescent="0.3">
      <c r="Q95" s="2">
        <f t="shared" si="11"/>
        <v>3.1000000000000005</v>
      </c>
      <c r="R95" s="32">
        <f t="shared" si="8"/>
        <v>3.2668190561999159E-4</v>
      </c>
      <c r="S95" s="33">
        <f t="shared" si="9"/>
        <v>4.4501534691060121E-2</v>
      </c>
      <c r="T95" s="34">
        <f t="shared" si="10"/>
        <v>2450.1534691060119</v>
      </c>
    </row>
    <row r="96" spans="17:20" ht="16.5" x14ac:dyDescent="0.3">
      <c r="Q96" s="2">
        <f t="shared" si="11"/>
        <v>3.2000000000000006</v>
      </c>
      <c r="R96" s="32">
        <f t="shared" si="8"/>
        <v>2.3840882014648383E-4</v>
      </c>
      <c r="S96" s="33">
        <f t="shared" si="9"/>
        <v>4.5400525325066693E-2</v>
      </c>
      <c r="T96" s="34">
        <f t="shared" si="10"/>
        <v>2540.0525325066692</v>
      </c>
    </row>
    <row r="97" spans="17:20" ht="16.5" x14ac:dyDescent="0.3">
      <c r="Q97" s="2">
        <f t="shared" si="11"/>
        <v>3.3000000000000007</v>
      </c>
      <c r="R97" s="32">
        <f t="shared" si="8"/>
        <v>1.7225689390536767E-4</v>
      </c>
      <c r="S97" s="33">
        <f t="shared" si="9"/>
        <v>4.6317676774551703E-2</v>
      </c>
      <c r="T97" s="34">
        <f t="shared" si="10"/>
        <v>2631.7676774551701</v>
      </c>
    </row>
    <row r="98" spans="17:20" ht="16.5" x14ac:dyDescent="0.3">
      <c r="Q98" s="2">
        <f t="shared" si="11"/>
        <v>3.4000000000000008</v>
      </c>
      <c r="R98" s="32">
        <f t="shared" si="8"/>
        <v>1.2322191684730155E-4</v>
      </c>
      <c r="S98" s="33">
        <f t="shared" si="9"/>
        <v>4.7253355912323797E-2</v>
      </c>
      <c r="T98" s="34">
        <f t="shared" si="10"/>
        <v>2725.3355912323796</v>
      </c>
    </row>
    <row r="99" spans="17:20" ht="16.5" x14ac:dyDescent="0.3">
      <c r="Q99" s="2">
        <f t="shared" si="11"/>
        <v>3.5000000000000009</v>
      </c>
      <c r="R99" s="32">
        <f t="shared" si="8"/>
        <v>8.7268269504575712E-5</v>
      </c>
      <c r="S99" s="33">
        <f t="shared" si="9"/>
        <v>4.8207937022513962E-2</v>
      </c>
      <c r="T99" s="34">
        <f t="shared" si="10"/>
        <v>2820.7937022513961</v>
      </c>
    </row>
    <row r="100" spans="17:20" ht="16.5" x14ac:dyDescent="0.3">
      <c r="Q100" s="2">
        <f t="shared" si="11"/>
        <v>3.600000000000001</v>
      </c>
      <c r="R100" s="32">
        <f t="shared" si="8"/>
        <v>6.1190193011377025E-5</v>
      </c>
      <c r="S100" s="33">
        <f t="shared" si="9"/>
        <v>4.9181801950294195E-2</v>
      </c>
      <c r="T100" s="34">
        <f t="shared" si="10"/>
        <v>2918.1801950294193</v>
      </c>
    </row>
    <row r="101" spans="17:20" ht="16.5" x14ac:dyDescent="0.3">
      <c r="Q101" s="2">
        <f t="shared" si="11"/>
        <v>3.7000000000000011</v>
      </c>
      <c r="R101" s="32">
        <f t="shared" si="8"/>
        <v>4.2478027055075E-5</v>
      </c>
      <c r="S101" s="33">
        <f t="shared" si="9"/>
        <v>5.0175340254620657E-2</v>
      </c>
      <c r="T101" s="34">
        <f t="shared" si="10"/>
        <v>3017.5340254620655</v>
      </c>
    </row>
    <row r="102" spans="17:20" ht="16.5" x14ac:dyDescent="0.3">
      <c r="Q102" s="2">
        <f t="shared" si="11"/>
        <v>3.8000000000000012</v>
      </c>
      <c r="R102" s="32">
        <f t="shared" si="8"/>
        <v>2.9194692579145898E-5</v>
      </c>
      <c r="S102" s="33">
        <f t="shared" si="9"/>
        <v>5.1188949364062417E-2</v>
      </c>
      <c r="T102" s="34">
        <f t="shared" si="10"/>
        <v>3118.8949364062414</v>
      </c>
    </row>
    <row r="103" spans="17:20" ht="16.5" x14ac:dyDescent="0.3">
      <c r="Q103" s="2">
        <f t="shared" si="11"/>
        <v>3.9000000000000012</v>
      </c>
      <c r="R103" s="32">
        <f t="shared" si="8"/>
        <v>1.986554713927717E-5</v>
      </c>
      <c r="S103" s="33">
        <f t="shared" si="9"/>
        <v>5.2223034735778218E-2</v>
      </c>
      <c r="T103" s="34">
        <f t="shared" si="10"/>
        <v>3222.3034735778215</v>
      </c>
    </row>
    <row r="104" spans="17:20" ht="16.5" x14ac:dyDescent="0.3">
      <c r="Q104" s="2">
        <f t="shared" si="11"/>
        <v>4.0000000000000009</v>
      </c>
      <c r="R104" s="32">
        <f t="shared" si="8"/>
        <v>1.3383022576488488E-5</v>
      </c>
      <c r="S104" s="33">
        <f t="shared" si="9"/>
        <v>5.3278010017704762E-2</v>
      </c>
      <c r="T104" s="34">
        <f t="shared" si="10"/>
        <v>3327.8010017704764</v>
      </c>
    </row>
    <row r="105" spans="17:20" ht="16.5" x14ac:dyDescent="0.3">
      <c r="Q105" s="2">
        <f t="shared" si="11"/>
        <v>4.1000000000000005</v>
      </c>
      <c r="R105" s="32">
        <f t="shared" si="8"/>
        <v>8.9261657177132613E-6</v>
      </c>
      <c r="S105" s="33">
        <f t="shared" si="9"/>
        <v>5.435429721402131E-2</v>
      </c>
      <c r="T105" s="34">
        <f t="shared" si="10"/>
        <v>3435.4297214021308</v>
      </c>
    </row>
    <row r="106" spans="17:20" ht="16.5" x14ac:dyDescent="0.3">
      <c r="Q106" s="2">
        <f t="shared" si="11"/>
        <v>4.2</v>
      </c>
      <c r="R106" s="32">
        <f t="shared" si="8"/>
        <v>5.8943067756539858E-6</v>
      </c>
      <c r="S106" s="33">
        <f t="shared" si="9"/>
        <v>5.5452326853957096E-2</v>
      </c>
      <c r="T106" s="34">
        <f t="shared" si="10"/>
        <v>3545.2326853957093</v>
      </c>
    </row>
    <row r="107" spans="17:20" ht="16.5" x14ac:dyDescent="0.3">
      <c r="Q107" s="2">
        <f t="shared" si="11"/>
        <v>4.3</v>
      </c>
      <c r="R107" s="32">
        <f t="shared" si="8"/>
        <v>3.8535196742087128E-6</v>
      </c>
      <c r="S107" s="33">
        <f t="shared" si="9"/>
        <v>5.6572538164008673E-2</v>
      </c>
      <c r="T107" s="34">
        <f t="shared" si="10"/>
        <v>3657.253816400867</v>
      </c>
    </row>
    <row r="108" spans="17:20" ht="16.5" x14ac:dyDescent="0.3">
      <c r="Q108" s="2">
        <f t="shared" si="11"/>
        <v>4.3999999999999995</v>
      </c>
      <c r="R108" s="32">
        <f t="shared" si="8"/>
        <v>2.4942471290053621E-6</v>
      </c>
      <c r="S108" s="33">
        <f t="shared" si="9"/>
        <v>5.7715379243636442E-2</v>
      </c>
      <c r="T108" s="34">
        <f t="shared" si="10"/>
        <v>3771.5379243636439</v>
      </c>
    </row>
    <row r="109" spans="17:20" ht="16.5" x14ac:dyDescent="0.3">
      <c r="Q109" s="2">
        <f t="shared" si="11"/>
        <v>4.4999999999999991</v>
      </c>
      <c r="R109" s="32">
        <f t="shared" si="8"/>
        <v>1.5983741106905533E-6</v>
      </c>
      <c r="S109" s="33">
        <f t="shared" si="9"/>
        <v>5.8881307244510302E-2</v>
      </c>
      <c r="T109" s="34">
        <f t="shared" si="10"/>
        <v>3888.1307244510303</v>
      </c>
    </row>
    <row r="110" spans="17:20" ht="16.5" x14ac:dyDescent="0.3">
      <c r="Q110" s="2">
        <f t="shared" si="11"/>
        <v>4.5999999999999988</v>
      </c>
      <c r="R110" s="32">
        <f t="shared" si="8"/>
        <v>1.0140852065486796E-6</v>
      </c>
      <c r="S110" s="33">
        <f t="shared" si="9"/>
        <v>6.0070788553376525E-2</v>
      </c>
      <c r="T110" s="34">
        <f t="shared" si="10"/>
        <v>4007.0788553376519</v>
      </c>
    </row>
    <row r="111" spans="17:20" ht="16.5" x14ac:dyDescent="0.3">
      <c r="Q111" s="2">
        <f t="shared" si="11"/>
        <v>4.6999999999999984</v>
      </c>
      <c r="R111" s="32">
        <f t="shared" si="8"/>
        <v>6.3698251788671475E-7</v>
      </c>
      <c r="S111" s="33">
        <f t="shared" si="9"/>
        <v>6.1284298978618632E-2</v>
      </c>
      <c r="T111" s="34">
        <f t="shared" si="10"/>
        <v>4128.4298978618626</v>
      </c>
    </row>
    <row r="112" spans="17:20" ht="16.5" x14ac:dyDescent="0.3">
      <c r="Q112" s="2">
        <f t="shared" si="11"/>
        <v>4.799999999999998</v>
      </c>
      <c r="R112" s="32">
        <f t="shared" si="8"/>
        <v>3.961299091032111E-7</v>
      </c>
      <c r="S112" s="33">
        <f t="shared" si="9"/>
        <v>6.2522323940587071E-2</v>
      </c>
      <c r="T112" s="34">
        <f t="shared" si="10"/>
        <v>4252.2323940587066</v>
      </c>
    </row>
    <row r="113" spans="17:20" ht="16.5" x14ac:dyDescent="0.3">
      <c r="Q113" s="2">
        <f t="shared" si="11"/>
        <v>4.8999999999999977</v>
      </c>
      <c r="R113" s="32">
        <f t="shared" si="8"/>
        <v>2.4389607458933869E-7</v>
      </c>
      <c r="S113" s="33">
        <f t="shared" si="9"/>
        <v>6.3785358665773839E-2</v>
      </c>
      <c r="T113" s="34">
        <f t="shared" si="10"/>
        <v>4378.5358665773838</v>
      </c>
    </row>
    <row r="114" spans="17:20" ht="16.5" x14ac:dyDescent="0.3">
      <c r="Q114" s="2">
        <f t="shared" si="11"/>
        <v>4.9999999999999973</v>
      </c>
      <c r="R114" s="32">
        <f t="shared" si="8"/>
        <v>1.4867195147343189E-7</v>
      </c>
      <c r="S114" s="33">
        <f t="shared" si="9"/>
        <v>6.5073908384909715E-2</v>
      </c>
      <c r="T114" s="34">
        <f t="shared" si="10"/>
        <v>4507.390838490971</v>
      </c>
    </row>
  </sheetData>
  <mergeCells count="2">
    <mergeCell ref="H12:J12"/>
    <mergeCell ref="R10:T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Hoja1</vt:lpstr>
      <vt:lpstr>deltat</vt:lpstr>
      <vt:lpstr>fechavalor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</dc:creator>
  <cp:lastModifiedBy>José Javier Calderón Coronado</cp:lastModifiedBy>
  <dcterms:created xsi:type="dcterms:W3CDTF">2010-02-26T22:22:49Z</dcterms:created>
  <dcterms:modified xsi:type="dcterms:W3CDTF">2023-03-08T11:25:01Z</dcterms:modified>
</cp:coreProperties>
</file>