
<file path=[Content_Types].xml><?xml version="1.0" encoding="utf-8"?>
<Types xmlns="http://schemas.openxmlformats.org/package/2006/content-types"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Q:\Consultoria\FORMACION\MASTERS CUANTITATIVOS\MFC 2022-2023\Valoración\Jota\Solución\"/>
    </mc:Choice>
  </mc:AlternateContent>
  <bookViews>
    <workbookView xWindow="120" yWindow="75" windowWidth="24915" windowHeight="12300"/>
  </bookViews>
  <sheets>
    <sheet name="Hoja1" sheetId="1" r:id="rId1"/>
  </sheets>
  <definedNames>
    <definedName name="A0">Hoja1!$D$11</definedName>
    <definedName name="corte1">Hoja1!$G$12</definedName>
    <definedName name="corte2">Hoja1!$G$13</definedName>
    <definedName name="deltat">Hoja1!$D$4</definedName>
    <definedName name="Fswap0">Hoja1!$D$12</definedName>
    <definedName name="pago1">Hoja1!$H$12</definedName>
    <definedName name="pago3">Hoja1!$H$14</definedName>
    <definedName name="vola">Hoja1!$D$14</definedName>
  </definedNames>
  <calcPr calcId="162913"/>
</workbook>
</file>

<file path=xl/calcChain.xml><?xml version="1.0" encoding="utf-8"?>
<calcChain xmlns="http://schemas.openxmlformats.org/spreadsheetml/2006/main">
  <c r="D11" i="1" l="1"/>
  <c r="P32" i="1" s="1"/>
  <c r="AE14" i="1"/>
  <c r="AE13" i="1"/>
  <c r="T18" i="1"/>
  <c r="U18" i="1" s="1"/>
  <c r="K31" i="1"/>
  <c r="K30" i="1"/>
  <c r="C26" i="1"/>
  <c r="D26" i="1" s="1"/>
  <c r="C27" i="1"/>
  <c r="AC11" i="1" l="1"/>
  <c r="T19" i="1"/>
  <c r="U19" i="1" s="1"/>
  <c r="C28" i="1"/>
  <c r="D27" i="1"/>
  <c r="T20" i="1"/>
  <c r="D12" i="1"/>
  <c r="T21" i="1" l="1"/>
  <c r="U20" i="1"/>
  <c r="D28" i="1"/>
  <c r="C29" i="1"/>
  <c r="W19" i="1"/>
  <c r="X19" i="1" s="1"/>
  <c r="Y21" i="1"/>
  <c r="Z21" i="1" s="1"/>
  <c r="Y19" i="1"/>
  <c r="Z19" i="1" s="1"/>
  <c r="X7" i="1"/>
  <c r="W21" i="1"/>
  <c r="X21" i="1" s="1"/>
  <c r="E26" i="1"/>
  <c r="F26" i="1" s="1"/>
  <c r="E27" i="1"/>
  <c r="F27" i="1" s="1"/>
  <c r="J31" i="1"/>
  <c r="Y20" i="1"/>
  <c r="Z20" i="1" s="1"/>
  <c r="E28" i="1"/>
  <c r="F28" i="1" s="1"/>
  <c r="E29" i="1"/>
  <c r="F29" i="1" s="1"/>
  <c r="AD13" i="1"/>
  <c r="W18" i="1"/>
  <c r="X18" i="1" s="1"/>
  <c r="AD14" i="1"/>
  <c r="Y18" i="1"/>
  <c r="Z18" i="1" s="1"/>
  <c r="W20" i="1"/>
  <c r="X20" i="1" s="1"/>
  <c r="J30" i="1"/>
  <c r="C30" i="1" l="1"/>
  <c r="D29" i="1"/>
  <c r="U21" i="1"/>
  <c r="T22" i="1"/>
  <c r="M30" i="1"/>
  <c r="O30" i="1" s="1"/>
  <c r="L30" i="1"/>
  <c r="N30" i="1" s="1"/>
  <c r="P30" i="1" s="1"/>
  <c r="AG13" i="1"/>
  <c r="AI13" i="1" s="1"/>
  <c r="AF13" i="1"/>
  <c r="AH13" i="1" s="1"/>
  <c r="AJ13" i="1" s="1"/>
  <c r="M31" i="1"/>
  <c r="O31" i="1" s="1"/>
  <c r="L31" i="1"/>
  <c r="N31" i="1" s="1"/>
  <c r="P31" i="1" s="1"/>
  <c r="AF14" i="1"/>
  <c r="AH14" i="1" s="1"/>
  <c r="AG14" i="1"/>
  <c r="AI14" i="1" s="1"/>
  <c r="AJ14" i="1" l="1"/>
  <c r="AE16" i="1" s="1"/>
  <c r="T23" i="1"/>
  <c r="U22" i="1"/>
  <c r="W22" i="1"/>
  <c r="X22" i="1" s="1"/>
  <c r="Y22" i="1"/>
  <c r="Z22" i="1" s="1"/>
  <c r="C31" i="1"/>
  <c r="D30" i="1"/>
  <c r="E30" i="1"/>
  <c r="F30" i="1" s="1"/>
  <c r="N35" i="1"/>
  <c r="C32" i="1" l="1"/>
  <c r="D31" i="1"/>
  <c r="E31" i="1"/>
  <c r="F31" i="1" s="1"/>
  <c r="U23" i="1"/>
  <c r="T24" i="1"/>
  <c r="Y23" i="1"/>
  <c r="Z23" i="1" s="1"/>
  <c r="W23" i="1"/>
  <c r="X23" i="1" s="1"/>
  <c r="T25" i="1" l="1"/>
  <c r="U24" i="1"/>
  <c r="Y24" i="1"/>
  <c r="Z24" i="1" s="1"/>
  <c r="W24" i="1"/>
  <c r="X24" i="1" s="1"/>
  <c r="D32" i="1"/>
  <c r="C33" i="1"/>
  <c r="E32" i="1"/>
  <c r="F32" i="1" s="1"/>
  <c r="C34" i="1" l="1"/>
  <c r="D33" i="1"/>
  <c r="E33" i="1"/>
  <c r="F33" i="1" s="1"/>
  <c r="U25" i="1"/>
  <c r="T26" i="1"/>
  <c r="Y25" i="1"/>
  <c r="Z25" i="1" s="1"/>
  <c r="W25" i="1"/>
  <c r="X25" i="1" s="1"/>
  <c r="T27" i="1" l="1"/>
  <c r="U26" i="1"/>
  <c r="Y26" i="1"/>
  <c r="Z26" i="1" s="1"/>
  <c r="W26" i="1"/>
  <c r="X26" i="1" s="1"/>
  <c r="C35" i="1"/>
  <c r="D34" i="1"/>
  <c r="E34" i="1"/>
  <c r="F34" i="1" s="1"/>
  <c r="D35" i="1" l="1"/>
  <c r="C36" i="1"/>
  <c r="E35" i="1"/>
  <c r="F35" i="1" s="1"/>
  <c r="U27" i="1"/>
  <c r="T28" i="1"/>
  <c r="Y27" i="1"/>
  <c r="Z27" i="1" s="1"/>
  <c r="W27" i="1"/>
  <c r="X27" i="1" s="1"/>
  <c r="C37" i="1" l="1"/>
  <c r="D36" i="1"/>
  <c r="E36" i="1"/>
  <c r="F36" i="1" s="1"/>
  <c r="T29" i="1"/>
  <c r="U28" i="1"/>
  <c r="Y28" i="1"/>
  <c r="Z28" i="1" s="1"/>
  <c r="W28" i="1"/>
  <c r="X28" i="1" s="1"/>
  <c r="U29" i="1" l="1"/>
  <c r="T30" i="1"/>
  <c r="W29" i="1"/>
  <c r="X29" i="1" s="1"/>
  <c r="Y29" i="1"/>
  <c r="Z29" i="1" s="1"/>
  <c r="C38" i="1"/>
  <c r="D37" i="1"/>
  <c r="E37" i="1"/>
  <c r="F37" i="1" s="1"/>
  <c r="T31" i="1" l="1"/>
  <c r="U30" i="1"/>
  <c r="Y30" i="1"/>
  <c r="Z30" i="1" s="1"/>
  <c r="W30" i="1"/>
  <c r="X30" i="1" s="1"/>
  <c r="C39" i="1"/>
  <c r="D38" i="1"/>
  <c r="E38" i="1"/>
  <c r="F38" i="1" s="1"/>
  <c r="C40" i="1" l="1"/>
  <c r="D39" i="1"/>
  <c r="E39" i="1"/>
  <c r="F39" i="1" s="1"/>
  <c r="U31" i="1"/>
  <c r="T32" i="1"/>
  <c r="W31" i="1"/>
  <c r="X31" i="1" s="1"/>
  <c r="Y31" i="1"/>
  <c r="Z31" i="1" s="1"/>
  <c r="T33" i="1" l="1"/>
  <c r="U32" i="1"/>
  <c r="W32" i="1"/>
  <c r="X32" i="1" s="1"/>
  <c r="Y32" i="1"/>
  <c r="Z32" i="1" s="1"/>
  <c r="D40" i="1"/>
  <c r="C41" i="1"/>
  <c r="E40" i="1"/>
  <c r="F40" i="1" s="1"/>
  <c r="C42" i="1" l="1"/>
  <c r="D41" i="1"/>
  <c r="E41" i="1"/>
  <c r="F41" i="1" s="1"/>
  <c r="U33" i="1"/>
  <c r="T34" i="1"/>
  <c r="Y33" i="1"/>
  <c r="Z33" i="1" s="1"/>
  <c r="W33" i="1"/>
  <c r="X33" i="1" s="1"/>
  <c r="T35" i="1" l="1"/>
  <c r="U34" i="1"/>
  <c r="Y34" i="1"/>
  <c r="Z34" i="1" s="1"/>
  <c r="W34" i="1"/>
  <c r="X34" i="1" s="1"/>
  <c r="C43" i="1"/>
  <c r="D42" i="1"/>
  <c r="E42" i="1"/>
  <c r="F42" i="1" s="1"/>
  <c r="D43" i="1" l="1"/>
  <c r="C44" i="1"/>
  <c r="E43" i="1"/>
  <c r="F43" i="1" s="1"/>
  <c r="U35" i="1"/>
  <c r="T36" i="1"/>
  <c r="W35" i="1"/>
  <c r="X35" i="1" s="1"/>
  <c r="Y35" i="1"/>
  <c r="Z35" i="1" s="1"/>
  <c r="C45" i="1" l="1"/>
  <c r="D44" i="1"/>
  <c r="E44" i="1"/>
  <c r="F44" i="1" s="1"/>
  <c r="T37" i="1"/>
  <c r="U36" i="1"/>
  <c r="W36" i="1"/>
  <c r="X36" i="1" s="1"/>
  <c r="Y36" i="1"/>
  <c r="Z36" i="1" s="1"/>
  <c r="U37" i="1" l="1"/>
  <c r="T38" i="1"/>
  <c r="Y37" i="1"/>
  <c r="Z37" i="1" s="1"/>
  <c r="W37" i="1"/>
  <c r="X37" i="1" s="1"/>
  <c r="C46" i="1"/>
  <c r="D45" i="1"/>
  <c r="E45" i="1"/>
  <c r="F45" i="1" s="1"/>
  <c r="T39" i="1" l="1"/>
  <c r="U38" i="1"/>
  <c r="W38" i="1"/>
  <c r="X38" i="1" s="1"/>
  <c r="Y38" i="1"/>
  <c r="Z38" i="1" s="1"/>
  <c r="C47" i="1"/>
  <c r="D46" i="1"/>
  <c r="E46" i="1"/>
  <c r="F46" i="1" s="1"/>
  <c r="C48" i="1" l="1"/>
  <c r="D47" i="1"/>
  <c r="E47" i="1"/>
  <c r="F47" i="1" s="1"/>
  <c r="U39" i="1"/>
  <c r="T40" i="1"/>
  <c r="W39" i="1"/>
  <c r="X39" i="1" s="1"/>
  <c r="Y39" i="1"/>
  <c r="Z39" i="1" s="1"/>
  <c r="T41" i="1" l="1"/>
  <c r="U40" i="1"/>
  <c r="W40" i="1"/>
  <c r="X40" i="1" s="1"/>
  <c r="Y40" i="1"/>
  <c r="Z40" i="1" s="1"/>
  <c r="C49" i="1"/>
  <c r="D48" i="1"/>
  <c r="E48" i="1"/>
  <c r="F48" i="1" s="1"/>
  <c r="C50" i="1" l="1"/>
  <c r="D49" i="1"/>
  <c r="E49" i="1"/>
  <c r="F49" i="1" s="1"/>
  <c r="U41" i="1"/>
  <c r="T42" i="1"/>
  <c r="Y41" i="1"/>
  <c r="Z41" i="1" s="1"/>
  <c r="W41" i="1"/>
  <c r="X41" i="1" s="1"/>
  <c r="T43" i="1" l="1"/>
  <c r="U42" i="1"/>
  <c r="W42" i="1"/>
  <c r="X42" i="1" s="1"/>
  <c r="Y42" i="1"/>
  <c r="Z42" i="1" s="1"/>
  <c r="C51" i="1"/>
  <c r="D50" i="1"/>
  <c r="E50" i="1"/>
  <c r="F50" i="1" s="1"/>
  <c r="D51" i="1" l="1"/>
  <c r="C52" i="1"/>
  <c r="E51" i="1"/>
  <c r="F51" i="1" s="1"/>
  <c r="U43" i="1"/>
  <c r="T44" i="1"/>
  <c r="Y43" i="1"/>
  <c r="Z43" i="1" s="1"/>
  <c r="W43" i="1"/>
  <c r="X43" i="1" s="1"/>
  <c r="C53" i="1" l="1"/>
  <c r="D52" i="1"/>
  <c r="E52" i="1"/>
  <c r="F52" i="1" s="1"/>
  <c r="T45" i="1"/>
  <c r="U44" i="1"/>
  <c r="W44" i="1"/>
  <c r="X44" i="1" s="1"/>
  <c r="Y44" i="1"/>
  <c r="Z44" i="1" s="1"/>
  <c r="U45" i="1" l="1"/>
  <c r="T46" i="1"/>
  <c r="Y45" i="1"/>
  <c r="Z45" i="1" s="1"/>
  <c r="W45" i="1"/>
  <c r="X45" i="1" s="1"/>
  <c r="C54" i="1"/>
  <c r="D53" i="1"/>
  <c r="E53" i="1"/>
  <c r="F53" i="1" s="1"/>
  <c r="T47" i="1" l="1"/>
  <c r="U46" i="1"/>
  <c r="W46" i="1"/>
  <c r="X46" i="1" s="1"/>
  <c r="Y46" i="1"/>
  <c r="Z46" i="1" s="1"/>
  <c r="C55" i="1"/>
  <c r="D54" i="1"/>
  <c r="E54" i="1"/>
  <c r="F54" i="1" s="1"/>
  <c r="D55" i="1" l="1"/>
  <c r="C56" i="1"/>
  <c r="E55" i="1"/>
  <c r="F55" i="1" s="1"/>
  <c r="U47" i="1"/>
  <c r="T48" i="1"/>
  <c r="W47" i="1"/>
  <c r="X47" i="1" s="1"/>
  <c r="Y47" i="1"/>
  <c r="Z47" i="1" s="1"/>
  <c r="D56" i="1" l="1"/>
  <c r="C57" i="1"/>
  <c r="E56" i="1"/>
  <c r="F56" i="1" s="1"/>
  <c r="T49" i="1"/>
  <c r="U48" i="1"/>
  <c r="W48" i="1"/>
  <c r="X48" i="1" s="1"/>
  <c r="Y48" i="1"/>
  <c r="Z48" i="1" s="1"/>
  <c r="U49" i="1" l="1"/>
  <c r="T50" i="1"/>
  <c r="Y49" i="1"/>
  <c r="Z49" i="1" s="1"/>
  <c r="W49" i="1"/>
  <c r="X49" i="1" s="1"/>
  <c r="C58" i="1"/>
  <c r="D57" i="1"/>
  <c r="E57" i="1"/>
  <c r="F57" i="1" s="1"/>
  <c r="T51" i="1" l="1"/>
  <c r="U50" i="1"/>
  <c r="Y50" i="1"/>
  <c r="Z50" i="1" s="1"/>
  <c r="W50" i="1"/>
  <c r="X50" i="1" s="1"/>
  <c r="C59" i="1"/>
  <c r="D58" i="1"/>
  <c r="E58" i="1"/>
  <c r="F58" i="1" s="1"/>
  <c r="C60" i="1" l="1"/>
  <c r="D59" i="1"/>
  <c r="E59" i="1"/>
  <c r="F59" i="1" s="1"/>
  <c r="U51" i="1"/>
  <c r="T52" i="1"/>
  <c r="W51" i="1"/>
  <c r="X51" i="1" s="1"/>
  <c r="Y51" i="1"/>
  <c r="Z51" i="1" s="1"/>
  <c r="T53" i="1" l="1"/>
  <c r="U52" i="1"/>
  <c r="W52" i="1"/>
  <c r="X52" i="1" s="1"/>
  <c r="Y52" i="1"/>
  <c r="Z52" i="1" s="1"/>
  <c r="C61" i="1"/>
  <c r="D60" i="1"/>
  <c r="E60" i="1"/>
  <c r="F60" i="1" s="1"/>
  <c r="C62" i="1" l="1"/>
  <c r="D61" i="1"/>
  <c r="E61" i="1"/>
  <c r="F61" i="1" s="1"/>
  <c r="U53" i="1"/>
  <c r="T54" i="1"/>
  <c r="W53" i="1"/>
  <c r="X53" i="1" s="1"/>
  <c r="Y53" i="1"/>
  <c r="Z53" i="1" s="1"/>
  <c r="T55" i="1" l="1"/>
  <c r="U54" i="1"/>
  <c r="Y54" i="1"/>
  <c r="Z54" i="1" s="1"/>
  <c r="W54" i="1"/>
  <c r="X54" i="1" s="1"/>
  <c r="C63" i="1"/>
  <c r="D62" i="1"/>
  <c r="E62" i="1"/>
  <c r="F62" i="1" s="1"/>
  <c r="D63" i="1" l="1"/>
  <c r="C64" i="1"/>
  <c r="E63" i="1"/>
  <c r="F63" i="1" s="1"/>
  <c r="U55" i="1"/>
  <c r="T56" i="1"/>
  <c r="Y55" i="1"/>
  <c r="Z55" i="1" s="1"/>
  <c r="W55" i="1"/>
  <c r="X55" i="1" s="1"/>
  <c r="C65" i="1" l="1"/>
  <c r="D64" i="1"/>
  <c r="E64" i="1"/>
  <c r="F64" i="1" s="1"/>
  <c r="T57" i="1"/>
  <c r="U56" i="1"/>
  <c r="W56" i="1"/>
  <c r="X56" i="1" s="1"/>
  <c r="Y56" i="1"/>
  <c r="Z56" i="1" s="1"/>
  <c r="U57" i="1" l="1"/>
  <c r="T58" i="1"/>
  <c r="Y57" i="1"/>
  <c r="Z57" i="1" s="1"/>
  <c r="W57" i="1"/>
  <c r="X57" i="1" s="1"/>
  <c r="D65" i="1"/>
  <c r="C66" i="1"/>
  <c r="E65" i="1"/>
  <c r="F65" i="1" s="1"/>
  <c r="C67" i="1" l="1"/>
  <c r="D66" i="1"/>
  <c r="E66" i="1"/>
  <c r="F66" i="1" s="1"/>
  <c r="T59" i="1"/>
  <c r="U58" i="1"/>
  <c r="Y58" i="1"/>
  <c r="Z58" i="1" s="1"/>
  <c r="W58" i="1"/>
  <c r="X58" i="1" s="1"/>
  <c r="U59" i="1" l="1"/>
  <c r="T60" i="1"/>
  <c r="Y59" i="1"/>
  <c r="Z59" i="1" s="1"/>
  <c r="W59" i="1"/>
  <c r="X59" i="1" s="1"/>
  <c r="C68" i="1"/>
  <c r="D67" i="1"/>
  <c r="E67" i="1"/>
  <c r="F67" i="1" s="1"/>
  <c r="T61" i="1" l="1"/>
  <c r="U60" i="1"/>
  <c r="W60" i="1"/>
  <c r="X60" i="1" s="1"/>
  <c r="Y60" i="1"/>
  <c r="Z60" i="1" s="1"/>
  <c r="D68" i="1"/>
  <c r="C69" i="1"/>
  <c r="E68" i="1"/>
  <c r="F68" i="1" s="1"/>
  <c r="D69" i="1" l="1"/>
  <c r="C70" i="1"/>
  <c r="E69" i="1"/>
  <c r="F69" i="1" s="1"/>
  <c r="U61" i="1"/>
  <c r="T62" i="1"/>
  <c r="Y61" i="1"/>
  <c r="Z61" i="1" s="1"/>
  <c r="W61" i="1"/>
  <c r="X61" i="1" s="1"/>
  <c r="C71" i="1" l="1"/>
  <c r="D70" i="1"/>
  <c r="E70" i="1"/>
  <c r="F70" i="1" s="1"/>
  <c r="T63" i="1"/>
  <c r="U62" i="1"/>
  <c r="Y62" i="1"/>
  <c r="Z62" i="1" s="1"/>
  <c r="W62" i="1"/>
  <c r="X62" i="1" s="1"/>
  <c r="U63" i="1" l="1"/>
  <c r="T64" i="1"/>
  <c r="W63" i="1"/>
  <c r="X63" i="1" s="1"/>
  <c r="Y63" i="1"/>
  <c r="Z63" i="1" s="1"/>
  <c r="C72" i="1"/>
  <c r="D71" i="1"/>
  <c r="E71" i="1"/>
  <c r="F71" i="1" s="1"/>
  <c r="T65" i="1" l="1"/>
  <c r="U64" i="1"/>
  <c r="W64" i="1"/>
  <c r="X64" i="1" s="1"/>
  <c r="Y64" i="1"/>
  <c r="Z64" i="1" s="1"/>
  <c r="C73" i="1"/>
  <c r="D72" i="1"/>
  <c r="E72" i="1"/>
  <c r="F72" i="1" s="1"/>
  <c r="D73" i="1" l="1"/>
  <c r="C74" i="1"/>
  <c r="E73" i="1"/>
  <c r="F73" i="1" s="1"/>
  <c r="U65" i="1"/>
  <c r="T66" i="1"/>
  <c r="Y65" i="1"/>
  <c r="Z65" i="1" s="1"/>
  <c r="W65" i="1"/>
  <c r="X65" i="1" s="1"/>
  <c r="C75" i="1" l="1"/>
  <c r="D74" i="1"/>
  <c r="E74" i="1"/>
  <c r="F74" i="1" s="1"/>
  <c r="T67" i="1"/>
  <c r="U66" i="1"/>
  <c r="Y66" i="1"/>
  <c r="Z66" i="1" s="1"/>
  <c r="W66" i="1"/>
  <c r="X66" i="1" s="1"/>
  <c r="U67" i="1" l="1"/>
  <c r="T68" i="1"/>
  <c r="W67" i="1"/>
  <c r="X67" i="1" s="1"/>
  <c r="Y67" i="1"/>
  <c r="Z67" i="1" s="1"/>
  <c r="D75" i="1"/>
  <c r="C76" i="1"/>
  <c r="E75" i="1"/>
  <c r="F75" i="1" s="1"/>
  <c r="C77" i="1" l="1"/>
  <c r="D76" i="1"/>
  <c r="E76" i="1"/>
  <c r="F76" i="1" s="1"/>
  <c r="T69" i="1"/>
  <c r="U68" i="1"/>
  <c r="W68" i="1"/>
  <c r="X68" i="1" s="1"/>
  <c r="Y68" i="1"/>
  <c r="Z68" i="1" s="1"/>
  <c r="U69" i="1" l="1"/>
  <c r="T70" i="1"/>
  <c r="Y69" i="1"/>
  <c r="Z69" i="1" s="1"/>
  <c r="W69" i="1"/>
  <c r="X69" i="1" s="1"/>
  <c r="D77" i="1"/>
  <c r="C78" i="1"/>
  <c r="E77" i="1"/>
  <c r="F77" i="1" s="1"/>
  <c r="C79" i="1" l="1"/>
  <c r="D78" i="1"/>
  <c r="E78" i="1"/>
  <c r="F78" i="1" s="1"/>
  <c r="T71" i="1"/>
  <c r="U70" i="1"/>
  <c r="Y70" i="1"/>
  <c r="Z70" i="1" s="1"/>
  <c r="W70" i="1"/>
  <c r="X70" i="1" s="1"/>
  <c r="U71" i="1" l="1"/>
  <c r="T72" i="1"/>
  <c r="W71" i="1"/>
  <c r="X71" i="1" s="1"/>
  <c r="Y71" i="1"/>
  <c r="Z71" i="1" s="1"/>
  <c r="D79" i="1"/>
  <c r="C80" i="1"/>
  <c r="E79" i="1"/>
  <c r="F79" i="1" s="1"/>
  <c r="C81" i="1" l="1"/>
  <c r="D80" i="1"/>
  <c r="E80" i="1"/>
  <c r="F80" i="1" s="1"/>
  <c r="T73" i="1"/>
  <c r="U72" i="1"/>
  <c r="W72" i="1"/>
  <c r="X72" i="1" s="1"/>
  <c r="Y72" i="1"/>
  <c r="Z72" i="1" s="1"/>
  <c r="U73" i="1" l="1"/>
  <c r="T74" i="1"/>
  <c r="Y73" i="1"/>
  <c r="Z73" i="1" s="1"/>
  <c r="W73" i="1"/>
  <c r="X73" i="1" s="1"/>
  <c r="D81" i="1"/>
  <c r="C82" i="1"/>
  <c r="E81" i="1"/>
  <c r="F81" i="1" s="1"/>
  <c r="C83" i="1" l="1"/>
  <c r="D82" i="1"/>
  <c r="E82" i="1"/>
  <c r="F82" i="1" s="1"/>
  <c r="T75" i="1"/>
  <c r="U74" i="1"/>
  <c r="W74" i="1"/>
  <c r="X74" i="1" s="1"/>
  <c r="Y74" i="1"/>
  <c r="Z74" i="1" s="1"/>
  <c r="U75" i="1" l="1"/>
  <c r="T76" i="1"/>
  <c r="W75" i="1"/>
  <c r="X75" i="1" s="1"/>
  <c r="Y75" i="1"/>
  <c r="Z75" i="1" s="1"/>
  <c r="C84" i="1"/>
  <c r="D83" i="1"/>
  <c r="E83" i="1"/>
  <c r="F83" i="1" s="1"/>
  <c r="T77" i="1" l="1"/>
  <c r="U76" i="1"/>
  <c r="W76" i="1"/>
  <c r="X76" i="1" s="1"/>
  <c r="Y76" i="1"/>
  <c r="Z76" i="1" s="1"/>
  <c r="D84" i="1"/>
  <c r="C85" i="1"/>
  <c r="E84" i="1"/>
  <c r="F84" i="1" s="1"/>
  <c r="D85" i="1" l="1"/>
  <c r="C86" i="1"/>
  <c r="E85" i="1"/>
  <c r="F85" i="1" s="1"/>
  <c r="U77" i="1"/>
  <c r="T78" i="1"/>
  <c r="W77" i="1"/>
  <c r="X77" i="1" s="1"/>
  <c r="Y77" i="1"/>
  <c r="Z77" i="1" s="1"/>
  <c r="C87" i="1" l="1"/>
  <c r="D86" i="1"/>
  <c r="E86" i="1"/>
  <c r="F86" i="1" s="1"/>
  <c r="T79" i="1"/>
  <c r="U78" i="1"/>
  <c r="Y78" i="1"/>
  <c r="Z78" i="1" s="1"/>
  <c r="W78" i="1"/>
  <c r="X78" i="1" s="1"/>
  <c r="U79" i="1" l="1"/>
  <c r="T80" i="1"/>
  <c r="Y79" i="1"/>
  <c r="Z79" i="1" s="1"/>
  <c r="W79" i="1"/>
  <c r="X79" i="1" s="1"/>
  <c r="D87" i="1"/>
  <c r="C88" i="1"/>
  <c r="E87" i="1"/>
  <c r="F87" i="1" s="1"/>
  <c r="C89" i="1" l="1"/>
  <c r="D88" i="1"/>
  <c r="E88" i="1"/>
  <c r="F88" i="1" s="1"/>
  <c r="T81" i="1"/>
  <c r="U80" i="1"/>
  <c r="Y80" i="1"/>
  <c r="Z80" i="1" s="1"/>
  <c r="W80" i="1"/>
  <c r="X80" i="1" s="1"/>
  <c r="U81" i="1" l="1"/>
  <c r="T82" i="1"/>
  <c r="Y81" i="1"/>
  <c r="Z81" i="1" s="1"/>
  <c r="W81" i="1"/>
  <c r="X81" i="1" s="1"/>
  <c r="D89" i="1"/>
  <c r="C90" i="1"/>
  <c r="E89" i="1"/>
  <c r="F89" i="1" s="1"/>
  <c r="C91" i="1" l="1"/>
  <c r="D90" i="1"/>
  <c r="E90" i="1"/>
  <c r="F90" i="1" s="1"/>
  <c r="T83" i="1"/>
  <c r="U82" i="1"/>
  <c r="W82" i="1"/>
  <c r="X82" i="1" s="1"/>
  <c r="Y82" i="1"/>
  <c r="Z82" i="1" s="1"/>
  <c r="U83" i="1" l="1"/>
  <c r="T84" i="1"/>
  <c r="Y83" i="1"/>
  <c r="Z83" i="1" s="1"/>
  <c r="W83" i="1"/>
  <c r="X83" i="1" s="1"/>
  <c r="C92" i="1"/>
  <c r="D91" i="1"/>
  <c r="E91" i="1"/>
  <c r="F91" i="1" s="1"/>
  <c r="T85" i="1" l="1"/>
  <c r="U84" i="1"/>
  <c r="W84" i="1"/>
  <c r="X84" i="1" s="1"/>
  <c r="Y84" i="1"/>
  <c r="Z84" i="1" s="1"/>
  <c r="D92" i="1"/>
  <c r="C93" i="1"/>
  <c r="E92" i="1"/>
  <c r="F92" i="1" s="1"/>
  <c r="D93" i="1" l="1"/>
  <c r="C94" i="1"/>
  <c r="E93" i="1"/>
  <c r="F93" i="1" s="1"/>
  <c r="U85" i="1"/>
  <c r="T86" i="1"/>
  <c r="W85" i="1"/>
  <c r="X85" i="1" s="1"/>
  <c r="Y85" i="1"/>
  <c r="Z85" i="1" s="1"/>
  <c r="D94" i="1" l="1"/>
  <c r="C95" i="1"/>
  <c r="E94" i="1"/>
  <c r="F94" i="1" s="1"/>
  <c r="T87" i="1"/>
  <c r="U86" i="1"/>
  <c r="Y86" i="1"/>
  <c r="Z86" i="1" s="1"/>
  <c r="W86" i="1"/>
  <c r="X86" i="1" s="1"/>
  <c r="U87" i="1" l="1"/>
  <c r="T88" i="1"/>
  <c r="Y87" i="1"/>
  <c r="Z87" i="1" s="1"/>
  <c r="W87" i="1"/>
  <c r="X87" i="1" s="1"/>
  <c r="C96" i="1"/>
  <c r="D95" i="1"/>
  <c r="E95" i="1"/>
  <c r="F95" i="1" s="1"/>
  <c r="T89" i="1" l="1"/>
  <c r="U88" i="1"/>
  <c r="W88" i="1"/>
  <c r="X88" i="1" s="1"/>
  <c r="Y88" i="1"/>
  <c r="Z88" i="1" s="1"/>
  <c r="C97" i="1"/>
  <c r="D96" i="1"/>
  <c r="E96" i="1"/>
  <c r="F96" i="1" s="1"/>
  <c r="D97" i="1" l="1"/>
  <c r="C98" i="1"/>
  <c r="E97" i="1"/>
  <c r="F97" i="1" s="1"/>
  <c r="U89" i="1"/>
  <c r="T90" i="1"/>
  <c r="W89" i="1"/>
  <c r="X89" i="1" s="1"/>
  <c r="Y89" i="1"/>
  <c r="Z89" i="1" s="1"/>
  <c r="D98" i="1" l="1"/>
  <c r="C99" i="1"/>
  <c r="E98" i="1"/>
  <c r="F98" i="1" s="1"/>
  <c r="T91" i="1"/>
  <c r="U90" i="1"/>
  <c r="Y90" i="1"/>
  <c r="Z90" i="1" s="1"/>
  <c r="W90" i="1"/>
  <c r="X90" i="1" s="1"/>
  <c r="U91" i="1" l="1"/>
  <c r="T92" i="1"/>
  <c r="Y91" i="1"/>
  <c r="Z91" i="1" s="1"/>
  <c r="W91" i="1"/>
  <c r="X91" i="1" s="1"/>
  <c r="D99" i="1"/>
  <c r="C100" i="1"/>
  <c r="E99" i="1"/>
  <c r="F99" i="1" s="1"/>
  <c r="D100" i="1" l="1"/>
  <c r="C101" i="1"/>
  <c r="E100" i="1"/>
  <c r="F100" i="1" s="1"/>
  <c r="T93" i="1"/>
  <c r="U92" i="1"/>
  <c r="W92" i="1"/>
  <c r="X92" i="1" s="1"/>
  <c r="Y92" i="1"/>
  <c r="Z92" i="1" s="1"/>
  <c r="U93" i="1" l="1"/>
  <c r="T94" i="1"/>
  <c r="Y93" i="1"/>
  <c r="Z93" i="1" s="1"/>
  <c r="W93" i="1"/>
  <c r="X93" i="1" s="1"/>
  <c r="D101" i="1"/>
  <c r="C102" i="1"/>
  <c r="E101" i="1"/>
  <c r="F101" i="1" s="1"/>
  <c r="D102" i="1" l="1"/>
  <c r="C103" i="1"/>
  <c r="E102" i="1"/>
  <c r="F102" i="1" s="1"/>
  <c r="T95" i="1"/>
  <c r="U94" i="1"/>
  <c r="Y94" i="1"/>
  <c r="Z94" i="1" s="1"/>
  <c r="W94" i="1"/>
  <c r="X94" i="1" s="1"/>
  <c r="U95" i="1" l="1"/>
  <c r="T96" i="1"/>
  <c r="Y95" i="1"/>
  <c r="Z95" i="1" s="1"/>
  <c r="W95" i="1"/>
  <c r="X95" i="1" s="1"/>
  <c r="C104" i="1"/>
  <c r="D103" i="1"/>
  <c r="E103" i="1"/>
  <c r="F103" i="1" s="1"/>
  <c r="T97" i="1" l="1"/>
  <c r="U96" i="1"/>
  <c r="Y96" i="1"/>
  <c r="Z96" i="1" s="1"/>
  <c r="W96" i="1"/>
  <c r="X96" i="1" s="1"/>
  <c r="C105" i="1"/>
  <c r="D104" i="1"/>
  <c r="E104" i="1"/>
  <c r="F104" i="1" s="1"/>
  <c r="D105" i="1" l="1"/>
  <c r="C106" i="1"/>
  <c r="E105" i="1"/>
  <c r="F105" i="1" s="1"/>
  <c r="U97" i="1"/>
  <c r="T98" i="1"/>
  <c r="Y97" i="1"/>
  <c r="Z97" i="1" s="1"/>
  <c r="W97" i="1"/>
  <c r="X97" i="1" s="1"/>
  <c r="D106" i="1" l="1"/>
  <c r="C107" i="1"/>
  <c r="E106" i="1"/>
  <c r="F106" i="1" s="1"/>
  <c r="T99" i="1"/>
  <c r="U98" i="1"/>
  <c r="W98" i="1"/>
  <c r="X98" i="1" s="1"/>
  <c r="Y98" i="1"/>
  <c r="Z98" i="1" s="1"/>
  <c r="U99" i="1" l="1"/>
  <c r="T100" i="1"/>
  <c r="Y99" i="1"/>
  <c r="Z99" i="1" s="1"/>
  <c r="W99" i="1"/>
  <c r="X99" i="1" s="1"/>
  <c r="D107" i="1"/>
  <c r="C108" i="1"/>
  <c r="E107" i="1"/>
  <c r="F107" i="1" s="1"/>
  <c r="D108" i="1" l="1"/>
  <c r="C109" i="1"/>
  <c r="E108" i="1"/>
  <c r="F108" i="1" s="1"/>
  <c r="T101" i="1"/>
  <c r="U100" i="1"/>
  <c r="W100" i="1"/>
  <c r="X100" i="1" s="1"/>
  <c r="Y100" i="1"/>
  <c r="Z100" i="1" s="1"/>
  <c r="U101" i="1" l="1"/>
  <c r="T102" i="1"/>
  <c r="W101" i="1"/>
  <c r="X101" i="1" s="1"/>
  <c r="Y101" i="1"/>
  <c r="Z101" i="1" s="1"/>
  <c r="D109" i="1"/>
  <c r="C110" i="1"/>
  <c r="E109" i="1"/>
  <c r="F109" i="1" s="1"/>
  <c r="D110" i="1" l="1"/>
  <c r="C111" i="1"/>
  <c r="E110" i="1"/>
  <c r="F110" i="1" s="1"/>
  <c r="T103" i="1"/>
  <c r="U102" i="1"/>
  <c r="Y102" i="1"/>
  <c r="Z102" i="1" s="1"/>
  <c r="W102" i="1"/>
  <c r="X102" i="1" s="1"/>
  <c r="U103" i="1" l="1"/>
  <c r="T104" i="1"/>
  <c r="Y103" i="1"/>
  <c r="Z103" i="1" s="1"/>
  <c r="W103" i="1"/>
  <c r="X103" i="1" s="1"/>
  <c r="C112" i="1"/>
  <c r="D111" i="1"/>
  <c r="E111" i="1"/>
  <c r="F111" i="1" s="1"/>
  <c r="T105" i="1" l="1"/>
  <c r="U104" i="1"/>
  <c r="W104" i="1"/>
  <c r="X104" i="1" s="1"/>
  <c r="Y104" i="1"/>
  <c r="Z104" i="1" s="1"/>
  <c r="D112" i="1"/>
  <c r="C113" i="1"/>
  <c r="E112" i="1"/>
  <c r="F112" i="1" s="1"/>
  <c r="D113" i="1" l="1"/>
  <c r="C114" i="1"/>
  <c r="E113" i="1"/>
  <c r="F113" i="1" s="1"/>
  <c r="U105" i="1"/>
  <c r="T106" i="1"/>
  <c r="W105" i="1"/>
  <c r="X105" i="1" s="1"/>
  <c r="Y105" i="1"/>
  <c r="Z105" i="1" s="1"/>
  <c r="D114" i="1" l="1"/>
  <c r="C115" i="1"/>
  <c r="E114" i="1"/>
  <c r="F114" i="1" s="1"/>
  <c r="T107" i="1"/>
  <c r="U106" i="1"/>
  <c r="Y106" i="1"/>
  <c r="Z106" i="1" s="1"/>
  <c r="W106" i="1"/>
  <c r="X106" i="1" s="1"/>
  <c r="U107" i="1" l="1"/>
  <c r="T108" i="1"/>
  <c r="Y107" i="1"/>
  <c r="Z107" i="1" s="1"/>
  <c r="W107" i="1"/>
  <c r="X107" i="1" s="1"/>
  <c r="D115" i="1"/>
  <c r="C116" i="1"/>
  <c r="E115" i="1"/>
  <c r="F115" i="1" s="1"/>
  <c r="C117" i="1" l="1"/>
  <c r="D116" i="1"/>
  <c r="E116" i="1"/>
  <c r="F116" i="1" s="1"/>
  <c r="T109" i="1"/>
  <c r="U108" i="1"/>
  <c r="W108" i="1"/>
  <c r="X108" i="1" s="1"/>
  <c r="Y108" i="1"/>
  <c r="Z108" i="1" s="1"/>
  <c r="U109" i="1" l="1"/>
  <c r="T110" i="1"/>
  <c r="Y109" i="1"/>
  <c r="Z109" i="1" s="1"/>
  <c r="W109" i="1"/>
  <c r="X109" i="1" s="1"/>
  <c r="D117" i="1"/>
  <c r="C118" i="1"/>
  <c r="E117" i="1"/>
  <c r="F117" i="1" s="1"/>
  <c r="D118" i="1" l="1"/>
  <c r="C119" i="1"/>
  <c r="E118" i="1"/>
  <c r="F118" i="1" s="1"/>
  <c r="T111" i="1"/>
  <c r="U110" i="1"/>
  <c r="W110" i="1"/>
  <c r="X110" i="1" s="1"/>
  <c r="Y110" i="1"/>
  <c r="Z110" i="1" s="1"/>
  <c r="U111" i="1" l="1"/>
  <c r="T112" i="1"/>
  <c r="W111" i="1"/>
  <c r="X111" i="1" s="1"/>
  <c r="Y111" i="1"/>
  <c r="Z111" i="1" s="1"/>
  <c r="C120" i="1"/>
  <c r="D119" i="1"/>
  <c r="E119" i="1"/>
  <c r="F119" i="1" s="1"/>
  <c r="T113" i="1" l="1"/>
  <c r="U112" i="1"/>
  <c r="W112" i="1"/>
  <c r="X112" i="1" s="1"/>
  <c r="Y112" i="1"/>
  <c r="Z112" i="1" s="1"/>
  <c r="C121" i="1"/>
  <c r="D120" i="1"/>
  <c r="E120" i="1"/>
  <c r="F120" i="1" s="1"/>
  <c r="D121" i="1" l="1"/>
  <c r="C122" i="1"/>
  <c r="E121" i="1"/>
  <c r="F121" i="1" s="1"/>
  <c r="U113" i="1"/>
  <c r="T114" i="1"/>
  <c r="Y113" i="1"/>
  <c r="Z113" i="1" s="1"/>
  <c r="W113" i="1"/>
  <c r="X113" i="1" s="1"/>
  <c r="C123" i="1" l="1"/>
  <c r="D122" i="1"/>
  <c r="E122" i="1"/>
  <c r="F122" i="1" s="1"/>
  <c r="T115" i="1"/>
  <c r="U114" i="1"/>
  <c r="W114" i="1"/>
  <c r="X114" i="1" s="1"/>
  <c r="Y114" i="1"/>
  <c r="Z114" i="1" s="1"/>
  <c r="U115" i="1" l="1"/>
  <c r="T116" i="1"/>
  <c r="Y115" i="1"/>
  <c r="Z115" i="1" s="1"/>
  <c r="W115" i="1"/>
  <c r="X115" i="1" s="1"/>
  <c r="D123" i="1"/>
  <c r="C124" i="1"/>
  <c r="E123" i="1"/>
  <c r="F123" i="1" s="1"/>
  <c r="C125" i="1" l="1"/>
  <c r="D124" i="1"/>
  <c r="E124" i="1"/>
  <c r="F124" i="1" s="1"/>
  <c r="T117" i="1"/>
  <c r="U116" i="1"/>
  <c r="W116" i="1"/>
  <c r="X116" i="1" s="1"/>
  <c r="Y116" i="1"/>
  <c r="Z116" i="1" s="1"/>
  <c r="U117" i="1" l="1"/>
  <c r="T118" i="1"/>
  <c r="W117" i="1"/>
  <c r="X117" i="1" s="1"/>
  <c r="Y117" i="1"/>
  <c r="Z117" i="1" s="1"/>
  <c r="D125" i="1"/>
  <c r="C126" i="1"/>
  <c r="E125" i="1"/>
  <c r="F125" i="1" s="1"/>
  <c r="D126" i="1" l="1"/>
  <c r="E126" i="1"/>
  <c r="F126" i="1" s="1"/>
  <c r="H25" i="1" s="1"/>
  <c r="H22" i="1" s="1"/>
  <c r="U118" i="1"/>
  <c r="Y118" i="1"/>
  <c r="Z118" i="1" s="1"/>
  <c r="W118" i="1"/>
  <c r="X118" i="1" s="1"/>
  <c r="Z13" i="1" l="1"/>
  <c r="Z14" i="1" s="1"/>
  <c r="X13" i="1"/>
  <c r="X14" i="1" s="1"/>
  <c r="X11" i="1" l="1"/>
</calcChain>
</file>

<file path=xl/sharedStrings.xml><?xml version="1.0" encoding="utf-8"?>
<sst xmlns="http://schemas.openxmlformats.org/spreadsheetml/2006/main" count="58" uniqueCount="44">
  <si>
    <t>descuentos</t>
  </si>
  <si>
    <t>tipo swap a 5 años que se fijará dentro de 5 años</t>
  </si>
  <si>
    <t>anualidad</t>
  </si>
  <si>
    <t>tipo fwd-swap0</t>
  </si>
  <si>
    <t>vola</t>
  </si>
  <si>
    <t>valores normal</t>
  </si>
  <si>
    <t>probs</t>
  </si>
  <si>
    <t>valores de SwapT</t>
  </si>
  <si>
    <t>cortes</t>
  </si>
  <si>
    <t>pagos</t>
  </si>
  <si>
    <t>más de 8%</t>
  </si>
  <si>
    <t>valor</t>
  </si>
  <si>
    <t>prima 1</t>
  </si>
  <si>
    <t>moneyness</t>
  </si>
  <si>
    <t>vola acum</t>
  </si>
  <si>
    <t>prima</t>
  </si>
  <si>
    <t xml:space="preserve">menos 3* swaption de strike </t>
  </si>
  <si>
    <t>más 3* swaption de strike</t>
  </si>
  <si>
    <t>pago de</t>
  </si>
  <si>
    <t>dmas</t>
  </si>
  <si>
    <t>dmenos</t>
  </si>
  <si>
    <t>phi(dmas)</t>
  </si>
  <si>
    <t>phi(dmenos)</t>
  </si>
  <si>
    <t>valor por desestructuración</t>
  </si>
  <si>
    <t>Versión con smile</t>
  </si>
  <si>
    <t>fwd-swap0</t>
  </si>
  <si>
    <t>volas</t>
  </si>
  <si>
    <t>valores de SwapT (6%)</t>
  </si>
  <si>
    <t>valores de SwapT (8%)</t>
  </si>
  <si>
    <t>promedio</t>
  </si>
  <si>
    <t>con fórmulas</t>
  </si>
  <si>
    <t>pago fijo</t>
  </si>
  <si>
    <t>deltat</t>
  </si>
  <si>
    <t>Valoración por integración</t>
  </si>
  <si>
    <t>flujo</t>
  </si>
  <si>
    <t>flujo promedio</t>
  </si>
  <si>
    <t>Valoración por desestructuración (con fórmulas BS)</t>
  </si>
  <si>
    <t xml:space="preserve">El instrumento equivale a </t>
  </si>
  <si>
    <t>instrumento 1</t>
  </si>
  <si>
    <t>instrumento 2</t>
  </si>
  <si>
    <t>instrumento 3</t>
  </si>
  <si>
    <t>prima 2</t>
  </si>
  <si>
    <t>prima 3</t>
  </si>
  <si>
    <t>valor por integración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</si>
</sst>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%"/>
    <numFmt numFmtId="165" formatCode="0.0000%"/>
  </numFmts>
  <fonts count="10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b/>
      <i/>
      <sz val="11"/>
      <color theme="1"/>
      <name val="Century Gothic"/>
      <family val="2"/>
      <scheme val="minor"/>
    </font>
    <font>
      <sz val="11"/>
      <name val="Century Gothic"/>
      <family val="2"/>
      <scheme val="minor"/>
    </font>
    <font>
      <b/>
      <sz val="11"/>
      <color theme="3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b/>
      <sz val="10"/>
      <color theme="0"/>
      <name val="Arial"/>
      <family val="2"/>
    </font>
    <font>
      <b/>
      <i/>
      <sz val="11"/>
      <color theme="0"/>
      <name val="Century Gothic"/>
      <family val="2"/>
      <scheme val="minor"/>
    </font>
    <font>
      <b/>
      <i/>
      <sz val="11"/>
      <color theme="3"/>
      <name val="Century Gothic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10" fontId="1" fillId="0" borderId="0" xfId="1" applyNumberFormat="1" applyFont="1"/>
    <xf numFmtId="164" fontId="1" fillId="0" borderId="0" xfId="1" applyNumberFormat="1" applyFont="1"/>
    <xf numFmtId="165" fontId="1" fillId="0" borderId="0" xfId="1" applyNumberFormat="1" applyFont="1"/>
    <xf numFmtId="9" fontId="0" fillId="0" borderId="0" xfId="0" applyNumberFormat="1"/>
    <xf numFmtId="0" fontId="0" fillId="0" borderId="0" xfId="0" applyAlignment="1">
      <alignment horizontal="center"/>
    </xf>
    <xf numFmtId="164" fontId="1" fillId="0" borderId="0" xfId="1" applyNumberFormat="1" applyFont="1" applyAlignment="1">
      <alignment horizontal="center"/>
    </xf>
    <xf numFmtId="164" fontId="1" fillId="2" borderId="0" xfId="1" applyNumberFormat="1" applyFont="1" applyFill="1"/>
    <xf numFmtId="165" fontId="1" fillId="2" borderId="0" xfId="1" applyNumberFormat="1" applyFont="1" applyFill="1"/>
    <xf numFmtId="0" fontId="0" fillId="3" borderId="0" xfId="0" applyFill="1"/>
    <xf numFmtId="0" fontId="3" fillId="0" borderId="0" xfId="0" applyFont="1"/>
    <xf numFmtId="9" fontId="0" fillId="0" borderId="6" xfId="0" applyNumberForma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9" fontId="0" fillId="0" borderId="11" xfId="0" applyNumberFormat="1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right"/>
    </xf>
    <xf numFmtId="9" fontId="0" fillId="0" borderId="7" xfId="0" applyNumberFormat="1" applyBorder="1"/>
    <xf numFmtId="0" fontId="0" fillId="0" borderId="0" xfId="0" applyBorder="1"/>
    <xf numFmtId="0" fontId="0" fillId="0" borderId="0" xfId="0" applyBorder="1" applyAlignment="1">
      <alignment horizontal="right"/>
    </xf>
    <xf numFmtId="9" fontId="0" fillId="0" borderId="9" xfId="0" applyNumberFormat="1" applyBorder="1"/>
    <xf numFmtId="0" fontId="0" fillId="0" borderId="13" xfId="0" applyBorder="1"/>
    <xf numFmtId="0" fontId="0" fillId="0" borderId="13" xfId="0" applyBorder="1" applyAlignment="1">
      <alignment horizontal="right"/>
    </xf>
    <xf numFmtId="9" fontId="0" fillId="0" borderId="11" xfId="0" applyNumberFormat="1" applyBorder="1"/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9" fontId="0" fillId="0" borderId="6" xfId="0" applyNumberFormat="1" applyBorder="1"/>
    <xf numFmtId="165" fontId="1" fillId="0" borderId="8" xfId="1" applyNumberFormat="1" applyFont="1" applyBorder="1"/>
    <xf numFmtId="9" fontId="0" fillId="0" borderId="10" xfId="0" applyNumberFormat="1" applyBorder="1"/>
    <xf numFmtId="164" fontId="1" fillId="0" borderId="12" xfId="1" applyNumberFormat="1" applyFont="1" applyBorder="1" applyAlignment="1">
      <alignment horizontal="center"/>
    </xf>
    <xf numFmtId="165" fontId="1" fillId="0" borderId="12" xfId="1" applyNumberFormat="1" applyFont="1" applyBorder="1" applyAlignment="1">
      <alignment horizontal="center"/>
    </xf>
    <xf numFmtId="164" fontId="1" fillId="0" borderId="7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center"/>
    </xf>
    <xf numFmtId="164" fontId="1" fillId="0" borderId="9" xfId="1" applyNumberFormat="1" applyFont="1" applyBorder="1" applyAlignment="1">
      <alignment horizontal="center"/>
    </xf>
    <xf numFmtId="164" fontId="1" fillId="0" borderId="13" xfId="1" applyNumberFormat="1" applyFont="1" applyBorder="1" applyAlignment="1">
      <alignment horizontal="center"/>
    </xf>
    <xf numFmtId="165" fontId="1" fillId="0" borderId="13" xfId="1" applyNumberFormat="1" applyFont="1" applyBorder="1" applyAlignment="1">
      <alignment horizontal="center"/>
    </xf>
    <xf numFmtId="164" fontId="1" fillId="0" borderId="11" xfId="1" applyNumberFormat="1" applyFont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6" fillId="4" borderId="0" xfId="0" applyFont="1" applyFill="1"/>
    <xf numFmtId="0" fontId="7" fillId="4" borderId="0" xfId="0" applyFont="1" applyFill="1" applyAlignment="1">
      <alignment horizontal="center"/>
    </xf>
    <xf numFmtId="0" fontId="8" fillId="4" borderId="1" xfId="0" applyFont="1" applyFill="1" applyBorder="1"/>
    <xf numFmtId="164" fontId="4" fillId="5" borderId="1" xfId="1" applyNumberFormat="1" applyFont="1" applyFill="1" applyBorder="1"/>
    <xf numFmtId="164" fontId="4" fillId="5" borderId="2" xfId="1" applyNumberFormat="1" applyFont="1" applyFill="1" applyBorder="1"/>
    <xf numFmtId="164" fontId="4" fillId="5" borderId="3" xfId="1" applyNumberFormat="1" applyFont="1" applyFill="1" applyBorder="1"/>
    <xf numFmtId="0" fontId="6" fillId="4" borderId="0" xfId="0" applyFont="1" applyFill="1" applyAlignment="1">
      <alignment horizontal="right"/>
    </xf>
    <xf numFmtId="0" fontId="6" fillId="4" borderId="6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164" fontId="2" fillId="0" borderId="10" xfId="0" applyNumberFormat="1" applyFont="1" applyFill="1" applyBorder="1" applyAlignment="1">
      <alignment horizontal="center"/>
    </xf>
    <xf numFmtId="164" fontId="2" fillId="0" borderId="13" xfId="1" applyNumberFormat="1" applyFont="1" applyFill="1" applyBorder="1" applyAlignment="1">
      <alignment horizontal="center"/>
    </xf>
    <xf numFmtId="164" fontId="2" fillId="0" borderId="11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64" fontId="5" fillId="0" borderId="0" xfId="1" applyNumberFormat="1" applyFont="1" applyFill="1" applyAlignment="1">
      <alignment horizont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542925</xdr:colOff>
      <xdr:row>7</xdr:row>
      <xdr:rowOff>161925</xdr:rowOff>
    </xdr:from>
    <xdr:to>
      <xdr:col>11</xdr:col>
      <xdr:colOff>819150</xdr:colOff>
      <xdr:row>16</xdr:row>
      <xdr:rowOff>66675</xdr:rowOff>
    </xdr:to>
    <xdr:pic>
      <xdr:nvPicPr>
        <xdr:cNvPr id="10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467600" y="1524000"/>
          <a:ext cx="2876550" cy="1838325"/>
        </a:xfrm>
        <a:prstGeom prst="rect">
          <a:avLst/>
        </a:prstGeom>
        <a:noFill/>
        <a:ln w="317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Afi">
  <a:themeElements>
    <a:clrScheme name="Plantilla Afi">
      <a:dk1>
        <a:srgbClr val="000000"/>
      </a:dk1>
      <a:lt1>
        <a:srgbClr val="FFFFFF"/>
      </a:lt1>
      <a:dk2>
        <a:srgbClr val="D84519"/>
      </a:dk2>
      <a:lt2>
        <a:srgbClr val="BFBFBF"/>
      </a:lt2>
      <a:accent1>
        <a:srgbClr val="D84519"/>
      </a:accent1>
      <a:accent2>
        <a:srgbClr val="00599C"/>
      </a:accent2>
      <a:accent3>
        <a:srgbClr val="8FD400"/>
      </a:accent3>
      <a:accent4>
        <a:srgbClr val="FDB813"/>
      </a:accent4>
      <a:accent5>
        <a:srgbClr val="AD0075"/>
      </a:accent5>
      <a:accent6>
        <a:srgbClr val="BFBFBF"/>
      </a:accent6>
      <a:hlink>
        <a:srgbClr val="00A3D6"/>
      </a:hlink>
      <a:folHlink>
        <a:srgbClr val="FF0000"/>
      </a:folHlink>
    </a:clrScheme>
    <a:fontScheme name="Plantilla Afi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3181" t="-1300" r="-40517" b="1300"/>
          </a:stretch>
        </a:blip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rtlCol="0" anchor="t" anchorCtr="0" compatLnSpc="1">
        <a:prstTxWarp prst="textNoShape">
          <a:avLst/>
        </a:prstTxWarp>
      </a:bodyPr>
      <a:lstStyle>
        <a:defPPr marL="0" marR="0" indent="0" algn="ctr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pitchFamily="34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rgbClr val="339966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ctr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GB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pitchFamily="34" charset="0"/>
          </a:defRPr>
        </a:defPPr>
      </a:lstStyle>
    </a:lnDef>
    <a:txDef>
      <a:spPr>
        <a:noFill/>
      </a:spPr>
      <a:bodyPr wrap="square" rtlCol="0">
        <a:spAutoFit/>
      </a:bodyPr>
      <a:lstStyle>
        <a:defPPr algn="l">
          <a:defRPr sz="1600">
            <a:latin typeface="+mn-lt"/>
          </a:defRPr>
        </a:defPPr>
      </a:lstStyle>
    </a:txDef>
  </a:objectDefaults>
  <a:extraClrSchemeLst>
    <a:extraClrScheme>
      <a:clrScheme name="Default Design 1">
        <a:dk1>
          <a:srgbClr val="000000"/>
        </a:dk1>
        <a:lt1>
          <a:srgbClr val="FFFFFF"/>
        </a:lt1>
        <a:dk2>
          <a:srgbClr val="0000FF"/>
        </a:dk2>
        <a:lt2>
          <a:srgbClr val="FFFF00"/>
        </a:lt2>
        <a:accent1>
          <a:srgbClr val="FF9900"/>
        </a:accent1>
        <a:accent2>
          <a:srgbClr val="00FFFF"/>
        </a:accent2>
        <a:accent3>
          <a:srgbClr val="AAAAFF"/>
        </a:accent3>
        <a:accent4>
          <a:srgbClr val="DADADA"/>
        </a:accent4>
        <a:accent5>
          <a:srgbClr val="FFCAAA"/>
        </a:accent5>
        <a:accent6>
          <a:srgbClr val="00E7E7"/>
        </a:accent6>
        <a:hlink>
          <a:srgbClr val="FF0000"/>
        </a:hlink>
        <a:folHlink>
          <a:srgbClr val="969696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Default Design 2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CC99"/>
        </a:accent1>
        <a:accent2>
          <a:srgbClr val="3333CC"/>
        </a:accent2>
        <a:accent3>
          <a:srgbClr val="FFFFFF"/>
        </a:accent3>
        <a:accent4>
          <a:srgbClr val="000000"/>
        </a:accent4>
        <a:accent5>
          <a:srgbClr val="AAE2CA"/>
        </a:accent5>
        <a:accent6>
          <a:srgbClr val="2D2DB9"/>
        </a:accent6>
        <a:hlink>
          <a:srgbClr val="CCCCFF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3">
        <a:dk1>
          <a:srgbClr val="000000"/>
        </a:dk1>
        <a:lt1>
          <a:srgbClr val="FFFFFF"/>
        </a:lt1>
        <a:dk2>
          <a:srgbClr val="000000"/>
        </a:dk2>
        <a:lt2>
          <a:srgbClr val="333333"/>
        </a:lt2>
        <a:accent1>
          <a:srgbClr val="DDDDDD"/>
        </a:accent1>
        <a:accent2>
          <a:srgbClr val="808080"/>
        </a:accent2>
        <a:accent3>
          <a:srgbClr val="FFFFFF"/>
        </a:accent3>
        <a:accent4>
          <a:srgbClr val="000000"/>
        </a:accent4>
        <a:accent5>
          <a:srgbClr val="EBEBEB"/>
        </a:accent5>
        <a:accent6>
          <a:srgbClr val="737373"/>
        </a:accent6>
        <a:hlink>
          <a:srgbClr val="4D4D4D"/>
        </a:hlink>
        <a:folHlink>
          <a:srgbClr val="EAEAEA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4">
        <a:dk1>
          <a:srgbClr val="000000"/>
        </a:dk1>
        <a:lt1>
          <a:srgbClr val="FFFFCC"/>
        </a:lt1>
        <a:dk2>
          <a:srgbClr val="808000"/>
        </a:dk2>
        <a:lt2>
          <a:srgbClr val="666633"/>
        </a:lt2>
        <a:accent1>
          <a:srgbClr val="339933"/>
        </a:accent1>
        <a:accent2>
          <a:srgbClr val="800000"/>
        </a:accent2>
        <a:accent3>
          <a:srgbClr val="FFFFE2"/>
        </a:accent3>
        <a:accent4>
          <a:srgbClr val="000000"/>
        </a:accent4>
        <a:accent5>
          <a:srgbClr val="ADCAAD"/>
        </a:accent5>
        <a:accent6>
          <a:srgbClr val="730000"/>
        </a:accent6>
        <a:hlink>
          <a:srgbClr val="0033CC"/>
        </a:hlink>
        <a:folHlink>
          <a:srgbClr val="FFCC66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FFCC66"/>
        </a:accent1>
        <a:accent2>
          <a:srgbClr val="0000FF"/>
        </a:accent2>
        <a:accent3>
          <a:srgbClr val="FFFFFF"/>
        </a:accent3>
        <a:accent4>
          <a:srgbClr val="000000"/>
        </a:accent4>
        <a:accent5>
          <a:srgbClr val="FFE2B8"/>
        </a:accent5>
        <a:accent6>
          <a:srgbClr val="0000E7"/>
        </a:accent6>
        <a:hlink>
          <a:srgbClr val="CC00CC"/>
        </a:hlink>
        <a:folHlink>
          <a:srgbClr val="C0C0C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C0C0C0"/>
        </a:accent1>
        <a:accent2>
          <a:srgbClr val="0066FF"/>
        </a:accent2>
        <a:accent3>
          <a:srgbClr val="FFFFFF"/>
        </a:accent3>
        <a:accent4>
          <a:srgbClr val="000000"/>
        </a:accent4>
        <a:accent5>
          <a:srgbClr val="DCDCDC"/>
        </a:accent5>
        <a:accent6>
          <a:srgbClr val="005CE7"/>
        </a:accent6>
        <a:hlink>
          <a:srgbClr val="FF0000"/>
        </a:hlink>
        <a:folHlink>
          <a:srgbClr val="00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7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3399FF"/>
        </a:accent1>
        <a:accent2>
          <a:srgbClr val="99FFCC"/>
        </a:accent2>
        <a:accent3>
          <a:srgbClr val="FFFFFF"/>
        </a:accent3>
        <a:accent4>
          <a:srgbClr val="000000"/>
        </a:accent4>
        <a:accent5>
          <a:srgbClr val="ADCAFF"/>
        </a:accent5>
        <a:accent6>
          <a:srgbClr val="8AE7B9"/>
        </a:accent6>
        <a:hlink>
          <a:srgbClr val="CC00CC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  <a:extLst>
    <a:ext uri="{05A4C25C-085E-4340-85A3-A5531E510DB2}">
      <thm15:themeFamily xmlns:thm15="http://schemas.microsoft.com/office/thememl/2012/main" name="Tema Afi" id="{F282E044-BE78-497B-985B-79770C2326FD}" vid="{CC51B5E0-2204-40F9-9B66-7A3958CF59C6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4:AJ126"/>
  <sheetViews>
    <sheetView showGridLines="0" tabSelected="1" workbookViewId="0"/>
  </sheetViews>
  <sheetFormatPr defaultColWidth="11.375" defaultRowHeight="16.5" x14ac:dyDescent="0.3"/>
  <cols>
    <col min="1" max="1" width="5.75" customWidth="1"/>
    <col min="3" max="3" width="17.75" customWidth="1"/>
    <col min="4" max="4" width="11.875" customWidth="1"/>
    <col min="6" max="6" width="11.75" customWidth="1"/>
    <col min="12" max="12" width="16.875" customWidth="1"/>
    <col min="13" max="15" width="12.5" customWidth="1"/>
    <col min="18" max="18" width="4.875" style="11" customWidth="1"/>
    <col min="19" max="19" width="5.25" customWidth="1"/>
    <col min="22" max="22" width="6.25" customWidth="1"/>
    <col min="30" max="30" width="12.625" customWidth="1"/>
    <col min="31" max="31" width="10.5" customWidth="1"/>
    <col min="32" max="33" width="12.625" customWidth="1"/>
    <col min="34" max="34" width="11.875" customWidth="1"/>
    <col min="35" max="35" width="12.625" customWidth="1"/>
    <col min="36" max="36" width="8" customWidth="1"/>
  </cols>
  <sheetData>
    <row r="4" spans="2:36" x14ac:dyDescent="0.3">
      <c r="C4" s="44" t="s">
        <v>32</v>
      </c>
      <c r="D4">
        <v>1</v>
      </c>
    </row>
    <row r="5" spans="2:36" ht="17.25" thickBot="1" x14ac:dyDescent="0.35">
      <c r="Y5" s="7" t="s">
        <v>26</v>
      </c>
    </row>
    <row r="6" spans="2:36" ht="17.25" thickBot="1" x14ac:dyDescent="0.35">
      <c r="C6" s="45">
        <v>1</v>
      </c>
      <c r="D6" s="45">
        <v>2</v>
      </c>
      <c r="E6" s="45">
        <v>3</v>
      </c>
      <c r="F6" s="45">
        <v>4</v>
      </c>
      <c r="G6" s="45">
        <v>5</v>
      </c>
      <c r="H6" s="45">
        <v>6</v>
      </c>
      <c r="I6" s="45">
        <v>7</v>
      </c>
      <c r="J6" s="45">
        <v>8</v>
      </c>
      <c r="K6" s="45">
        <v>9</v>
      </c>
      <c r="L6" s="45">
        <v>10</v>
      </c>
      <c r="X6" s="30">
        <v>0.06</v>
      </c>
      <c r="Y6" s="21">
        <v>0.26</v>
      </c>
    </row>
    <row r="7" spans="2:36" ht="17.25" thickBot="1" x14ac:dyDescent="0.35">
      <c r="B7" s="46" t="s">
        <v>0</v>
      </c>
      <c r="C7" s="47">
        <v>0.99456</v>
      </c>
      <c r="D7" s="48">
        <v>0.99119999999999997</v>
      </c>
      <c r="E7" s="48">
        <v>0.98433999999999999</v>
      </c>
      <c r="F7" s="48">
        <v>0.96250000000000002</v>
      </c>
      <c r="G7" s="48">
        <v>0.94311999999999996</v>
      </c>
      <c r="H7" s="48">
        <v>0.92244999999999999</v>
      </c>
      <c r="I7" s="48">
        <v>0.90454999999999997</v>
      </c>
      <c r="J7" s="48">
        <v>0.85673999999999995</v>
      </c>
      <c r="K7" s="48">
        <v>0.79986999999999997</v>
      </c>
      <c r="L7" s="49">
        <v>0.73490999999999995</v>
      </c>
      <c r="T7" s="12" t="s">
        <v>24</v>
      </c>
      <c r="W7" s="2" t="s">
        <v>25</v>
      </c>
      <c r="X7" s="31">
        <f>Fswap0</f>
        <v>4.9356172306875404E-2</v>
      </c>
      <c r="Y7" s="24">
        <v>0.25</v>
      </c>
    </row>
    <row r="8" spans="2:36" ht="17.25" thickBot="1" x14ac:dyDescent="0.35">
      <c r="X8" s="32">
        <v>0.08</v>
      </c>
      <c r="Y8" s="27">
        <v>0.24</v>
      </c>
    </row>
    <row r="9" spans="2:36" x14ac:dyDescent="0.3">
      <c r="C9" t="s">
        <v>1</v>
      </c>
      <c r="AB9" s="12" t="s">
        <v>30</v>
      </c>
    </row>
    <row r="10" spans="2:36" ht="17.25" thickBot="1" x14ac:dyDescent="0.35"/>
    <row r="11" spans="2:36" ht="17.25" thickBot="1" x14ac:dyDescent="0.35">
      <c r="C11" s="50" t="s">
        <v>2</v>
      </c>
      <c r="D11" s="1">
        <f>SUM(H7:L7)*deltat</f>
        <v>4.2185199999999998</v>
      </c>
      <c r="G11" s="57" t="s">
        <v>8</v>
      </c>
      <c r="H11" s="58" t="s">
        <v>9</v>
      </c>
      <c r="W11" s="63" t="s">
        <v>11</v>
      </c>
      <c r="X11" s="64">
        <f>3%*A0+X14-Z14</f>
        <v>0.18409231391528105</v>
      </c>
      <c r="AB11" t="s">
        <v>31</v>
      </c>
      <c r="AC11" s="9">
        <f>3%*A0</f>
        <v>0.12655559999999999</v>
      </c>
    </row>
    <row r="12" spans="2:36" x14ac:dyDescent="0.3">
      <c r="C12" s="50" t="s">
        <v>3</v>
      </c>
      <c r="D12" s="5">
        <f>(G7-L7)/D11</f>
        <v>4.9356172306875404E-2</v>
      </c>
      <c r="G12" s="13">
        <v>0.06</v>
      </c>
      <c r="H12" s="14">
        <v>0.03</v>
      </c>
      <c r="AD12" s="62" t="s">
        <v>13</v>
      </c>
      <c r="AE12" s="62" t="s">
        <v>14</v>
      </c>
      <c r="AF12" s="62" t="s">
        <v>19</v>
      </c>
      <c r="AG12" s="62" t="s">
        <v>20</v>
      </c>
      <c r="AH12" s="62" t="s">
        <v>21</v>
      </c>
      <c r="AI12" s="62" t="s">
        <v>22</v>
      </c>
      <c r="AJ12" s="62" t="s">
        <v>15</v>
      </c>
    </row>
    <row r="13" spans="2:36" x14ac:dyDescent="0.3">
      <c r="G13" s="15">
        <v>0.08</v>
      </c>
      <c r="H13" s="16"/>
      <c r="W13" t="s">
        <v>29</v>
      </c>
      <c r="X13" s="4">
        <f>SUMPRODUCT(X18:X118,U18:U118)</f>
        <v>2.3585094344622071E-2</v>
      </c>
      <c r="Y13" t="s">
        <v>29</v>
      </c>
      <c r="Z13" s="4">
        <f>SUMPRODUCT(Z18:Z118,U18:U118)</f>
        <v>9.9460185750912707E-3</v>
      </c>
      <c r="AC13">
        <v>1</v>
      </c>
      <c r="AD13">
        <f>LN(Fswap0/X6)</f>
        <v>-0.19528173208899355</v>
      </c>
      <c r="AE13" s="3">
        <f>Y6*SQRT($G$6)</f>
        <v>0.58137767414994534</v>
      </c>
      <c r="AF13">
        <f>AD13/AE13+0.5*AE13</f>
        <v>-4.5205953474943938E-2</v>
      </c>
      <c r="AG13">
        <f>AD13/AE13-0.5*AE13</f>
        <v>-0.62658362762488928</v>
      </c>
      <c r="AH13">
        <f>NORMSDIST(AF13)</f>
        <v>0.48197157445833827</v>
      </c>
      <c r="AI13">
        <f>NORMSDIST(AG13)</f>
        <v>0.26546610158920991</v>
      </c>
      <c r="AJ13" s="9">
        <f>A0*(Fswap0*AH13-X6*AI13)*3</f>
        <v>9.9476573956211373E-2</v>
      </c>
    </row>
    <row r="14" spans="2:36" ht="17.25" thickBot="1" x14ac:dyDescent="0.35">
      <c r="C14" s="50" t="s">
        <v>4</v>
      </c>
      <c r="D14" s="6">
        <v>0.25</v>
      </c>
      <c r="G14" s="17" t="s">
        <v>10</v>
      </c>
      <c r="H14" s="18">
        <v>0.09</v>
      </c>
      <c r="W14" t="s">
        <v>15</v>
      </c>
      <c r="X14" s="4">
        <f>X13*A0</f>
        <v>9.9494192194675091E-2</v>
      </c>
      <c r="Y14" t="s">
        <v>15</v>
      </c>
      <c r="Z14" s="4">
        <f>Z13*A0</f>
        <v>4.1957478279394028E-2</v>
      </c>
      <c r="AC14">
        <v>2</v>
      </c>
      <c r="AD14">
        <f>LN(Fswap0/X8)</f>
        <v>-0.48296380454077464</v>
      </c>
      <c r="AE14" s="3">
        <f>Y8*SQRT($G$6)</f>
        <v>0.53665631459994956</v>
      </c>
      <c r="AF14">
        <f>AD14/AE14+0.5*AE14</f>
        <v>-0.63162175738760329</v>
      </c>
      <c r="AG14">
        <f>AD14/AE14-0.5*AE14</f>
        <v>-1.1682780719875527</v>
      </c>
      <c r="AH14">
        <f>NORMSDIST(AF14)</f>
        <v>0.26381703295688602</v>
      </c>
      <c r="AI14">
        <f>NORMSDIST(AG14)</f>
        <v>0.12134730873392666</v>
      </c>
      <c r="AJ14" s="9">
        <f>A0*(Fswap0*AH14-X8*AI14)*3</f>
        <v>4.1930581574201105E-2</v>
      </c>
    </row>
    <row r="15" spans="2:36" ht="17.25" thickBot="1" x14ac:dyDescent="0.35"/>
    <row r="16" spans="2:36" x14ac:dyDescent="0.3">
      <c r="T16" s="65" t="s">
        <v>5</v>
      </c>
      <c r="U16" s="65" t="s">
        <v>6</v>
      </c>
      <c r="W16" s="65" t="s">
        <v>27</v>
      </c>
      <c r="X16" s="65" t="s">
        <v>34</v>
      </c>
      <c r="Y16" s="65" t="s">
        <v>28</v>
      </c>
      <c r="Z16" s="65" t="s">
        <v>34</v>
      </c>
      <c r="AD16" s="63" t="s">
        <v>11</v>
      </c>
      <c r="AE16" s="64">
        <f>AC11+AJ13-AJ14</f>
        <v>0.18410159238201027</v>
      </c>
    </row>
    <row r="17" spans="3:26" ht="17.25" thickBot="1" x14ac:dyDescent="0.35">
      <c r="T17" s="66"/>
      <c r="U17" s="66"/>
      <c r="W17" s="66"/>
      <c r="X17" s="66"/>
      <c r="Y17" s="66"/>
      <c r="Z17" s="66"/>
    </row>
    <row r="18" spans="3:26" x14ac:dyDescent="0.3">
      <c r="T18">
        <f>-5</f>
        <v>-5</v>
      </c>
      <c r="U18" s="4">
        <f>NORMDIST(T18,0,1,FALSE)*0.1</f>
        <v>1.4867195147342977E-7</v>
      </c>
      <c r="W18" s="5">
        <f t="shared" ref="W18:W49" si="0">Fswap0*EXP(-0.5*$Y$6^2*$G$6)*EXP($Y$6*SQRT($G$6)*T18)</f>
        <v>2.2777188992934749E-3</v>
      </c>
      <c r="X18">
        <f t="shared" ref="X18:X49" si="1">3*MAX(W18-$X$6,0)</f>
        <v>0</v>
      </c>
      <c r="Y18" s="5">
        <f t="shared" ref="Y18:Y49" si="2">Fswap0*EXP(-0.5*$Y$8^2*$G$6)*EXP($Y$8*SQRT($G$6)*T18)</f>
        <v>2.920577168325395E-3</v>
      </c>
      <c r="Z18">
        <f>3*MAX(Y18-$X$8,0)</f>
        <v>0</v>
      </c>
    </row>
    <row r="19" spans="3:26" x14ac:dyDescent="0.3">
      <c r="T19">
        <f>T18+0.1</f>
        <v>-4.9000000000000004</v>
      </c>
      <c r="U19" s="4">
        <f t="shared" ref="U19:U82" si="3">NORMDIST(T19,0,1,FALSE)*0.1</f>
        <v>2.4389607458933525E-7</v>
      </c>
      <c r="W19" s="5">
        <f t="shared" si="0"/>
        <v>2.4140654302397171E-3</v>
      </c>
      <c r="X19">
        <f t="shared" si="1"/>
        <v>0</v>
      </c>
      <c r="Y19" s="5">
        <f t="shared" si="2"/>
        <v>3.0815936703128444E-3</v>
      </c>
      <c r="Z19">
        <f t="shared" ref="Z19:Z82" si="4">3*MAX(Y19-$X$8,0)</f>
        <v>0</v>
      </c>
    </row>
    <row r="20" spans="3:26" ht="17.25" thickBot="1" x14ac:dyDescent="0.35">
      <c r="T20">
        <f t="shared" ref="T20:T83" si="5">T19+0.1</f>
        <v>-4.8000000000000007</v>
      </c>
      <c r="U20" s="4">
        <f t="shared" si="3"/>
        <v>3.9612990910320612E-7</v>
      </c>
      <c r="W20" s="5">
        <f t="shared" si="0"/>
        <v>2.5585738008698806E-3</v>
      </c>
      <c r="X20">
        <f t="shared" si="1"/>
        <v>0</v>
      </c>
      <c r="Y20" s="5">
        <f t="shared" si="2"/>
        <v>3.2514872922728309E-3</v>
      </c>
      <c r="Z20">
        <f t="shared" si="4"/>
        <v>0</v>
      </c>
    </row>
    <row r="21" spans="3:26" x14ac:dyDescent="0.3">
      <c r="C21" s="12" t="s">
        <v>33</v>
      </c>
      <c r="G21" s="51"/>
      <c r="H21" s="52" t="s">
        <v>43</v>
      </c>
      <c r="I21" s="53"/>
      <c r="L21" s="12" t="s">
        <v>36</v>
      </c>
      <c r="T21">
        <f t="shared" si="5"/>
        <v>-4.7000000000000011</v>
      </c>
      <c r="U21" s="4">
        <f t="shared" si="3"/>
        <v>6.3698251788670681E-7</v>
      </c>
      <c r="W21" s="5">
        <f t="shared" si="0"/>
        <v>2.7117325870689851E-3</v>
      </c>
      <c r="X21">
        <f t="shared" si="1"/>
        <v>0</v>
      </c>
      <c r="Y21" s="5">
        <f t="shared" si="2"/>
        <v>3.430747445278342E-3</v>
      </c>
      <c r="Z21">
        <f t="shared" si="4"/>
        <v>0</v>
      </c>
    </row>
    <row r="22" spans="3:26" ht="17.25" thickBot="1" x14ac:dyDescent="0.35">
      <c r="G22" s="54"/>
      <c r="H22" s="55">
        <f>H25*A0</f>
        <v>0.17388683793700607</v>
      </c>
      <c r="I22" s="56"/>
      <c r="T22">
        <f t="shared" si="5"/>
        <v>-4.6000000000000014</v>
      </c>
      <c r="U22" s="4">
        <f t="shared" si="3"/>
        <v>1.0140852065486672E-6</v>
      </c>
      <c r="W22" s="5">
        <f t="shared" si="0"/>
        <v>2.8740596113630795E-3</v>
      </c>
      <c r="X22">
        <f t="shared" si="1"/>
        <v>0</v>
      </c>
      <c r="Y22" s="5">
        <f t="shared" si="2"/>
        <v>3.619890522486549E-3</v>
      </c>
      <c r="Z22">
        <f t="shared" si="4"/>
        <v>0</v>
      </c>
    </row>
    <row r="23" spans="3:26" ht="17.25" thickBot="1" x14ac:dyDescent="0.35">
      <c r="L23" t="s">
        <v>37</v>
      </c>
      <c r="T23">
        <f t="shared" si="5"/>
        <v>-4.5000000000000018</v>
      </c>
      <c r="U23" s="4">
        <f t="shared" si="3"/>
        <v>1.5983741106905363E-6</v>
      </c>
      <c r="W23" s="5">
        <f t="shared" si="0"/>
        <v>3.0461036936524325E-3</v>
      </c>
      <c r="X23">
        <f t="shared" si="1"/>
        <v>0</v>
      </c>
      <c r="Y23" s="5">
        <f t="shared" si="2"/>
        <v>3.8194613867080585E-3</v>
      </c>
      <c r="Z23">
        <f t="shared" si="4"/>
        <v>0</v>
      </c>
    </row>
    <row r="24" spans="3:26" x14ac:dyDescent="0.3">
      <c r="C24" s="42" t="s">
        <v>5</v>
      </c>
      <c r="D24" s="42" t="s">
        <v>6</v>
      </c>
      <c r="E24" s="42" t="s">
        <v>7</v>
      </c>
      <c r="F24" s="42" t="s">
        <v>34</v>
      </c>
      <c r="H24" s="59" t="s">
        <v>35</v>
      </c>
      <c r="L24" s="51" t="s">
        <v>38</v>
      </c>
      <c r="M24" s="19"/>
      <c r="N24" s="19"/>
      <c r="O24" s="20" t="s">
        <v>18</v>
      </c>
      <c r="P24" s="21">
        <v>0.03</v>
      </c>
      <c r="T24">
        <f t="shared" si="5"/>
        <v>-4.4000000000000021</v>
      </c>
      <c r="U24" s="4">
        <f t="shared" si="3"/>
        <v>2.4942471290053358E-6</v>
      </c>
      <c r="W24" s="5">
        <f t="shared" si="0"/>
        <v>3.2284465067453339E-3</v>
      </c>
      <c r="X24">
        <f t="shared" si="1"/>
        <v>0</v>
      </c>
      <c r="Y24" s="5">
        <f t="shared" si="2"/>
        <v>4.03003493998845E-3</v>
      </c>
      <c r="Z24">
        <f t="shared" si="4"/>
        <v>0</v>
      </c>
    </row>
    <row r="25" spans="3:26" ht="17.25" thickBot="1" x14ac:dyDescent="0.35">
      <c r="C25" s="43"/>
      <c r="D25" s="43"/>
      <c r="E25" s="43"/>
      <c r="F25" s="43"/>
      <c r="H25" s="8">
        <f>SUMPRODUCT(F26:F126,D26:D126)</f>
        <v>4.1219868090469187E-2</v>
      </c>
      <c r="L25" s="60" t="s">
        <v>39</v>
      </c>
      <c r="M25" s="22"/>
      <c r="N25" s="22"/>
      <c r="O25" s="23" t="s">
        <v>17</v>
      </c>
      <c r="P25" s="24">
        <v>0.06</v>
      </c>
      <c r="T25">
        <f t="shared" si="5"/>
        <v>-4.3000000000000025</v>
      </c>
      <c r="U25" s="4">
        <f t="shared" si="3"/>
        <v>3.8535196742086721E-6</v>
      </c>
      <c r="W25" s="5">
        <f t="shared" si="0"/>
        <v>3.4217045429660374E-3</v>
      </c>
      <c r="X25">
        <f t="shared" si="1"/>
        <v>0</v>
      </c>
      <c r="Y25" s="5">
        <f t="shared" si="2"/>
        <v>4.2522177797235886E-3</v>
      </c>
      <c r="Z25">
        <f t="shared" si="4"/>
        <v>0</v>
      </c>
    </row>
    <row r="26" spans="3:26" ht="17.25" thickBot="1" x14ac:dyDescent="0.35">
      <c r="C26" s="28">
        <f>-5</f>
        <v>-5</v>
      </c>
      <c r="D26" s="33">
        <f>NORMDIST(C26,0,1,FALSE)*0.1</f>
        <v>1.4867195147342977E-7</v>
      </c>
      <c r="E26" s="34">
        <f>Fswap0*EXP(-0.5*vola^2*$G$6)*EXP(vola*SQRT($G$6)*C26)</f>
        <v>2.5798412299435553E-3</v>
      </c>
      <c r="F26" s="35">
        <f>IF(E26&lt;corte1,pago1,IF(E26&lt;corte2,pago1+3*(E26-corte1),pago3))</f>
        <v>0.03</v>
      </c>
      <c r="L26" s="61" t="s">
        <v>40</v>
      </c>
      <c r="M26" s="25"/>
      <c r="N26" s="25"/>
      <c r="O26" s="26" t="s">
        <v>16</v>
      </c>
      <c r="P26" s="27">
        <v>0.08</v>
      </c>
      <c r="T26">
        <f t="shared" si="5"/>
        <v>-4.2000000000000028</v>
      </c>
      <c r="U26" s="4">
        <f t="shared" si="3"/>
        <v>5.8943067756539121E-6</v>
      </c>
      <c r="W26" s="5">
        <f t="shared" si="0"/>
        <v>3.6265311984857882E-3</v>
      </c>
      <c r="X26">
        <f t="shared" si="1"/>
        <v>0</v>
      </c>
      <c r="Y26" s="5">
        <f t="shared" si="2"/>
        <v>4.4866499460794297E-3</v>
      </c>
      <c r="Z26">
        <f t="shared" si="4"/>
        <v>0</v>
      </c>
    </row>
    <row r="27" spans="3:26" x14ac:dyDescent="0.3">
      <c r="C27" s="29">
        <f>C26+0.1</f>
        <v>-4.9000000000000004</v>
      </c>
      <c r="D27" s="36">
        <f t="shared" ref="D27:D90" si="6">NORMDIST(C27,0,1,FALSE)*0.1</f>
        <v>2.4389607458933525E-7</v>
      </c>
      <c r="E27" s="37">
        <f t="shared" ref="E27:E57" si="7">Fswap0*EXP(-0.5*vola^2*$G$6)*EXP(vola*SQRT($G$6)*C27)</f>
        <v>2.7281659157708197E-3</v>
      </c>
      <c r="F27" s="38">
        <f t="shared" ref="F27:F57" si="8">IF(E27&lt;corte1,pago1,IF(E27&lt;corte2,pago1+3*(E27-corte1),pago3))</f>
        <v>0.03</v>
      </c>
      <c r="T27">
        <f t="shared" si="5"/>
        <v>-4.1000000000000032</v>
      </c>
      <c r="U27" s="4">
        <f t="shared" si="3"/>
        <v>8.9261657177131664E-6</v>
      </c>
      <c r="W27" s="5">
        <f t="shared" si="0"/>
        <v>3.8436189824240228E-3</v>
      </c>
      <c r="X27">
        <f t="shared" si="1"/>
        <v>0</v>
      </c>
      <c r="Y27" s="5">
        <f t="shared" si="2"/>
        <v>4.7340067657501497E-3</v>
      </c>
      <c r="Z27">
        <f t="shared" si="4"/>
        <v>0</v>
      </c>
    </row>
    <row r="28" spans="3:26" x14ac:dyDescent="0.3">
      <c r="C28" s="29">
        <f t="shared" ref="C28:C91" si="9">C27+0.1</f>
        <v>-4.8000000000000007</v>
      </c>
      <c r="D28" s="36">
        <f t="shared" si="6"/>
        <v>3.9612990910320612E-7</v>
      </c>
      <c r="E28" s="37">
        <f t="shared" si="7"/>
        <v>2.8850183405032554E-3</v>
      </c>
      <c r="F28" s="38">
        <f t="shared" si="8"/>
        <v>0.03</v>
      </c>
      <c r="T28">
        <f t="shared" si="5"/>
        <v>-4.0000000000000036</v>
      </c>
      <c r="U28" s="4">
        <f t="shared" si="3"/>
        <v>1.3383022576488348E-5</v>
      </c>
      <c r="W28" s="5">
        <f t="shared" si="0"/>
        <v>4.0737018581885409E-3</v>
      </c>
      <c r="X28">
        <f t="shared" si="1"/>
        <v>0</v>
      </c>
      <c r="Y28" s="5">
        <f t="shared" si="2"/>
        <v>4.9950007973658507E-3</v>
      </c>
      <c r="Z28">
        <f t="shared" si="4"/>
        <v>0</v>
      </c>
    </row>
    <row r="29" spans="3:26" x14ac:dyDescent="0.3">
      <c r="C29" s="29">
        <f t="shared" si="9"/>
        <v>-4.7000000000000011</v>
      </c>
      <c r="D29" s="36">
        <f t="shared" si="6"/>
        <v>6.3698251788670681E-7</v>
      </c>
      <c r="E29" s="37">
        <f t="shared" si="7"/>
        <v>3.0508887956282806E-3</v>
      </c>
      <c r="F29" s="38">
        <f t="shared" si="8"/>
        <v>0.03</v>
      </c>
      <c r="J29" s="62" t="s">
        <v>13</v>
      </c>
      <c r="K29" s="62" t="s">
        <v>14</v>
      </c>
      <c r="L29" s="62" t="s">
        <v>19</v>
      </c>
      <c r="M29" s="62" t="s">
        <v>20</v>
      </c>
      <c r="N29" s="62" t="s">
        <v>21</v>
      </c>
      <c r="O29" s="62" t="s">
        <v>22</v>
      </c>
      <c r="T29">
        <f t="shared" si="5"/>
        <v>-3.9000000000000035</v>
      </c>
      <c r="U29" s="4">
        <f t="shared" si="3"/>
        <v>1.9865547139276991E-5</v>
      </c>
      <c r="W29" s="5">
        <f t="shared" si="0"/>
        <v>4.3175577249706786E-3</v>
      </c>
      <c r="X29">
        <f t="shared" si="1"/>
        <v>0</v>
      </c>
      <c r="Y29" s="5">
        <f t="shared" si="2"/>
        <v>5.2703838841539783E-3</v>
      </c>
      <c r="Z29">
        <f t="shared" si="4"/>
        <v>0</v>
      </c>
    </row>
    <row r="30" spans="3:26" x14ac:dyDescent="0.3">
      <c r="C30" s="29">
        <f t="shared" si="9"/>
        <v>-4.6000000000000014</v>
      </c>
      <c r="D30" s="36">
        <f t="shared" si="6"/>
        <v>1.0140852065486672E-6</v>
      </c>
      <c r="E30" s="37">
        <f t="shared" si="7"/>
        <v>3.2262957613179433E-3</v>
      </c>
      <c r="F30" s="38">
        <f t="shared" si="8"/>
        <v>0.03</v>
      </c>
      <c r="J30">
        <f>LN(Fswap0/P25)</f>
        <v>-0.19528173208899355</v>
      </c>
      <c r="K30" s="3">
        <f>vola*SQRT($G$6)</f>
        <v>0.55901699437494745</v>
      </c>
      <c r="L30">
        <f>J30/K30+0.5*K30</f>
        <v>-6.9822084984439536E-2</v>
      </c>
      <c r="M30">
        <f>J30/K30-0.5*K30</f>
        <v>-0.62883907935938699</v>
      </c>
      <c r="N30">
        <f>NORMSDIST(L30)</f>
        <v>0.47216763439921605</v>
      </c>
      <c r="O30">
        <f>NORMSDIST(M30)</f>
        <v>0.26472720636950831</v>
      </c>
      <c r="P30" s="9">
        <f>A0*(Fswap0*N30-P25*O30)*3</f>
        <v>9.3913806844280689E-2</v>
      </c>
      <c r="Q30" t="s">
        <v>41</v>
      </c>
      <c r="T30">
        <f t="shared" si="5"/>
        <v>-3.8000000000000034</v>
      </c>
      <c r="U30" s="4">
        <f t="shared" si="3"/>
        <v>2.9194692579145637E-5</v>
      </c>
      <c r="W30" s="5">
        <f t="shared" si="0"/>
        <v>4.5760110477852311E-3</v>
      </c>
      <c r="X30">
        <f t="shared" si="1"/>
        <v>0</v>
      </c>
      <c r="Y30" s="5">
        <f t="shared" si="2"/>
        <v>5.5609493197675457E-3</v>
      </c>
      <c r="Z30">
        <f t="shared" si="4"/>
        <v>0</v>
      </c>
    </row>
    <row r="31" spans="3:26" x14ac:dyDescent="0.3">
      <c r="C31" s="29">
        <f t="shared" si="9"/>
        <v>-4.5000000000000018</v>
      </c>
      <c r="D31" s="36">
        <f t="shared" si="6"/>
        <v>1.5983741106905363E-6</v>
      </c>
      <c r="E31" s="37">
        <f t="shared" si="7"/>
        <v>3.4117875271014475E-3</v>
      </c>
      <c r="F31" s="38">
        <f t="shared" si="8"/>
        <v>0.03</v>
      </c>
      <c r="J31">
        <f>LN(Fswap0/P26)</f>
        <v>-0.48296380454077464</v>
      </c>
      <c r="K31" s="3">
        <f>vola*SQRT($G$6)</f>
        <v>0.55901699437494745</v>
      </c>
      <c r="L31">
        <f>J31/K31+0.5*K31</f>
        <v>-0.58444342091260115</v>
      </c>
      <c r="M31">
        <f>J31/K31-0.5*K31</f>
        <v>-1.1434604152875485</v>
      </c>
      <c r="N31">
        <f>NORMSDIST(L31)</f>
        <v>0.27946101035847537</v>
      </c>
      <c r="O31">
        <f>NORMSDIST(M31)</f>
        <v>0.12642374046262914</v>
      </c>
      <c r="P31" s="9">
        <f>A0*(Fswap0*N31-P26*O31)*3</f>
        <v>4.6562672272276034E-2</v>
      </c>
      <c r="Q31" t="s">
        <v>42</v>
      </c>
      <c r="T31">
        <f t="shared" si="5"/>
        <v>-3.7000000000000033</v>
      </c>
      <c r="U31" s="4">
        <f t="shared" si="3"/>
        <v>4.2478027055074654E-5</v>
      </c>
      <c r="W31" s="5">
        <f t="shared" si="0"/>
        <v>4.8499356449472108E-3</v>
      </c>
      <c r="X31">
        <f t="shared" si="1"/>
        <v>0</v>
      </c>
      <c r="Y31" s="5">
        <f t="shared" si="2"/>
        <v>5.8675341335192276E-3</v>
      </c>
      <c r="Z31">
        <f t="shared" si="4"/>
        <v>0</v>
      </c>
    </row>
    <row r="32" spans="3:26" x14ac:dyDescent="0.3">
      <c r="C32" s="29">
        <f t="shared" si="9"/>
        <v>-4.4000000000000021</v>
      </c>
      <c r="D32" s="36">
        <f t="shared" si="6"/>
        <v>2.4942471290053358E-6</v>
      </c>
      <c r="E32" s="37">
        <f t="shared" si="7"/>
        <v>3.6079439057161784E-3</v>
      </c>
      <c r="F32" s="38">
        <f t="shared" si="8"/>
        <v>0.03</v>
      </c>
      <c r="P32" s="10">
        <f>P24*A0</f>
        <v>0.12655559999999999</v>
      </c>
      <c r="Q32" t="s">
        <v>12</v>
      </c>
      <c r="T32">
        <f t="shared" si="5"/>
        <v>-3.6000000000000032</v>
      </c>
      <c r="U32" s="4">
        <f t="shared" si="3"/>
        <v>6.1190193011376537E-5</v>
      </c>
      <c r="W32" s="5">
        <f t="shared" si="0"/>
        <v>5.1402576424097587E-3</v>
      </c>
      <c r="X32">
        <f t="shared" si="1"/>
        <v>0</v>
      </c>
      <c r="Y32" s="5">
        <f t="shared" si="2"/>
        <v>6.1910215016044009E-3</v>
      </c>
      <c r="Z32">
        <f t="shared" si="4"/>
        <v>0</v>
      </c>
    </row>
    <row r="33" spans="3:26" ht="17.25" thickBot="1" x14ac:dyDescent="0.35">
      <c r="C33" s="29">
        <f t="shared" si="9"/>
        <v>-4.3000000000000025</v>
      </c>
      <c r="D33" s="36">
        <f t="shared" si="6"/>
        <v>3.8535196742086721E-6</v>
      </c>
      <c r="E33" s="37">
        <f t="shared" si="7"/>
        <v>3.8153780454944055E-3</v>
      </c>
      <c r="F33" s="38">
        <f t="shared" si="8"/>
        <v>0.03</v>
      </c>
      <c r="T33">
        <f t="shared" si="5"/>
        <v>-3.5000000000000031</v>
      </c>
      <c r="U33" s="4">
        <f t="shared" si="3"/>
        <v>8.7268269504575075E-5</v>
      </c>
      <c r="W33" s="5">
        <f t="shared" si="0"/>
        <v>5.4479586049516575E-3</v>
      </c>
      <c r="X33">
        <f t="shared" si="1"/>
        <v>0</v>
      </c>
      <c r="Y33" s="5">
        <f t="shared" si="2"/>
        <v>6.5323432912590858E-3</v>
      </c>
      <c r="Z33">
        <f t="shared" si="4"/>
        <v>0</v>
      </c>
    </row>
    <row r="34" spans="3:26" x14ac:dyDescent="0.3">
      <c r="C34" s="29">
        <f t="shared" si="9"/>
        <v>-4.2000000000000028</v>
      </c>
      <c r="D34" s="36">
        <f t="shared" si="6"/>
        <v>5.8943067756539121E-6</v>
      </c>
      <c r="E34" s="37">
        <f t="shared" si="7"/>
        <v>4.0347383469508565E-3</v>
      </c>
      <c r="F34" s="38">
        <f t="shared" si="8"/>
        <v>0.03</v>
      </c>
      <c r="M34" s="51"/>
      <c r="N34" s="52" t="s">
        <v>23</v>
      </c>
      <c r="O34" s="53"/>
      <c r="T34">
        <f t="shared" si="5"/>
        <v>-3.400000000000003</v>
      </c>
      <c r="U34" s="4">
        <f t="shared" si="3"/>
        <v>1.2322191684730068E-4</v>
      </c>
      <c r="W34" s="5">
        <f t="shared" si="0"/>
        <v>5.7740788548008813E-3</v>
      </c>
      <c r="X34">
        <f t="shared" si="1"/>
        <v>0</v>
      </c>
      <c r="Y34" s="5">
        <f t="shared" si="2"/>
        <v>6.8924827451817567E-3</v>
      </c>
      <c r="Z34">
        <f t="shared" si="4"/>
        <v>0</v>
      </c>
    </row>
    <row r="35" spans="3:26" ht="17.25" thickBot="1" x14ac:dyDescent="0.35">
      <c r="C35" s="29">
        <f t="shared" si="9"/>
        <v>-4.1000000000000032</v>
      </c>
      <c r="D35" s="36">
        <f t="shared" si="6"/>
        <v>8.9261657177131664E-6</v>
      </c>
      <c r="E35" s="37">
        <f t="shared" si="7"/>
        <v>4.2667104895620497E-3</v>
      </c>
      <c r="F35" s="38">
        <f t="shared" si="8"/>
        <v>0.03</v>
      </c>
      <c r="M35" s="54"/>
      <c r="N35" s="55">
        <f>P32+P30-P31</f>
        <v>0.17390673457200465</v>
      </c>
      <c r="O35" s="56"/>
      <c r="T35">
        <f t="shared" si="5"/>
        <v>-3.3000000000000029</v>
      </c>
      <c r="U35" s="4">
        <f t="shared" si="3"/>
        <v>1.7225689390536629E-4</v>
      </c>
      <c r="W35" s="5">
        <f t="shared" si="0"/>
        <v>6.1197209889142495E-3</v>
      </c>
      <c r="X35">
        <f t="shared" si="1"/>
        <v>0</v>
      </c>
      <c r="Y35" s="5">
        <f t="shared" si="2"/>
        <v>7.2724773139519984E-3</v>
      </c>
      <c r="Z35">
        <f t="shared" si="4"/>
        <v>0</v>
      </c>
    </row>
    <row r="36" spans="3:26" x14ac:dyDescent="0.3">
      <c r="C36" s="29">
        <f t="shared" si="9"/>
        <v>-4.0000000000000036</v>
      </c>
      <c r="D36" s="36">
        <f t="shared" si="6"/>
        <v>1.3383022576488348E-5</v>
      </c>
      <c r="E36" s="37">
        <f t="shared" si="7"/>
        <v>4.5120195750727229E-3</v>
      </c>
      <c r="F36" s="38">
        <f t="shared" si="8"/>
        <v>0.03</v>
      </c>
      <c r="T36">
        <f t="shared" si="5"/>
        <v>-3.2000000000000028</v>
      </c>
      <c r="U36" s="4">
        <f t="shared" si="3"/>
        <v>2.3840882014648215E-4</v>
      </c>
      <c r="W36" s="5">
        <f t="shared" si="0"/>
        <v>6.4860536068049764E-3</v>
      </c>
      <c r="X36">
        <f t="shared" si="1"/>
        <v>0</v>
      </c>
      <c r="Y36" s="5">
        <f t="shared" si="2"/>
        <v>7.6734216446053341E-3</v>
      </c>
      <c r="Z36">
        <f t="shared" si="4"/>
        <v>0</v>
      </c>
    </row>
    <row r="37" spans="3:26" x14ac:dyDescent="0.3">
      <c r="C37" s="29">
        <f t="shared" si="9"/>
        <v>-3.9000000000000035</v>
      </c>
      <c r="D37" s="36">
        <f t="shared" si="6"/>
        <v>1.9865547139276991E-5</v>
      </c>
      <c r="E37" s="37">
        <f t="shared" si="7"/>
        <v>4.7714323940289387E-3</v>
      </c>
      <c r="F37" s="38">
        <f t="shared" si="8"/>
        <v>0.03</v>
      </c>
      <c r="T37">
        <f t="shared" si="5"/>
        <v>-3.1000000000000028</v>
      </c>
      <c r="U37" s="4">
        <f t="shared" si="3"/>
        <v>3.2668190561998926E-4</v>
      </c>
      <c r="W37" s="5">
        <f t="shared" si="0"/>
        <v>6.8743152615216912E-3</v>
      </c>
      <c r="X37">
        <f t="shared" si="1"/>
        <v>0</v>
      </c>
      <c r="Y37" s="5">
        <f t="shared" si="2"/>
        <v>8.0964707339733714E-3</v>
      </c>
      <c r="Z37">
        <f t="shared" si="4"/>
        <v>0</v>
      </c>
    </row>
    <row r="38" spans="3:26" x14ac:dyDescent="0.3">
      <c r="C38" s="29">
        <f t="shared" si="9"/>
        <v>-3.8000000000000034</v>
      </c>
      <c r="D38" s="36">
        <f t="shared" si="6"/>
        <v>2.9194692579145637E-5</v>
      </c>
      <c r="E38" s="37">
        <f t="shared" si="7"/>
        <v>5.0457598226226214E-3</v>
      </c>
      <c r="F38" s="38">
        <f t="shared" si="8"/>
        <v>0.03</v>
      </c>
      <c r="T38">
        <f t="shared" si="5"/>
        <v>-3.0000000000000027</v>
      </c>
      <c r="U38" s="4">
        <f t="shared" si="3"/>
        <v>4.4318484119379724E-4</v>
      </c>
      <c r="W38" s="5">
        <f t="shared" si="0"/>
        <v>7.2858186471370231E-3</v>
      </c>
      <c r="X38">
        <f t="shared" si="1"/>
        <v>0</v>
      </c>
      <c r="Y38" s="5">
        <f t="shared" si="2"/>
        <v>8.5428432558730949E-3</v>
      </c>
      <c r="Z38">
        <f t="shared" si="4"/>
        <v>0</v>
      </c>
    </row>
    <row r="39" spans="3:26" x14ac:dyDescent="0.3">
      <c r="C39" s="29">
        <f t="shared" si="9"/>
        <v>-3.7000000000000033</v>
      </c>
      <c r="D39" s="36">
        <f t="shared" si="6"/>
        <v>4.2478027055074654E-5</v>
      </c>
      <c r="E39" s="37">
        <f t="shared" si="7"/>
        <v>5.335859357339612E-3</v>
      </c>
      <c r="F39" s="38">
        <f t="shared" si="8"/>
        <v>0.03</v>
      </c>
      <c r="T39">
        <f t="shared" si="5"/>
        <v>-2.9000000000000026</v>
      </c>
      <c r="U39" s="4">
        <f t="shared" si="3"/>
        <v>5.9525324197758122E-4</v>
      </c>
      <c r="W39" s="5">
        <f t="shared" si="0"/>
        <v>7.7219550369034317E-3</v>
      </c>
      <c r="X39">
        <f t="shared" si="1"/>
        <v>0</v>
      </c>
      <c r="Y39" s="5">
        <f t="shared" si="2"/>
        <v>9.0138250717298821E-3</v>
      </c>
      <c r="Z39">
        <f t="shared" si="4"/>
        <v>0</v>
      </c>
    </row>
    <row r="40" spans="3:26" x14ac:dyDescent="0.3">
      <c r="C40" s="29">
        <f t="shared" si="9"/>
        <v>-3.6000000000000032</v>
      </c>
      <c r="D40" s="36">
        <f t="shared" si="6"/>
        <v>6.1190193011376537E-5</v>
      </c>
      <c r="E40" s="37">
        <f t="shared" si="7"/>
        <v>5.6426377953341031E-3</v>
      </c>
      <c r="F40" s="38">
        <f t="shared" si="8"/>
        <v>0.03</v>
      </c>
      <c r="T40">
        <f t="shared" si="5"/>
        <v>-2.8000000000000025</v>
      </c>
      <c r="U40" s="4">
        <f t="shared" si="3"/>
        <v>7.9154515829799087E-4</v>
      </c>
      <c r="W40" s="5">
        <f t="shared" si="0"/>
        <v>8.1841989870814931E-3</v>
      </c>
      <c r="X40">
        <f t="shared" si="1"/>
        <v>0</v>
      </c>
      <c r="Y40" s="5">
        <f t="shared" si="2"/>
        <v>9.5107729347472872E-3</v>
      </c>
      <c r="Z40">
        <f t="shared" si="4"/>
        <v>0</v>
      </c>
    </row>
    <row r="41" spans="3:26" x14ac:dyDescent="0.3">
      <c r="C41" s="29">
        <f t="shared" si="9"/>
        <v>-3.5000000000000031</v>
      </c>
      <c r="D41" s="36">
        <f t="shared" si="6"/>
        <v>8.7268269504575075E-5</v>
      </c>
      <c r="E41" s="37">
        <f t="shared" si="7"/>
        <v>5.9670540689077652E-3</v>
      </c>
      <c r="F41" s="38">
        <f t="shared" si="8"/>
        <v>0.03</v>
      </c>
      <c r="T41">
        <f t="shared" si="5"/>
        <v>-2.7000000000000024</v>
      </c>
      <c r="U41" s="4">
        <f t="shared" si="3"/>
        <v>1.0420934814422526E-3</v>
      </c>
      <c r="W41" s="5">
        <f t="shared" si="0"/>
        <v>8.6741133223440427E-3</v>
      </c>
      <c r="X41">
        <f t="shared" si="1"/>
        <v>0</v>
      </c>
      <c r="Y41" s="5">
        <f t="shared" si="2"/>
        <v>1.0035118398294136E-2</v>
      </c>
      <c r="Z41">
        <f t="shared" si="4"/>
        <v>0</v>
      </c>
    </row>
    <row r="42" spans="3:26" x14ac:dyDescent="0.3">
      <c r="C42" s="29">
        <f t="shared" si="9"/>
        <v>-3.400000000000003</v>
      </c>
      <c r="D42" s="36">
        <f t="shared" si="6"/>
        <v>1.2322191684730068E-4</v>
      </c>
      <c r="E42" s="37">
        <f t="shared" si="7"/>
        <v>6.3101222429536577E-3</v>
      </c>
      <c r="F42" s="38">
        <f t="shared" si="8"/>
        <v>0.03</v>
      </c>
      <c r="T42">
        <f t="shared" si="5"/>
        <v>-2.6000000000000023</v>
      </c>
      <c r="U42" s="4">
        <f t="shared" si="3"/>
        <v>1.3582969233685536E-3</v>
      </c>
      <c r="W42" s="5">
        <f t="shared" si="0"/>
        <v>9.1933544196115963E-3</v>
      </c>
      <c r="X42">
        <f t="shared" si="1"/>
        <v>0</v>
      </c>
      <c r="Y42" s="5">
        <f t="shared" si="2"/>
        <v>1.0588371939767827E-2</v>
      </c>
      <c r="Z42">
        <f t="shared" si="4"/>
        <v>0</v>
      </c>
    </row>
    <row r="43" spans="3:26" x14ac:dyDescent="0.3">
      <c r="C43" s="29">
        <f t="shared" si="9"/>
        <v>-3.3000000000000029</v>
      </c>
      <c r="D43" s="36">
        <f t="shared" si="6"/>
        <v>1.7225689390536629E-4</v>
      </c>
      <c r="E43" s="37">
        <f t="shared" si="7"/>
        <v>6.6729146847343537E-3</v>
      </c>
      <c r="F43" s="38">
        <f t="shared" si="8"/>
        <v>0.03</v>
      </c>
      <c r="T43">
        <f t="shared" si="5"/>
        <v>-2.5000000000000022</v>
      </c>
      <c r="U43" s="4">
        <f t="shared" si="3"/>
        <v>1.7528300493568447E-3</v>
      </c>
      <c r="W43" s="5">
        <f t="shared" si="0"/>
        <v>9.7436778081834517E-3</v>
      </c>
      <c r="X43">
        <f t="shared" si="1"/>
        <v>0</v>
      </c>
      <c r="Y43" s="5">
        <f t="shared" si="2"/>
        <v>1.1172127311813362E-2</v>
      </c>
      <c r="Z43">
        <f t="shared" si="4"/>
        <v>0</v>
      </c>
    </row>
    <row r="44" spans="3:26" x14ac:dyDescent="0.3">
      <c r="C44" s="29">
        <f t="shared" si="9"/>
        <v>-3.2000000000000028</v>
      </c>
      <c r="D44" s="36">
        <f t="shared" si="6"/>
        <v>2.3840882014648215E-4</v>
      </c>
      <c r="E44" s="37">
        <f t="shared" si="7"/>
        <v>7.05656541590242E-3</v>
      </c>
      <c r="F44" s="38">
        <f t="shared" si="8"/>
        <v>0.03</v>
      </c>
      <c r="T44">
        <f t="shared" si="5"/>
        <v>-2.4000000000000021</v>
      </c>
      <c r="U44" s="4">
        <f t="shared" si="3"/>
        <v>2.2394530294842781E-3</v>
      </c>
      <c r="W44" s="5">
        <f t="shared" si="0"/>
        <v>1.0326944105098226E-2</v>
      </c>
      <c r="X44">
        <f t="shared" si="1"/>
        <v>0</v>
      </c>
      <c r="Y44" s="5">
        <f t="shared" si="2"/>
        <v>1.1788066133432685E-2</v>
      </c>
      <c r="Z44">
        <f t="shared" si="4"/>
        <v>0</v>
      </c>
    </row>
    <row r="45" spans="3:26" x14ac:dyDescent="0.3">
      <c r="C45" s="29">
        <f t="shared" si="9"/>
        <v>-3.1000000000000028</v>
      </c>
      <c r="D45" s="36">
        <f t="shared" si="6"/>
        <v>3.2668190561998926E-4</v>
      </c>
      <c r="E45" s="37">
        <f t="shared" si="7"/>
        <v>7.462273657241043E-3</v>
      </c>
      <c r="F45" s="38">
        <f t="shared" si="8"/>
        <v>0.03</v>
      </c>
      <c r="T45">
        <f t="shared" si="5"/>
        <v>-2.300000000000002</v>
      </c>
      <c r="U45" s="4">
        <f t="shared" si="3"/>
        <v>2.8327037741601039E-3</v>
      </c>
      <c r="W45" s="5">
        <f t="shared" si="0"/>
        <v>1.0945125305791009E-2</v>
      </c>
      <c r="X45">
        <f t="shared" si="1"/>
        <v>0</v>
      </c>
      <c r="Y45" s="5">
        <f t="shared" si="2"/>
        <v>1.2437962734209848E-2</v>
      </c>
      <c r="Z45">
        <f t="shared" si="4"/>
        <v>0</v>
      </c>
    </row>
    <row r="46" spans="3:26" x14ac:dyDescent="0.3">
      <c r="C46" s="29">
        <f t="shared" si="9"/>
        <v>-3.0000000000000027</v>
      </c>
      <c r="D46" s="36">
        <f t="shared" si="6"/>
        <v>4.4318484119379724E-4</v>
      </c>
      <c r="E46" s="37">
        <f t="shared" si="7"/>
        <v>7.8913075772050131E-3</v>
      </c>
      <c r="F46" s="38">
        <f t="shared" si="8"/>
        <v>0.03</v>
      </c>
      <c r="T46">
        <f t="shared" si="5"/>
        <v>-2.200000000000002</v>
      </c>
      <c r="U46" s="4">
        <f t="shared" si="3"/>
        <v>3.5474592846231282E-3</v>
      </c>
      <c r="W46" s="5">
        <f t="shared" si="0"/>
        <v>1.1600311451315567E-2</v>
      </c>
      <c r="X46">
        <f t="shared" si="1"/>
        <v>0</v>
      </c>
      <c r="Y46" s="5">
        <f t="shared" si="2"/>
        <v>1.3123689265606742E-2</v>
      </c>
      <c r="Z46">
        <f t="shared" si="4"/>
        <v>0</v>
      </c>
    </row>
    <row r="47" spans="3:26" x14ac:dyDescent="0.3">
      <c r="C47" s="29">
        <f t="shared" si="9"/>
        <v>-2.9000000000000026</v>
      </c>
      <c r="D47" s="36">
        <f t="shared" si="6"/>
        <v>5.9525324197758122E-4</v>
      </c>
      <c r="E47" s="37">
        <f t="shared" si="7"/>
        <v>8.3450082559792856E-3</v>
      </c>
      <c r="F47" s="38">
        <f t="shared" si="8"/>
        <v>0.03</v>
      </c>
      <c r="T47">
        <f t="shared" si="5"/>
        <v>-2.1000000000000019</v>
      </c>
      <c r="U47" s="4">
        <f t="shared" si="3"/>
        <v>4.3983595980427023E-3</v>
      </c>
      <c r="W47" s="5">
        <f t="shared" si="0"/>
        <v>1.22947176946731E-2</v>
      </c>
      <c r="X47">
        <f t="shared" si="1"/>
        <v>0</v>
      </c>
      <c r="Y47" s="5">
        <f t="shared" si="2"/>
        <v>1.3847221094053473E-2</v>
      </c>
      <c r="Z47">
        <f t="shared" si="4"/>
        <v>0</v>
      </c>
    </row>
    <row r="48" spans="3:26" x14ac:dyDescent="0.3">
      <c r="C48" s="29">
        <f t="shared" si="9"/>
        <v>-2.8000000000000025</v>
      </c>
      <c r="D48" s="36">
        <f t="shared" si="6"/>
        <v>7.9154515829799087E-4</v>
      </c>
      <c r="E48" s="37">
        <f t="shared" si="7"/>
        <v>8.8247938774460542E-3</v>
      </c>
      <c r="F48" s="38">
        <f t="shared" si="8"/>
        <v>0.03</v>
      </c>
      <c r="T48">
        <f t="shared" si="5"/>
        <v>-2.0000000000000018</v>
      </c>
      <c r="U48" s="4">
        <f t="shared" si="3"/>
        <v>5.3990966513187862E-3</v>
      </c>
      <c r="W48" s="5">
        <f t="shared" si="0"/>
        <v>1.303069179013854E-2</v>
      </c>
      <c r="X48">
        <f t="shared" si="1"/>
        <v>0</v>
      </c>
      <c r="Y48" s="5">
        <f t="shared" si="2"/>
        <v>1.4610642491369182E-2</v>
      </c>
      <c r="Z48">
        <f t="shared" si="4"/>
        <v>0</v>
      </c>
    </row>
    <row r="49" spans="3:26" x14ac:dyDescent="0.3">
      <c r="C49" s="29">
        <f t="shared" si="9"/>
        <v>-2.7000000000000024</v>
      </c>
      <c r="D49" s="36">
        <f t="shared" si="6"/>
        <v>1.0420934814422526E-3</v>
      </c>
      <c r="E49" s="37">
        <f t="shared" si="7"/>
        <v>9.3321641621636128E-3</v>
      </c>
      <c r="F49" s="38">
        <f t="shared" si="8"/>
        <v>0.03</v>
      </c>
      <c r="T49">
        <f t="shared" si="5"/>
        <v>-1.9000000000000017</v>
      </c>
      <c r="U49" s="4">
        <f t="shared" si="3"/>
        <v>6.5615814774676387E-3</v>
      </c>
      <c r="W49" s="5">
        <f t="shared" si="0"/>
        <v>1.381072203090538E-2</v>
      </c>
      <c r="X49">
        <f t="shared" si="1"/>
        <v>0</v>
      </c>
      <c r="Y49" s="5">
        <f t="shared" si="2"/>
        <v>1.5416152638905665E-2</v>
      </c>
      <c r="Z49">
        <f t="shared" si="4"/>
        <v>0</v>
      </c>
    </row>
    <row r="50" spans="3:26" x14ac:dyDescent="0.3">
      <c r="C50" s="29">
        <f t="shared" si="9"/>
        <v>-2.6000000000000023</v>
      </c>
      <c r="D50" s="36">
        <f t="shared" si="6"/>
        <v>1.3582969233685536E-3</v>
      </c>
      <c r="E50" s="37">
        <f t="shared" si="7"/>
        <v>9.8687050552137105E-3</v>
      </c>
      <c r="F50" s="38">
        <f t="shared" si="8"/>
        <v>0.03</v>
      </c>
      <c r="T50">
        <f t="shared" si="5"/>
        <v>-1.8000000000000016</v>
      </c>
      <c r="U50" s="4">
        <f t="shared" si="3"/>
        <v>7.8950158300893948E-3</v>
      </c>
      <c r="W50" s="5">
        <f t="shared" ref="W50:W81" si="10">Fswap0*EXP(-0.5*$Y$6^2*$G$6)*EXP($Y$6*SQRT($G$6)*T50)</f>
        <v>1.463744566188587E-2</v>
      </c>
      <c r="X50">
        <f t="shared" ref="X50:X81" si="11">3*MAX(W50-$X$6,0)</f>
        <v>0</v>
      </c>
      <c r="Y50" s="5">
        <f t="shared" ref="Y50:Y81" si="12">Fswap0*EXP(-0.5*$Y$8^2*$G$6)*EXP($Y$8*SQRT($G$6)*T50)</f>
        <v>1.6266071962709894E-2</v>
      </c>
      <c r="Z50">
        <f t="shared" si="4"/>
        <v>0</v>
      </c>
    </row>
    <row r="51" spans="3:26" x14ac:dyDescent="0.3">
      <c r="C51" s="29">
        <f t="shared" si="9"/>
        <v>-2.5000000000000022</v>
      </c>
      <c r="D51" s="36">
        <f t="shared" si="6"/>
        <v>1.7528300493568447E-3</v>
      </c>
      <c r="E51" s="37">
        <f t="shared" si="7"/>
        <v>1.0436093683570713E-2</v>
      </c>
      <c r="F51" s="38">
        <f t="shared" si="8"/>
        <v>0.03</v>
      </c>
      <c r="T51">
        <f t="shared" si="5"/>
        <v>-1.7000000000000015</v>
      </c>
      <c r="U51" s="4">
        <f t="shared" si="3"/>
        <v>9.4049077376886711E-3</v>
      </c>
      <c r="W51" s="5">
        <f t="shared" si="10"/>
        <v>1.5513657796109859E-2</v>
      </c>
      <c r="X51">
        <f t="shared" si="11"/>
        <v>0</v>
      </c>
      <c r="Y51" s="5">
        <f t="shared" si="12"/>
        <v>1.7162848817955063E-2</v>
      </c>
      <c r="Z51">
        <f t="shared" si="4"/>
        <v>0</v>
      </c>
    </row>
    <row r="52" spans="3:26" x14ac:dyDescent="0.3">
      <c r="C52" s="29">
        <f t="shared" si="9"/>
        <v>-2.4000000000000021</v>
      </c>
      <c r="D52" s="36">
        <f t="shared" si="6"/>
        <v>2.2394530294842781E-3</v>
      </c>
      <c r="E52" s="37">
        <f t="shared" si="7"/>
        <v>1.1036103598488382E-2</v>
      </c>
      <c r="F52" s="38">
        <f t="shared" si="8"/>
        <v>0.03</v>
      </c>
      <c r="T52">
        <f t="shared" si="5"/>
        <v>-1.6000000000000014</v>
      </c>
      <c r="U52" s="4">
        <f t="shared" si="3"/>
        <v>1.1092083467945532E-2</v>
      </c>
      <c r="W52" s="5">
        <f t="shared" si="10"/>
        <v>1.644232086486818E-2</v>
      </c>
      <c r="X52">
        <f t="shared" si="11"/>
        <v>0</v>
      </c>
      <c r="Y52" s="5">
        <f t="shared" si="12"/>
        <v>1.8109066541895948E-2</v>
      </c>
      <c r="Z52">
        <f t="shared" si="4"/>
        <v>0</v>
      </c>
    </row>
    <row r="53" spans="3:26" x14ac:dyDescent="0.3">
      <c r="C53" s="29">
        <f t="shared" si="9"/>
        <v>-2.300000000000002</v>
      </c>
      <c r="D53" s="36">
        <f t="shared" si="6"/>
        <v>2.8327037741601039E-3</v>
      </c>
      <c r="E53" s="37">
        <f t="shared" si="7"/>
        <v>1.1670610319291024E-2</v>
      </c>
      <c r="F53" s="38">
        <f t="shared" si="8"/>
        <v>0.03</v>
      </c>
      <c r="T53">
        <f t="shared" si="5"/>
        <v>-1.5000000000000013</v>
      </c>
      <c r="U53" s="4">
        <f t="shared" si="3"/>
        <v>1.2951759566589147E-2</v>
      </c>
      <c r="W53" s="5">
        <f t="shared" si="10"/>
        <v>1.7426574633551045E-2</v>
      </c>
      <c r="X53">
        <f t="shared" si="11"/>
        <v>0</v>
      </c>
      <c r="Y53" s="5">
        <f t="shared" si="12"/>
        <v>1.910745089566598E-2</v>
      </c>
      <c r="Z53">
        <f t="shared" si="4"/>
        <v>0</v>
      </c>
    </row>
    <row r="54" spans="3:26" x14ac:dyDescent="0.3">
      <c r="C54" s="29">
        <f t="shared" si="9"/>
        <v>-2.200000000000002</v>
      </c>
      <c r="D54" s="36">
        <f t="shared" si="6"/>
        <v>3.5474592846231282E-3</v>
      </c>
      <c r="E54" s="37">
        <f t="shared" si="7"/>
        <v>1.2341597195897827E-2</v>
      </c>
      <c r="F54" s="38">
        <f t="shared" si="8"/>
        <v>0.03</v>
      </c>
      <c r="T54">
        <f t="shared" si="5"/>
        <v>-1.4000000000000012</v>
      </c>
      <c r="U54" s="4">
        <f t="shared" si="3"/>
        <v>1.497274656357446E-2</v>
      </c>
      <c r="W54" s="5">
        <f t="shared" si="10"/>
        <v>1.8469746817044577E-2</v>
      </c>
      <c r="X54">
        <f t="shared" si="11"/>
        <v>0</v>
      </c>
      <c r="Y54" s="5">
        <f t="shared" si="12"/>
        <v>2.0160877916353535E-2</v>
      </c>
      <c r="Z54">
        <f t="shared" si="4"/>
        <v>0</v>
      </c>
    </row>
    <row r="55" spans="3:26" x14ac:dyDescent="0.3">
      <c r="C55" s="29">
        <f t="shared" si="9"/>
        <v>-2.1000000000000019</v>
      </c>
      <c r="D55" s="36">
        <f t="shared" si="6"/>
        <v>4.3983595980427023E-3</v>
      </c>
      <c r="E55" s="37">
        <f t="shared" si="7"/>
        <v>1.3051161608405588E-2</v>
      </c>
      <c r="F55" s="38">
        <f t="shared" si="8"/>
        <v>0.03</v>
      </c>
      <c r="T55">
        <f t="shared" si="5"/>
        <v>-1.3000000000000012</v>
      </c>
      <c r="U55" s="4">
        <f t="shared" si="3"/>
        <v>1.7136859204780711E-2</v>
      </c>
      <c r="W55" s="5">
        <f t="shared" si="10"/>
        <v>1.9575364330575579E-2</v>
      </c>
      <c r="X55">
        <f t="shared" si="11"/>
        <v>0</v>
      </c>
      <c r="Y55" s="5">
        <f t="shared" si="12"/>
        <v>2.1272382201976848E-2</v>
      </c>
      <c r="Z55">
        <f t="shared" si="4"/>
        <v>0</v>
      </c>
    </row>
    <row r="56" spans="3:26" x14ac:dyDescent="0.3">
      <c r="C56" s="29">
        <f t="shared" si="9"/>
        <v>-2.0000000000000018</v>
      </c>
      <c r="D56" s="36">
        <f t="shared" si="6"/>
        <v>5.3990966513187862E-3</v>
      </c>
      <c r="E56" s="37">
        <f t="shared" si="7"/>
        <v>1.3801521523108547E-2</v>
      </c>
      <c r="F56" s="38">
        <f t="shared" si="8"/>
        <v>0.03</v>
      </c>
      <c r="T56">
        <f t="shared" si="5"/>
        <v>-1.2000000000000011</v>
      </c>
      <c r="U56" s="4">
        <f t="shared" si="3"/>
        <v>1.9418605498321272E-2</v>
      </c>
      <c r="W56" s="5">
        <f t="shared" si="10"/>
        <v>2.0747165214043111E-2</v>
      </c>
      <c r="X56">
        <f t="shared" si="11"/>
        <v>0</v>
      </c>
      <c r="Y56" s="5">
        <f t="shared" si="12"/>
        <v>2.244516565322404E-2</v>
      </c>
      <c r="Z56">
        <f t="shared" si="4"/>
        <v>0</v>
      </c>
    </row>
    <row r="57" spans="3:26" x14ac:dyDescent="0.3">
      <c r="C57" s="29">
        <f t="shared" si="9"/>
        <v>-1.9000000000000017</v>
      </c>
      <c r="D57" s="36">
        <f t="shared" si="6"/>
        <v>6.5615814774676387E-3</v>
      </c>
      <c r="E57" s="37">
        <f t="shared" si="7"/>
        <v>1.4595022425448223E-2</v>
      </c>
      <c r="F57" s="38">
        <f t="shared" si="8"/>
        <v>0.03</v>
      </c>
      <c r="T57">
        <f t="shared" si="5"/>
        <v>-1.100000000000001</v>
      </c>
      <c r="U57" s="4">
        <f t="shared" si="3"/>
        <v>2.1785217703255033E-2</v>
      </c>
      <c r="W57" s="5">
        <f t="shared" si="10"/>
        <v>2.1989111270152489E-2</v>
      </c>
      <c r="X57">
        <f t="shared" si="11"/>
        <v>0</v>
      </c>
      <c r="Y57" s="5">
        <f t="shared" si="12"/>
        <v>2.3682606697140451E-2</v>
      </c>
      <c r="Z57">
        <f t="shared" si="4"/>
        <v>0</v>
      </c>
    </row>
    <row r="58" spans="3:26" x14ac:dyDescent="0.3">
      <c r="C58" s="29">
        <f t="shared" si="9"/>
        <v>-1.8000000000000016</v>
      </c>
      <c r="D58" s="36">
        <f t="shared" si="6"/>
        <v>7.8950158300893948E-3</v>
      </c>
      <c r="E58" s="37">
        <f t="shared" ref="E58:E89" si="13">Fswap0*EXP(-0.5*vola^2*$G$6)*EXP(vola*SQRT($G$6)*C58)</f>
        <v>1.5434144651564386E-2</v>
      </c>
      <c r="F58" s="38">
        <f t="shared" ref="F58:F89" si="14">IF(E58&lt;corte1,pago1,IF(E58&lt;corte2,pago1+3*(E58-corte1),pago3))</f>
        <v>0.03</v>
      </c>
      <c r="T58">
        <f t="shared" si="5"/>
        <v>-1.0000000000000009</v>
      </c>
      <c r="U58" s="4">
        <f t="shared" si="3"/>
        <v>2.4197072451914315E-2</v>
      </c>
      <c r="W58" s="5">
        <f t="shared" si="10"/>
        <v>2.3305401459080624E-2</v>
      </c>
      <c r="X58">
        <f t="shared" si="11"/>
        <v>0</v>
      </c>
      <c r="Y58" s="5">
        <f t="shared" si="12"/>
        <v>2.4988270019333913E-2</v>
      </c>
      <c r="Z58">
        <f t="shared" si="4"/>
        <v>0</v>
      </c>
    </row>
    <row r="59" spans="3:26" x14ac:dyDescent="0.3">
      <c r="C59" s="29">
        <f t="shared" si="9"/>
        <v>-1.7000000000000015</v>
      </c>
      <c r="D59" s="36">
        <f t="shared" si="6"/>
        <v>9.4049077376886711E-3</v>
      </c>
      <c r="E59" s="37">
        <f t="shared" si="13"/>
        <v>1.6321511141364198E-2</v>
      </c>
      <c r="F59" s="38">
        <f t="shared" si="14"/>
        <v>0.03</v>
      </c>
      <c r="T59">
        <f t="shared" si="5"/>
        <v>-0.90000000000000091</v>
      </c>
      <c r="U59" s="4">
        <f t="shared" si="3"/>
        <v>2.6608524989875461E-2</v>
      </c>
      <c r="W59" s="5">
        <f t="shared" si="10"/>
        <v>2.470048609495944E-2</v>
      </c>
      <c r="X59">
        <f t="shared" si="11"/>
        <v>0</v>
      </c>
      <c r="Y59" s="5">
        <f t="shared" si="12"/>
        <v>2.6365916832733486E-2</v>
      </c>
      <c r="Z59">
        <f t="shared" si="4"/>
        <v>0</v>
      </c>
    </row>
    <row r="60" spans="3:26" x14ac:dyDescent="0.3">
      <c r="C60" s="29">
        <f t="shared" si="9"/>
        <v>-1.6000000000000014</v>
      </c>
      <c r="D60" s="36">
        <f t="shared" si="6"/>
        <v>1.1092083467945532E-2</v>
      </c>
      <c r="E60" s="37">
        <f t="shared" si="13"/>
        <v>1.7259895637344216E-2</v>
      </c>
      <c r="F60" s="38">
        <f t="shared" si="14"/>
        <v>0.03</v>
      </c>
      <c r="T60">
        <f t="shared" si="5"/>
        <v>-0.80000000000000093</v>
      </c>
      <c r="U60" s="4">
        <f t="shared" si="3"/>
        <v>2.8969155276148257E-2</v>
      </c>
      <c r="W60" s="5">
        <f t="shared" si="10"/>
        <v>2.6179081892174917E-2</v>
      </c>
      <c r="X60">
        <f t="shared" si="11"/>
        <v>0</v>
      </c>
      <c r="Y60" s="5">
        <f t="shared" si="12"/>
        <v>2.7819515712482649E-2</v>
      </c>
      <c r="Z60">
        <f t="shared" si="4"/>
        <v>0</v>
      </c>
    </row>
    <row r="61" spans="3:26" x14ac:dyDescent="0.3">
      <c r="C61" s="29">
        <f t="shared" si="9"/>
        <v>-1.5000000000000013</v>
      </c>
      <c r="D61" s="36">
        <f t="shared" si="6"/>
        <v>1.2951759566589147E-2</v>
      </c>
      <c r="E61" s="37">
        <f t="shared" si="13"/>
        <v>1.8252231354793182E-2</v>
      </c>
      <c r="F61" s="38">
        <f t="shared" si="14"/>
        <v>0.03</v>
      </c>
      <c r="T61">
        <f t="shared" si="5"/>
        <v>-0.70000000000000095</v>
      </c>
      <c r="U61" s="4">
        <f t="shared" si="3"/>
        <v>3.1225393336676111E-2</v>
      </c>
      <c r="W61" s="5">
        <f t="shared" si="10"/>
        <v>2.7746187912352751E-2</v>
      </c>
      <c r="X61">
        <f t="shared" si="11"/>
        <v>0</v>
      </c>
      <c r="Y61" s="5">
        <f t="shared" si="12"/>
        <v>2.9353254028179086E-2</v>
      </c>
      <c r="Z61">
        <f t="shared" si="4"/>
        <v>0</v>
      </c>
    </row>
    <row r="62" spans="3:26" x14ac:dyDescent="0.3">
      <c r="C62" s="29">
        <f t="shared" si="9"/>
        <v>-1.4000000000000012</v>
      </c>
      <c r="D62" s="36">
        <f t="shared" si="6"/>
        <v>1.497274656357446E-2</v>
      </c>
      <c r="E62" s="37">
        <f t="shared" si="13"/>
        <v>1.9301620150477126E-2</v>
      </c>
      <c r="F62" s="38">
        <f t="shared" si="14"/>
        <v>0.03</v>
      </c>
      <c r="T62">
        <f t="shared" si="5"/>
        <v>-0.60000000000000098</v>
      </c>
      <c r="U62" s="4">
        <f t="shared" si="3"/>
        <v>3.3322460289179949E-2</v>
      </c>
      <c r="W62" s="5">
        <f t="shared" si="10"/>
        <v>2.94071024659464E-2</v>
      </c>
      <c r="X62">
        <f t="shared" si="11"/>
        <v>0</v>
      </c>
      <c r="Y62" s="5">
        <f t="shared" si="12"/>
        <v>3.0971550006393705E-2</v>
      </c>
      <c r="Z62">
        <f t="shared" si="4"/>
        <v>0</v>
      </c>
    </row>
    <row r="63" spans="3:26" x14ac:dyDescent="0.3">
      <c r="C63" s="29">
        <f t="shared" si="9"/>
        <v>-1.3000000000000012</v>
      </c>
      <c r="D63" s="36">
        <f t="shared" si="6"/>
        <v>1.7136859204780711E-2</v>
      </c>
      <c r="E63" s="37">
        <f t="shared" si="13"/>
        <v>2.041134221846631E-2</v>
      </c>
      <c r="F63" s="38">
        <f t="shared" si="14"/>
        <v>0.03</v>
      </c>
      <c r="T63">
        <f t="shared" si="5"/>
        <v>-0.500000000000001</v>
      </c>
      <c r="U63" s="4">
        <f t="shared" si="3"/>
        <v>3.5206532676429939E-2</v>
      </c>
      <c r="W63" s="5">
        <f t="shared" si="10"/>
        <v>3.1167441025571202E-2</v>
      </c>
      <c r="X63">
        <f t="shared" si="11"/>
        <v>0</v>
      </c>
      <c r="Y63" s="5">
        <f t="shared" si="12"/>
        <v>3.2679065458217332E-2</v>
      </c>
      <c r="Z63">
        <f t="shared" si="4"/>
        <v>0</v>
      </c>
    </row>
    <row r="64" spans="3:26" x14ac:dyDescent="0.3">
      <c r="C64" s="29">
        <f t="shared" si="9"/>
        <v>-1.2000000000000011</v>
      </c>
      <c r="D64" s="36">
        <f t="shared" si="6"/>
        <v>1.9418605498321272E-2</v>
      </c>
      <c r="E64" s="37">
        <f t="shared" si="13"/>
        <v>2.1584866343411412E-2</v>
      </c>
      <c r="F64" s="38">
        <f t="shared" si="14"/>
        <v>0.03</v>
      </c>
      <c r="T64">
        <f t="shared" si="5"/>
        <v>-0.40000000000000102</v>
      </c>
      <c r="U64" s="4">
        <f t="shared" si="3"/>
        <v>3.6827014030332318E-2</v>
      </c>
      <c r="W64" s="5">
        <f t="shared" si="10"/>
        <v>3.3033155211648499E-2</v>
      </c>
      <c r="X64">
        <f t="shared" si="11"/>
        <v>0</v>
      </c>
      <c r="Y64" s="5">
        <f t="shared" si="12"/>
        <v>3.4480719208499211E-2</v>
      </c>
      <c r="Z64">
        <f t="shared" si="4"/>
        <v>0</v>
      </c>
    </row>
    <row r="65" spans="3:26" x14ac:dyDescent="0.3">
      <c r="C65" s="29">
        <f t="shared" si="9"/>
        <v>-1.100000000000001</v>
      </c>
      <c r="D65" s="36">
        <f t="shared" si="6"/>
        <v>2.1785217703255033E-2</v>
      </c>
      <c r="E65" s="37">
        <f t="shared" si="13"/>
        <v>2.2825860743318747E-2</v>
      </c>
      <c r="F65" s="38">
        <f t="shared" si="14"/>
        <v>0.03</v>
      </c>
      <c r="T65">
        <f t="shared" si="5"/>
        <v>-0.30000000000000104</v>
      </c>
      <c r="U65" s="4">
        <f t="shared" si="3"/>
        <v>3.8138781546052401E-2</v>
      </c>
      <c r="W65" s="5">
        <f t="shared" si="10"/>
        <v>3.5010552914549471E-2</v>
      </c>
      <c r="X65">
        <f t="shared" si="11"/>
        <v>0</v>
      </c>
      <c r="Y65" s="5">
        <f t="shared" si="12"/>
        <v>3.6381701265462772E-2</v>
      </c>
      <c r="Z65">
        <f t="shared" si="4"/>
        <v>0</v>
      </c>
    </row>
    <row r="66" spans="3:26" x14ac:dyDescent="0.3">
      <c r="C66" s="29">
        <f t="shared" si="9"/>
        <v>-1.0000000000000009</v>
      </c>
      <c r="D66" s="36">
        <f t="shared" si="6"/>
        <v>2.4197072451914315E-2</v>
      </c>
      <c r="E66" s="37">
        <f t="shared" si="13"/>
        <v>2.4138204535717064E-2</v>
      </c>
      <c r="F66" s="38">
        <f t="shared" si="14"/>
        <v>0.03</v>
      </c>
      <c r="T66">
        <f t="shared" si="5"/>
        <v>-0.20000000000000104</v>
      </c>
      <c r="U66" s="4">
        <f t="shared" si="3"/>
        <v>3.9104269397545584E-2</v>
      </c>
      <c r="W66" s="5">
        <f t="shared" si="10"/>
        <v>3.7106319621270548E-2</v>
      </c>
      <c r="X66">
        <f t="shared" si="11"/>
        <v>0</v>
      </c>
      <c r="Y66" s="5">
        <f t="shared" si="12"/>
        <v>3.8387487771517022E-2</v>
      </c>
      <c r="Z66">
        <f t="shared" si="4"/>
        <v>0</v>
      </c>
    </row>
    <row r="67" spans="3:26" x14ac:dyDescent="0.3">
      <c r="C67" s="29">
        <f t="shared" si="9"/>
        <v>-0.90000000000000091</v>
      </c>
      <c r="D67" s="36">
        <f t="shared" si="6"/>
        <v>2.6608524989875461E-2</v>
      </c>
      <c r="E67" s="37">
        <f t="shared" si="13"/>
        <v>2.5525999863056963E-2</v>
      </c>
      <c r="F67" s="38">
        <f t="shared" si="14"/>
        <v>0.03</v>
      </c>
      <c r="T67">
        <f t="shared" si="5"/>
        <v>-0.10000000000000103</v>
      </c>
      <c r="U67" s="4">
        <f t="shared" si="3"/>
        <v>3.9695254747701178E-2</v>
      </c>
      <c r="W67" s="5">
        <f t="shared" si="10"/>
        <v>3.9327541018745041E-2</v>
      </c>
      <c r="X67">
        <f t="shared" si="11"/>
        <v>0</v>
      </c>
      <c r="Y67" s="5">
        <f t="shared" si="12"/>
        <v>4.0503856778332126E-2</v>
      </c>
      <c r="Z67">
        <f t="shared" si="4"/>
        <v>0</v>
      </c>
    </row>
    <row r="68" spans="3:26" x14ac:dyDescent="0.3">
      <c r="C68" s="29">
        <f t="shared" si="9"/>
        <v>-0.80000000000000093</v>
      </c>
      <c r="D68" s="36">
        <f t="shared" si="6"/>
        <v>2.8969155276148257E-2</v>
      </c>
      <c r="E68" s="37">
        <f t="shared" si="13"/>
        <v>2.6993584715244771E-2</v>
      </c>
      <c r="F68" s="38">
        <f t="shared" si="14"/>
        <v>0.03</v>
      </c>
      <c r="T68">
        <f t="shared" si="5"/>
        <v>-1.0269562977782698E-15</v>
      </c>
      <c r="U68" s="4">
        <f t="shared" si="3"/>
        <v>3.9894228040143274E-2</v>
      </c>
      <c r="W68" s="5">
        <f t="shared" si="10"/>
        <v>4.1681726950211481E-2</v>
      </c>
      <c r="X68">
        <f t="shared" si="11"/>
        <v>0</v>
      </c>
      <c r="Y68" s="5">
        <f t="shared" si="12"/>
        <v>4.2736904891622421E-2</v>
      </c>
      <c r="Z68">
        <f t="shared" si="4"/>
        <v>0</v>
      </c>
    </row>
    <row r="69" spans="3:26" x14ac:dyDescent="0.3">
      <c r="C69" s="29">
        <f t="shared" si="9"/>
        <v>-0.70000000000000095</v>
      </c>
      <c r="D69" s="36">
        <f t="shared" si="6"/>
        <v>3.1225393336676111E-2</v>
      </c>
      <c r="E69" s="37">
        <f t="shared" si="13"/>
        <v>2.8545546489391598E-2</v>
      </c>
      <c r="F69" s="38">
        <f t="shared" si="14"/>
        <v>0.03</v>
      </c>
      <c r="T69">
        <f t="shared" si="5"/>
        <v>9.9999999999998979E-2</v>
      </c>
      <c r="U69" s="4">
        <f t="shared" si="3"/>
        <v>3.9695254747701192E-2</v>
      </c>
      <c r="W69" s="5">
        <f t="shared" si="10"/>
        <v>4.417683680563423E-2</v>
      </c>
      <c r="X69">
        <f t="shared" si="11"/>
        <v>0</v>
      </c>
      <c r="Y69" s="5">
        <f t="shared" si="12"/>
        <v>4.5093064833585203E-2</v>
      </c>
      <c r="Z69">
        <f t="shared" si="4"/>
        <v>0</v>
      </c>
    </row>
    <row r="70" spans="3:26" x14ac:dyDescent="0.3">
      <c r="C70" s="29">
        <f t="shared" si="9"/>
        <v>-0.60000000000000098</v>
      </c>
      <c r="D70" s="36">
        <f t="shared" si="6"/>
        <v>3.3322460289179949E-2</v>
      </c>
      <c r="E70" s="37">
        <f t="shared" si="13"/>
        <v>3.0186736329162953E-2</v>
      </c>
      <c r="F70" s="38">
        <f t="shared" si="14"/>
        <v>0.03</v>
      </c>
      <c r="T70">
        <f t="shared" si="5"/>
        <v>0.19999999999999898</v>
      </c>
      <c r="U70" s="4">
        <f t="shared" si="3"/>
        <v>3.9104269397545605E-2</v>
      </c>
      <c r="W70" s="5">
        <f t="shared" si="10"/>
        <v>4.6821306432020024E-2</v>
      </c>
      <c r="X70">
        <f t="shared" si="11"/>
        <v>0</v>
      </c>
      <c r="Y70" s="5">
        <f t="shared" si="12"/>
        <v>4.7579123973587434E-2</v>
      </c>
      <c r="Z70">
        <f t="shared" si="4"/>
        <v>0</v>
      </c>
    </row>
    <row r="71" spans="3:26" x14ac:dyDescent="0.3">
      <c r="C71" s="29">
        <f t="shared" si="9"/>
        <v>-0.500000000000001</v>
      </c>
      <c r="D71" s="36">
        <f t="shared" si="6"/>
        <v>3.5206532676429939E-2</v>
      </c>
      <c r="E71" s="37">
        <f t="shared" si="13"/>
        <v>3.1922284288550956E-2</v>
      </c>
      <c r="F71" s="38">
        <f t="shared" si="14"/>
        <v>0.03</v>
      </c>
      <c r="T71">
        <f t="shared" si="5"/>
        <v>0.29999999999999899</v>
      </c>
      <c r="U71" s="4">
        <f t="shared" si="3"/>
        <v>3.8138781546052422E-2</v>
      </c>
      <c r="W71" s="5">
        <f t="shared" si="10"/>
        <v>4.962407665461295E-2</v>
      </c>
      <c r="X71">
        <f t="shared" si="11"/>
        <v>0</v>
      </c>
      <c r="Y71" s="5">
        <f t="shared" si="12"/>
        <v>5.0202243880481376E-2</v>
      </c>
      <c r="Z71">
        <f t="shared" si="4"/>
        <v>0</v>
      </c>
    </row>
    <row r="72" spans="3:26" x14ac:dyDescent="0.3">
      <c r="C72" s="29">
        <f t="shared" si="9"/>
        <v>-0.40000000000000102</v>
      </c>
      <c r="D72" s="36">
        <f t="shared" si="6"/>
        <v>3.6827014030332318E-2</v>
      </c>
      <c r="E72" s="37">
        <f t="shared" si="13"/>
        <v>3.375761536746838E-2</v>
      </c>
      <c r="F72" s="38">
        <f t="shared" si="14"/>
        <v>0.03</v>
      </c>
      <c r="T72">
        <f t="shared" si="5"/>
        <v>0.39999999999999902</v>
      </c>
      <c r="U72" s="4">
        <f t="shared" si="3"/>
        <v>3.6827014030332346E-2</v>
      </c>
      <c r="W72" s="5">
        <f t="shared" si="10"/>
        <v>5.2594623505396704E-2</v>
      </c>
      <c r="X72">
        <f t="shared" si="11"/>
        <v>0</v>
      </c>
      <c r="Y72" s="5">
        <f t="shared" si="12"/>
        <v>5.2969980952873426E-2</v>
      </c>
      <c r="Z72">
        <f t="shared" si="4"/>
        <v>0</v>
      </c>
    </row>
    <row r="73" spans="3:26" x14ac:dyDescent="0.3">
      <c r="C73" s="29">
        <f t="shared" si="9"/>
        <v>-0.30000000000000104</v>
      </c>
      <c r="D73" s="36">
        <f t="shared" si="6"/>
        <v>3.8138781546052401E-2</v>
      </c>
      <c r="E73" s="37">
        <f t="shared" si="13"/>
        <v>3.5698466469288676E-2</v>
      </c>
      <c r="F73" s="38">
        <f t="shared" si="14"/>
        <v>0.03</v>
      </c>
      <c r="T73">
        <f t="shared" si="5"/>
        <v>0.499999999999999</v>
      </c>
      <c r="U73" s="4">
        <f t="shared" si="3"/>
        <v>3.5206532676429973E-2</v>
      </c>
      <c r="W73" s="5">
        <f t="shared" si="10"/>
        <v>5.5742990261105192E-2</v>
      </c>
      <c r="X73">
        <f t="shared" si="11"/>
        <v>0</v>
      </c>
      <c r="Y73" s="5">
        <f t="shared" si="12"/>
        <v>5.5890308186775609E-2</v>
      </c>
      <c r="Z73">
        <f t="shared" si="4"/>
        <v>0</v>
      </c>
    </row>
    <row r="74" spans="3:26" x14ac:dyDescent="0.3">
      <c r="C74" s="29">
        <f t="shared" si="9"/>
        <v>-0.20000000000000104</v>
      </c>
      <c r="D74" s="36">
        <f t="shared" si="6"/>
        <v>3.9104269397545584E-2</v>
      </c>
      <c r="E74" s="37">
        <f t="shared" si="13"/>
        <v>3.7750904333338255E-2</v>
      </c>
      <c r="F74" s="38">
        <f t="shared" si="14"/>
        <v>0.03</v>
      </c>
      <c r="T74">
        <f t="shared" si="5"/>
        <v>0.59999999999999898</v>
      </c>
      <c r="U74" s="4">
        <f t="shared" si="3"/>
        <v>3.3322460289179991E-2</v>
      </c>
      <c r="W74" s="5">
        <f t="shared" si="10"/>
        <v>5.9079821399060532E-2</v>
      </c>
      <c r="X74">
        <f t="shared" si="11"/>
        <v>0</v>
      </c>
      <c r="Y74" s="5">
        <f t="shared" si="12"/>
        <v>5.8971638143345516E-2</v>
      </c>
      <c r="Z74">
        <f t="shared" si="4"/>
        <v>0</v>
      </c>
    </row>
    <row r="75" spans="3:26" x14ac:dyDescent="0.3">
      <c r="C75" s="29">
        <f t="shared" si="9"/>
        <v>-0.10000000000000103</v>
      </c>
      <c r="D75" s="36">
        <f t="shared" si="6"/>
        <v>3.9695254747701178E-2</v>
      </c>
      <c r="E75" s="37">
        <f t="shared" si="13"/>
        <v>3.9921344498394476E-2</v>
      </c>
      <c r="F75" s="38">
        <f t="shared" si="14"/>
        <v>0.03</v>
      </c>
      <c r="T75">
        <f t="shared" si="5"/>
        <v>0.69999999999999896</v>
      </c>
      <c r="U75" s="4">
        <f t="shared" si="3"/>
        <v>3.1225393336676149E-2</v>
      </c>
      <c r="W75" s="5">
        <f t="shared" si="10"/>
        <v>6.2616398585641428E-2</v>
      </c>
      <c r="X75">
        <f t="shared" si="11"/>
        <v>7.8491957569242904E-3</v>
      </c>
      <c r="Y75" s="5">
        <f t="shared" si="12"/>
        <v>6.2222847182877822E-2</v>
      </c>
      <c r="Z75">
        <f t="shared" si="4"/>
        <v>0</v>
      </c>
    </row>
    <row r="76" spans="3:26" x14ac:dyDescent="0.3">
      <c r="C76" s="29">
        <f t="shared" si="9"/>
        <v>-1.0269562977782698E-15</v>
      </c>
      <c r="D76" s="36">
        <f t="shared" si="6"/>
        <v>3.9894228040143274E-2</v>
      </c>
      <c r="E76" s="37">
        <f t="shared" si="13"/>
        <v>4.2216571356465865E-2</v>
      </c>
      <c r="F76" s="38">
        <f t="shared" si="14"/>
        <v>0.03</v>
      </c>
      <c r="T76">
        <f t="shared" si="5"/>
        <v>0.79999999999999893</v>
      </c>
      <c r="U76" s="4">
        <f t="shared" si="3"/>
        <v>2.8969155276148302E-2</v>
      </c>
      <c r="W76" s="5">
        <f t="shared" si="10"/>
        <v>6.6364678819057235E-2</v>
      </c>
      <c r="X76">
        <f t="shared" si="11"/>
        <v>1.9094036457171712E-2</v>
      </c>
      <c r="Y76" s="5">
        <f t="shared" si="12"/>
        <v>6.5653301034857808E-2</v>
      </c>
      <c r="Z76">
        <f t="shared" si="4"/>
        <v>0</v>
      </c>
    </row>
    <row r="77" spans="3:26" x14ac:dyDescent="0.3">
      <c r="C77" s="29">
        <f t="shared" si="9"/>
        <v>9.9999999999998979E-2</v>
      </c>
      <c r="D77" s="36">
        <f t="shared" si="6"/>
        <v>3.9695254747701192E-2</v>
      </c>
      <c r="E77" s="37">
        <f t="shared" si="13"/>
        <v>4.4643759359538869E-2</v>
      </c>
      <c r="F77" s="38">
        <f t="shared" si="14"/>
        <v>0.03</v>
      </c>
      <c r="T77">
        <f t="shared" si="5"/>
        <v>0.89999999999999891</v>
      </c>
      <c r="U77" s="4">
        <f t="shared" si="3"/>
        <v>2.6608524989875509E-2</v>
      </c>
      <c r="W77" s="5">
        <f t="shared" si="10"/>
        <v>7.0337334855386721E-2</v>
      </c>
      <c r="X77">
        <f t="shared" si="11"/>
        <v>3.101200456616017E-2</v>
      </c>
      <c r="Y77" s="5">
        <f t="shared" si="12"/>
        <v>6.9272881777736522E-2</v>
      </c>
      <c r="Z77">
        <f t="shared" si="4"/>
        <v>0</v>
      </c>
    </row>
    <row r="78" spans="3:26" x14ac:dyDescent="0.3">
      <c r="C78" s="29">
        <f t="shared" si="9"/>
        <v>0.19999999999999898</v>
      </c>
      <c r="D78" s="36">
        <f t="shared" si="6"/>
        <v>3.9104269397545605E-2</v>
      </c>
      <c r="E78" s="37">
        <f t="shared" si="13"/>
        <v>4.7210495445579516E-2</v>
      </c>
      <c r="F78" s="38">
        <f t="shared" si="14"/>
        <v>0.03</v>
      </c>
      <c r="T78">
        <f t="shared" si="5"/>
        <v>0.99999999999999889</v>
      </c>
      <c r="U78" s="4">
        <f t="shared" si="3"/>
        <v>2.4197072451914367E-2</v>
      </c>
      <c r="W78" s="5">
        <f t="shared" si="10"/>
        <v>7.45477980545598E-2</v>
      </c>
      <c r="X78">
        <f t="shared" si="11"/>
        <v>4.3643394163679405E-2</v>
      </c>
      <c r="Y78" s="5">
        <f t="shared" si="12"/>
        <v>7.3092016306147867E-2</v>
      </c>
      <c r="Z78">
        <f t="shared" si="4"/>
        <v>0</v>
      </c>
    </row>
    <row r="79" spans="3:26" x14ac:dyDescent="0.3">
      <c r="C79" s="29">
        <f t="shared" si="9"/>
        <v>0.29999999999999899</v>
      </c>
      <c r="D79" s="36">
        <f t="shared" si="6"/>
        <v>3.8138781546052422E-2</v>
      </c>
      <c r="E79" s="37">
        <f t="shared" si="13"/>
        <v>4.9924802753889455E-2</v>
      </c>
      <c r="F79" s="38">
        <f t="shared" si="14"/>
        <v>0.03</v>
      </c>
      <c r="T79">
        <f t="shared" si="5"/>
        <v>1.099999999999999</v>
      </c>
      <c r="U79" s="4">
        <f t="shared" si="3"/>
        <v>2.1785217703255082E-2</v>
      </c>
      <c r="W79" s="5">
        <f t="shared" si="10"/>
        <v>7.9010303791142614E-2</v>
      </c>
      <c r="X79">
        <f t="shared" si="11"/>
        <v>5.7030911373427848E-2</v>
      </c>
      <c r="Y79" s="5">
        <f t="shared" si="12"/>
        <v>7.7121706367572859E-2</v>
      </c>
      <c r="Z79">
        <f t="shared" si="4"/>
        <v>0</v>
      </c>
    </row>
    <row r="80" spans="3:26" x14ac:dyDescent="0.3">
      <c r="C80" s="29">
        <f t="shared" si="9"/>
        <v>0.39999999999999902</v>
      </c>
      <c r="D80" s="36">
        <f t="shared" si="6"/>
        <v>3.6827014030332346E-2</v>
      </c>
      <c r="E80" s="37">
        <f t="shared" si="13"/>
        <v>5.2795165703946212E-2</v>
      </c>
      <c r="F80" s="38">
        <f t="shared" si="14"/>
        <v>0.03</v>
      </c>
      <c r="T80">
        <f t="shared" si="5"/>
        <v>1.1999999999999991</v>
      </c>
      <c r="U80" s="4">
        <f t="shared" si="3"/>
        <v>1.941860549832132E-2</v>
      </c>
      <c r="W80" s="5">
        <f t="shared" si="10"/>
        <v>8.373993958345774E-2</v>
      </c>
      <c r="X80">
        <f t="shared" si="11"/>
        <v>7.1219818750373226E-2</v>
      </c>
      <c r="Y80" s="5">
        <f t="shared" si="12"/>
        <v>8.1373560254977592E-2</v>
      </c>
      <c r="Z80">
        <f t="shared" si="4"/>
        <v>4.1206807649327715E-3</v>
      </c>
    </row>
    <row r="81" spans="3:26" x14ac:dyDescent="0.3">
      <c r="C81" s="29">
        <f t="shared" si="9"/>
        <v>0.499999999999999</v>
      </c>
      <c r="D81" s="36">
        <f t="shared" si="6"/>
        <v>3.5206532676429973E-2</v>
      </c>
      <c r="E81" s="37">
        <f t="shared" si="13"/>
        <v>5.583055651611938E-2</v>
      </c>
      <c r="F81" s="38">
        <f t="shared" si="14"/>
        <v>0.03</v>
      </c>
      <c r="T81">
        <f t="shared" si="5"/>
        <v>1.2999999999999992</v>
      </c>
      <c r="U81" s="4">
        <f t="shared" si="3"/>
        <v>1.7136859204780759E-2</v>
      </c>
      <c r="W81" s="5">
        <f t="shared" si="10"/>
        <v>8.8752696103761436E-2</v>
      </c>
      <c r="X81">
        <f t="shared" si="11"/>
        <v>8.6258088311284314E-2</v>
      </c>
      <c r="Y81" s="5">
        <f t="shared" si="12"/>
        <v>8.5859826246721366E-2</v>
      </c>
      <c r="Z81">
        <f t="shared" si="4"/>
        <v>1.7579478740164092E-2</v>
      </c>
    </row>
    <row r="82" spans="3:26" x14ac:dyDescent="0.3">
      <c r="C82" s="29">
        <f t="shared" si="9"/>
        <v>0.59999999999999898</v>
      </c>
      <c r="D82" s="36">
        <f t="shared" si="6"/>
        <v>3.3322460289179991E-2</v>
      </c>
      <c r="E82" s="37">
        <f t="shared" si="13"/>
        <v>5.9040463257161717E-2</v>
      </c>
      <c r="F82" s="38">
        <f t="shared" si="14"/>
        <v>0.03</v>
      </c>
      <c r="T82">
        <f t="shared" si="5"/>
        <v>1.3999999999999992</v>
      </c>
      <c r="U82" s="4">
        <f t="shared" si="3"/>
        <v>1.4972746563574502E-2</v>
      </c>
      <c r="W82" s="5">
        <f t="shared" ref="W82:W118" si="15">Fswap0*EXP(-0.5*$Y$6^2*$G$6)*EXP($Y$6*SQRT($G$6)*T82)</f>
        <v>9.4065521241941369E-2</v>
      </c>
      <c r="X82">
        <f t="shared" ref="X82:X113" si="16">3*MAX(W82-$X$6,0)</f>
        <v>0.10219656372582411</v>
      </c>
      <c r="Y82" s="5">
        <f t="shared" ref="Y82:Y118" si="17">Fswap0*EXP(-0.5*$Y$8^2*$G$6)*EXP($Y$8*SQRT($G$6)*T82)</f>
        <v>9.0593427890065123E-2</v>
      </c>
      <c r="Z82">
        <f t="shared" si="4"/>
        <v>3.1780283670195364E-2</v>
      </c>
    </row>
    <row r="83" spans="3:26" x14ac:dyDescent="0.3">
      <c r="C83" s="29">
        <f t="shared" si="9"/>
        <v>0.69999999999999896</v>
      </c>
      <c r="D83" s="36">
        <f t="shared" si="6"/>
        <v>3.1225393336676149E-2</v>
      </c>
      <c r="E83" s="37">
        <f t="shared" si="13"/>
        <v>6.2434919498139875E-2</v>
      </c>
      <c r="F83" s="38">
        <f t="shared" si="14"/>
        <v>3.7304758494419631E-2</v>
      </c>
      <c r="T83">
        <f t="shared" si="5"/>
        <v>1.4999999999999993</v>
      </c>
      <c r="U83" s="4">
        <f t="shared" ref="U83:U118" si="18">NORMDIST(T83,0,1,FALSE)*0.1</f>
        <v>1.2951759566589185E-2</v>
      </c>
      <c r="W83" s="5">
        <f t="shared" si="15"/>
        <v>9.9696377405521119E-2</v>
      </c>
      <c r="X83">
        <f t="shared" si="16"/>
        <v>0.11908913221656336</v>
      </c>
      <c r="Y83" s="5">
        <f t="shared" si="17"/>
        <v>9.5588001229921268E-2</v>
      </c>
      <c r="Z83">
        <f t="shared" ref="Z83:Z118" si="19">3*MAX(Y83-$X$8,0)</f>
        <v>4.67640036897638E-2</v>
      </c>
    </row>
    <row r="84" spans="3:26" x14ac:dyDescent="0.3">
      <c r="C84" s="29">
        <f t="shared" si="9"/>
        <v>0.79999999999999893</v>
      </c>
      <c r="D84" s="36">
        <f t="shared" si="6"/>
        <v>2.8969155276148302E-2</v>
      </c>
      <c r="E84" s="37">
        <f t="shared" si="13"/>
        <v>6.6024535677510252E-2</v>
      </c>
      <c r="F84" s="38">
        <f t="shared" si="14"/>
        <v>4.807360703253076E-2</v>
      </c>
      <c r="T84">
        <f t="shared" ref="T84:T111" si="20">T83+0.1</f>
        <v>1.5999999999999994</v>
      </c>
      <c r="U84" s="4">
        <f t="shared" si="18"/>
        <v>1.1092083467945567E-2</v>
      </c>
      <c r="W84" s="5">
        <f t="shared" si="15"/>
        <v>0.10566430224970035</v>
      </c>
      <c r="X84">
        <f t="shared" si="16"/>
        <v>0.13699290674910103</v>
      </c>
      <c r="Y84" s="5">
        <f t="shared" si="17"/>
        <v>0.10085793409008915</v>
      </c>
      <c r="Z84">
        <f t="shared" si="19"/>
        <v>6.2573802270267459E-2</v>
      </c>
    </row>
    <row r="85" spans="3:26" x14ac:dyDescent="0.3">
      <c r="C85" s="29">
        <f t="shared" si="9"/>
        <v>0.89999999999999891</v>
      </c>
      <c r="D85" s="36">
        <f t="shared" si="6"/>
        <v>2.6608524989875509E-2</v>
      </c>
      <c r="E85" s="37">
        <f t="shared" si="13"/>
        <v>6.9820532267374821E-2</v>
      </c>
      <c r="F85" s="38">
        <f t="shared" si="14"/>
        <v>5.946159680212447E-2</v>
      </c>
      <c r="T85">
        <f t="shared" si="20"/>
        <v>1.6999999999999995</v>
      </c>
      <c r="U85" s="4">
        <f t="shared" si="18"/>
        <v>9.4049077376887006E-3</v>
      </c>
      <c r="W85" s="5">
        <f t="shared" si="15"/>
        <v>0.11198947304275594</v>
      </c>
      <c r="X85">
        <f t="shared" si="16"/>
        <v>0.15596841912826784</v>
      </c>
      <c r="Y85" s="5">
        <f t="shared" si="17"/>
        <v>0.10641840752013332</v>
      </c>
      <c r="Z85">
        <f t="shared" si="19"/>
        <v>7.9255222560399949E-2</v>
      </c>
    </row>
    <row r="86" spans="3:26" x14ac:dyDescent="0.3">
      <c r="C86" s="29">
        <f t="shared" si="9"/>
        <v>0.99999999999999889</v>
      </c>
      <c r="D86" s="36">
        <f t="shared" si="6"/>
        <v>2.4197072451914367E-2</v>
      </c>
      <c r="E86" s="37">
        <f t="shared" si="13"/>
        <v>7.3834774846588638E-2</v>
      </c>
      <c r="F86" s="38">
        <f t="shared" si="14"/>
        <v>7.1504324539765921E-2</v>
      </c>
      <c r="T86">
        <f t="shared" si="20"/>
        <v>1.7999999999999996</v>
      </c>
      <c r="U86" s="4">
        <f t="shared" si="18"/>
        <v>7.8950158300894226E-3</v>
      </c>
      <c r="W86" s="5">
        <f t="shared" si="15"/>
        <v>0.11869327488442037</v>
      </c>
      <c r="X86">
        <f t="shared" si="16"/>
        <v>0.17607982465326111</v>
      </c>
      <c r="Y86" s="5">
        <f t="shared" si="17"/>
        <v>0.11228543952730052</v>
      </c>
      <c r="Z86">
        <f t="shared" si="19"/>
        <v>9.6856318581901565E-2</v>
      </c>
    </row>
    <row r="87" spans="3:26" x14ac:dyDescent="0.3">
      <c r="C87" s="29">
        <f t="shared" si="9"/>
        <v>1.099999999999999</v>
      </c>
      <c r="D87" s="36">
        <f t="shared" si="6"/>
        <v>2.1785217703255082E-2</v>
      </c>
      <c r="E87" s="37">
        <f t="shared" si="13"/>
        <v>7.8079811190351039E-2</v>
      </c>
      <c r="F87" s="38">
        <f t="shared" si="14"/>
        <v>8.4239433571053124E-2</v>
      </c>
      <c r="T87">
        <f t="shared" si="20"/>
        <v>1.8999999999999997</v>
      </c>
      <c r="U87" s="4">
        <f t="shared" si="18"/>
        <v>6.5615814774676639E-3</v>
      </c>
      <c r="W87" s="5">
        <f t="shared" si="15"/>
        <v>0.12579837300788035</v>
      </c>
      <c r="X87">
        <f t="shared" si="16"/>
        <v>0.19739511902364107</v>
      </c>
      <c r="Y87" s="5">
        <f t="shared" si="17"/>
        <v>0.11847593121945327</v>
      </c>
      <c r="Z87">
        <f t="shared" si="19"/>
        <v>0.1154277936583598</v>
      </c>
    </row>
    <row r="88" spans="3:26" x14ac:dyDescent="0.3">
      <c r="C88" s="29">
        <f t="shared" si="9"/>
        <v>1.1999999999999991</v>
      </c>
      <c r="D88" s="36">
        <f t="shared" si="6"/>
        <v>1.941860549832132E-2</v>
      </c>
      <c r="E88" s="37">
        <f t="shared" si="13"/>
        <v>8.2568910492215597E-2</v>
      </c>
      <c r="F88" s="38">
        <f t="shared" si="14"/>
        <v>0.09</v>
      </c>
      <c r="T88">
        <f t="shared" si="20"/>
        <v>1.9999999999999998</v>
      </c>
      <c r="U88" s="4">
        <f t="shared" si="18"/>
        <v>5.3990966513188087E-3</v>
      </c>
      <c r="W88" s="5">
        <f t="shared" si="15"/>
        <v>0.13332878940984561</v>
      </c>
      <c r="X88">
        <f t="shared" si="16"/>
        <v>0.21998636822953682</v>
      </c>
      <c r="Y88" s="5">
        <f t="shared" si="17"/>
        <v>0.12500771549194359</v>
      </c>
      <c r="Z88">
        <f t="shared" si="19"/>
        <v>0.13502314647583075</v>
      </c>
    </row>
    <row r="89" spans="3:26" x14ac:dyDescent="0.3">
      <c r="C89" s="29">
        <f t="shared" si="9"/>
        <v>1.2999999999999992</v>
      </c>
      <c r="D89" s="36">
        <f t="shared" si="6"/>
        <v>1.7136859204780759E-2</v>
      </c>
      <c r="E89" s="37">
        <f t="shared" si="13"/>
        <v>8.7316104841119541E-2</v>
      </c>
      <c r="F89" s="38">
        <f t="shared" si="14"/>
        <v>0.09</v>
      </c>
      <c r="T89">
        <f t="shared" si="20"/>
        <v>2.0999999999999996</v>
      </c>
      <c r="U89" s="4">
        <f t="shared" si="18"/>
        <v>4.3983595980427231E-3</v>
      </c>
      <c r="W89" s="5">
        <f t="shared" si="15"/>
        <v>0.14130998406776998</v>
      </c>
      <c r="X89">
        <f t="shared" si="16"/>
        <v>0.24392995220330996</v>
      </c>
      <c r="Y89" s="5">
        <f t="shared" si="17"/>
        <v>0.13189960839867898</v>
      </c>
      <c r="Z89">
        <f t="shared" si="19"/>
        <v>0.15569882519603695</v>
      </c>
    </row>
    <row r="90" spans="3:26" x14ac:dyDescent="0.3">
      <c r="C90" s="29">
        <f t="shared" si="9"/>
        <v>1.3999999999999992</v>
      </c>
      <c r="D90" s="36">
        <f t="shared" si="6"/>
        <v>1.4972746563574502E-2</v>
      </c>
      <c r="E90" s="37">
        <f t="shared" ref="E90:E126" si="21">Fswap0*EXP(-0.5*vola^2*$G$6)*EXP(vola*SQRT($G$6)*C90)</f>
        <v>9.2336233083082295E-2</v>
      </c>
      <c r="F90" s="38">
        <f t="shared" ref="F90:F121" si="22">IF(E90&lt;corte1,pago1,IF(E90&lt;corte2,pago1+3*(E90-corte1),pago3))</f>
        <v>0.09</v>
      </c>
      <c r="T90">
        <f t="shared" si="20"/>
        <v>2.1999999999999997</v>
      </c>
      <c r="U90" s="4">
        <f t="shared" si="18"/>
        <v>3.547459284623146E-3</v>
      </c>
      <c r="W90" s="5">
        <f t="shared" si="15"/>
        <v>0.14976894101881674</v>
      </c>
      <c r="X90">
        <f t="shared" si="16"/>
        <v>0.26930682305645026</v>
      </c>
      <c r="Y90" s="5">
        <f t="shared" si="17"/>
        <v>0.13917146335536459</v>
      </c>
      <c r="Z90">
        <f t="shared" si="19"/>
        <v>0.17751439006609376</v>
      </c>
    </row>
    <row r="91" spans="3:26" x14ac:dyDescent="0.3">
      <c r="C91" s="29">
        <f t="shared" si="9"/>
        <v>1.4999999999999993</v>
      </c>
      <c r="D91" s="36">
        <f t="shared" ref="D91:D126" si="23">NORMDIST(C91,0,1,FALSE)*0.1</f>
        <v>1.2951759566589185E-2</v>
      </c>
      <c r="E91" s="37">
        <f t="shared" si="21"/>
        <v>9.7644987204676417E-2</v>
      </c>
      <c r="F91" s="38">
        <f t="shared" si="22"/>
        <v>0.09</v>
      </c>
      <c r="T91">
        <f t="shared" si="20"/>
        <v>2.2999999999999998</v>
      </c>
      <c r="U91" s="4">
        <f t="shared" si="18"/>
        <v>2.8327037741601186E-3</v>
      </c>
      <c r="W91" s="5">
        <f t="shared" si="15"/>
        <v>0.15873425959159682</v>
      </c>
      <c r="X91">
        <f t="shared" si="16"/>
        <v>0.29620277877479045</v>
      </c>
      <c r="Y91" s="5">
        <f t="shared" si="17"/>
        <v>0.14684422833106434</v>
      </c>
      <c r="Z91">
        <f t="shared" si="19"/>
        <v>0.20053268499319299</v>
      </c>
    </row>
    <row r="92" spans="3:26" x14ac:dyDescent="0.3">
      <c r="C92" s="29">
        <f t="shared" ref="C92:C119" si="24">C91+0.1</f>
        <v>1.5999999999999994</v>
      </c>
      <c r="D92" s="36">
        <f t="shared" si="23"/>
        <v>1.1092083467945567E-2</v>
      </c>
      <c r="E92" s="37">
        <f t="shared" si="21"/>
        <v>0.10325896138325709</v>
      </c>
      <c r="F92" s="38">
        <f t="shared" si="22"/>
        <v>0.09</v>
      </c>
      <c r="T92">
        <f t="shared" si="20"/>
        <v>2.4</v>
      </c>
      <c r="U92" s="4">
        <f t="shared" si="18"/>
        <v>2.2394530294842902E-3</v>
      </c>
      <c r="W92" s="5">
        <f t="shared" si="15"/>
        <v>0.16823625109913004</v>
      </c>
      <c r="X92">
        <f t="shared" si="16"/>
        <v>0.32470875329739013</v>
      </c>
      <c r="Y92" s="5">
        <f t="shared" si="17"/>
        <v>0.15494000619283252</v>
      </c>
      <c r="Z92">
        <f t="shared" si="19"/>
        <v>0.22482001857849754</v>
      </c>
    </row>
    <row r="93" spans="3:26" x14ac:dyDescent="0.3">
      <c r="C93" s="29">
        <f t="shared" si="24"/>
        <v>1.6999999999999995</v>
      </c>
      <c r="D93" s="36">
        <f t="shared" si="23"/>
        <v>9.4049077376887006E-3</v>
      </c>
      <c r="E93" s="37">
        <f t="shared" si="21"/>
        <v>0.1091957038572722</v>
      </c>
      <c r="F93" s="38">
        <f t="shared" si="22"/>
        <v>0.09</v>
      </c>
      <c r="T93">
        <f t="shared" si="20"/>
        <v>2.5</v>
      </c>
      <c r="U93" s="4">
        <f t="shared" si="18"/>
        <v>1.752830049356854E-3</v>
      </c>
      <c r="W93" s="5">
        <f t="shared" si="15"/>
        <v>0.17830704131994374</v>
      </c>
      <c r="X93">
        <f t="shared" si="16"/>
        <v>0.35492112395983122</v>
      </c>
      <c r="Y93" s="5">
        <f t="shared" si="17"/>
        <v>0.16348211837724999</v>
      </c>
      <c r="Z93">
        <f t="shared" si="19"/>
        <v>0.25044635513174995</v>
      </c>
    </row>
    <row r="94" spans="3:26" x14ac:dyDescent="0.3">
      <c r="C94" s="29">
        <f t="shared" si="24"/>
        <v>1.7999999999999996</v>
      </c>
      <c r="D94" s="36">
        <f t="shared" si="23"/>
        <v>7.8950158300894226E-3</v>
      </c>
      <c r="E94" s="37">
        <f t="shared" si="21"/>
        <v>0.11547377177878972</v>
      </c>
      <c r="F94" s="38">
        <f t="shared" si="22"/>
        <v>0.09</v>
      </c>
      <c r="T94">
        <f t="shared" si="20"/>
        <v>2.6</v>
      </c>
      <c r="U94" s="4">
        <f t="shared" si="18"/>
        <v>1.3582969233685615E-3</v>
      </c>
      <c r="W94" s="5">
        <f t="shared" si="15"/>
        <v>0.18898067911379254</v>
      </c>
      <c r="X94">
        <f t="shared" si="16"/>
        <v>0.38694203734137766</v>
      </c>
      <c r="Y94" s="5">
        <f t="shared" si="17"/>
        <v>0.1724951720722826</v>
      </c>
      <c r="Z94">
        <f t="shared" si="19"/>
        <v>0.27748551621684781</v>
      </c>
    </row>
    <row r="95" spans="3:26" x14ac:dyDescent="0.3">
      <c r="C95" s="29">
        <f t="shared" si="24"/>
        <v>1.8999999999999997</v>
      </c>
      <c r="D95" s="36">
        <f t="shared" si="23"/>
        <v>6.5615814774676639E-3</v>
      </c>
      <c r="E95" s="37">
        <f t="shared" si="21"/>
        <v>0.1221127892197014</v>
      </c>
      <c r="F95" s="38">
        <f t="shared" si="22"/>
        <v>0.09</v>
      </c>
      <c r="T95">
        <f t="shared" si="20"/>
        <v>2.7</v>
      </c>
      <c r="U95" s="4">
        <f t="shared" si="18"/>
        <v>1.0420934814422591E-3</v>
      </c>
      <c r="W95" s="5">
        <f t="shared" si="15"/>
        <v>0.20029325153922359</v>
      </c>
      <c r="X95">
        <f t="shared" si="16"/>
        <v>0.4208797546176708</v>
      </c>
      <c r="Y95" s="5">
        <f t="shared" si="17"/>
        <v>0.18200513110299288</v>
      </c>
      <c r="Z95">
        <f t="shared" si="19"/>
        <v>0.30601539330897864</v>
      </c>
    </row>
    <row r="96" spans="3:26" x14ac:dyDescent="0.3">
      <c r="C96" s="29">
        <f t="shared" si="24"/>
        <v>1.9999999999999998</v>
      </c>
      <c r="D96" s="36">
        <f t="shared" si="23"/>
        <v>5.3990966513188087E-3</v>
      </c>
      <c r="E96" s="37">
        <f t="shared" si="21"/>
        <v>0.1291335085129191</v>
      </c>
      <c r="F96" s="38">
        <f t="shared" si="22"/>
        <v>0.09</v>
      </c>
      <c r="T96">
        <f t="shared" si="20"/>
        <v>2.8000000000000003</v>
      </c>
      <c r="U96" s="4">
        <f t="shared" si="18"/>
        <v>7.9154515829799564E-4</v>
      </c>
      <c r="W96" s="5">
        <f t="shared" si="15"/>
        <v>0.21228300586219437</v>
      </c>
      <c r="X96">
        <f t="shared" si="16"/>
        <v>0.45684901758658314</v>
      </c>
      <c r="Y96" s="5">
        <f t="shared" si="17"/>
        <v>0.19203939072530399</v>
      </c>
      <c r="Z96">
        <f t="shared" si="19"/>
        <v>0.33611817217591194</v>
      </c>
    </row>
    <row r="97" spans="3:26" x14ac:dyDescent="0.3">
      <c r="C97" s="29">
        <f t="shared" si="24"/>
        <v>2.0999999999999996</v>
      </c>
      <c r="D97" s="36">
        <f t="shared" si="23"/>
        <v>4.3983595980427231E-3</v>
      </c>
      <c r="E97" s="37">
        <f t="shared" si="21"/>
        <v>0.13655787512030534</v>
      </c>
      <c r="F97" s="38">
        <f t="shared" si="22"/>
        <v>0.09</v>
      </c>
      <c r="T97">
        <f t="shared" si="20"/>
        <v>2.9000000000000004</v>
      </c>
      <c r="U97" s="4">
        <f t="shared" si="18"/>
        <v>5.952532419775849E-4</v>
      </c>
      <c r="W97" s="5">
        <f t="shared" si="15"/>
        <v>0.22499047886824836</v>
      </c>
      <c r="X97">
        <f t="shared" si="16"/>
        <v>0.49497143660474507</v>
      </c>
      <c r="Y97" s="5">
        <f t="shared" si="17"/>
        <v>0.20262685654327431</v>
      </c>
      <c r="Z97">
        <f t="shared" si="19"/>
        <v>0.36788056962982291</v>
      </c>
    </row>
    <row r="98" spans="3:26" x14ac:dyDescent="0.3">
      <c r="C98" s="29">
        <f t="shared" si="24"/>
        <v>2.1999999999999997</v>
      </c>
      <c r="D98" s="36">
        <f t="shared" si="23"/>
        <v>3.547459284623146E-3</v>
      </c>
      <c r="E98" s="37">
        <f t="shared" si="21"/>
        <v>0.14440909623010259</v>
      </c>
      <c r="F98" s="38">
        <f t="shared" si="22"/>
        <v>0.09</v>
      </c>
      <c r="T98">
        <f t="shared" si="20"/>
        <v>3.0000000000000004</v>
      </c>
      <c r="U98" s="4">
        <f t="shared" si="18"/>
        <v>4.431848411938E-4</v>
      </c>
      <c r="W98" s="5">
        <f t="shared" si="15"/>
        <v>0.23845863391544717</v>
      </c>
      <c r="X98">
        <f t="shared" si="16"/>
        <v>0.53537590174634153</v>
      </c>
      <c r="Y98" s="5">
        <f t="shared" si="17"/>
        <v>0.21379802777721854</v>
      </c>
      <c r="Z98">
        <f t="shared" si="19"/>
        <v>0.40139408333165566</v>
      </c>
    </row>
    <row r="99" spans="3:26" x14ac:dyDescent="0.3">
      <c r="C99" s="29">
        <f t="shared" si="24"/>
        <v>2.2999999999999998</v>
      </c>
      <c r="D99" s="36">
        <f t="shared" si="23"/>
        <v>2.8327037741601186E-3</v>
      </c>
      <c r="E99" s="37">
        <f t="shared" si="21"/>
        <v>0.15271171329828467</v>
      </c>
      <c r="F99" s="38">
        <f t="shared" si="22"/>
        <v>0.09</v>
      </c>
      <c r="T99">
        <f t="shared" si="20"/>
        <v>3.1000000000000005</v>
      </c>
      <c r="U99" s="4">
        <f t="shared" si="18"/>
        <v>3.2668190561999159E-4</v>
      </c>
      <c r="W99" s="5">
        <f t="shared" si="15"/>
        <v>0.25273300619142747</v>
      </c>
      <c r="X99">
        <f t="shared" si="16"/>
        <v>0.57819901857428246</v>
      </c>
      <c r="Y99" s="5">
        <f t="shared" si="17"/>
        <v>0.22558508512254527</v>
      </c>
      <c r="Z99">
        <f t="shared" si="19"/>
        <v>0.43675525536763576</v>
      </c>
    </row>
    <row r="100" spans="3:26" x14ac:dyDescent="0.3">
      <c r="C100" s="29">
        <f t="shared" si="24"/>
        <v>2.4</v>
      </c>
      <c r="D100" s="36">
        <f t="shared" si="23"/>
        <v>2.2394530294842902E-3</v>
      </c>
      <c r="E100" s="37">
        <f t="shared" si="21"/>
        <v>0.1614916787605806</v>
      </c>
      <c r="F100" s="38">
        <f t="shared" si="22"/>
        <v>0.09</v>
      </c>
      <c r="T100">
        <f t="shared" si="20"/>
        <v>3.2000000000000006</v>
      </c>
      <c r="U100" s="4">
        <f t="shared" si="18"/>
        <v>2.3840882014648383E-4</v>
      </c>
      <c r="W100" s="5">
        <f t="shared" si="15"/>
        <v>0.26786185666569146</v>
      </c>
      <c r="X100">
        <f t="shared" si="16"/>
        <v>0.62358556999707437</v>
      </c>
      <c r="Y100" s="5">
        <f t="shared" si="17"/>
        <v>0.2380219834524053</v>
      </c>
      <c r="Z100">
        <f t="shared" si="19"/>
        <v>0.47406595035721594</v>
      </c>
    </row>
    <row r="101" spans="3:26" x14ac:dyDescent="0.3">
      <c r="C101" s="29">
        <f t="shared" si="24"/>
        <v>2.5</v>
      </c>
      <c r="D101" s="36">
        <f t="shared" si="23"/>
        <v>1.752830049356854E-3</v>
      </c>
      <c r="E101" s="37">
        <f t="shared" si="21"/>
        <v>0.17077643715495852</v>
      </c>
      <c r="F101" s="38">
        <f t="shared" si="22"/>
        <v>0.09</v>
      </c>
      <c r="T101">
        <f t="shared" si="20"/>
        <v>3.3000000000000007</v>
      </c>
      <c r="U101" s="4">
        <f t="shared" si="18"/>
        <v>1.7225689390536767E-4</v>
      </c>
      <c r="W101" s="5">
        <f t="shared" si="15"/>
        <v>0.28389633525763502</v>
      </c>
      <c r="X101">
        <f t="shared" si="16"/>
        <v>0.67168900577290502</v>
      </c>
      <c r="Y101" s="5">
        <f t="shared" si="17"/>
        <v>0.25114454963119809</v>
      </c>
      <c r="Z101">
        <f t="shared" si="19"/>
        <v>0.51343364889359422</v>
      </c>
    </row>
    <row r="102" spans="3:26" x14ac:dyDescent="0.3">
      <c r="C102" s="29">
        <f t="shared" si="24"/>
        <v>2.6</v>
      </c>
      <c r="D102" s="36">
        <f t="shared" si="23"/>
        <v>1.3582969233685615E-3</v>
      </c>
      <c r="E102" s="37">
        <f t="shared" si="21"/>
        <v>0.18059501090814378</v>
      </c>
      <c r="F102" s="38">
        <f t="shared" si="22"/>
        <v>0.09</v>
      </c>
      <c r="T102">
        <f t="shared" si="20"/>
        <v>3.4000000000000008</v>
      </c>
      <c r="U102" s="4">
        <f t="shared" si="18"/>
        <v>1.2322191684730155E-4</v>
      </c>
      <c r="W102" s="5">
        <f t="shared" si="15"/>
        <v>0.30089065377197699</v>
      </c>
      <c r="X102">
        <f t="shared" si="16"/>
        <v>0.72267196131593092</v>
      </c>
      <c r="Y102" s="5">
        <f t="shared" si="17"/>
        <v>0.26499058572070699</v>
      </c>
      <c r="Z102">
        <f t="shared" si="19"/>
        <v>0.55497175716212088</v>
      </c>
    </row>
    <row r="103" spans="3:26" x14ac:dyDescent="0.3">
      <c r="C103" s="29">
        <f t="shared" si="24"/>
        <v>2.7</v>
      </c>
      <c r="D103" s="36">
        <f t="shared" si="23"/>
        <v>1.0420934814422591E-3</v>
      </c>
      <c r="E103" s="37">
        <f t="shared" si="21"/>
        <v>0.19097809105432312</v>
      </c>
      <c r="F103" s="38">
        <f t="shared" si="22"/>
        <v>0.09</v>
      </c>
      <c r="T103">
        <f t="shared" si="20"/>
        <v>3.5000000000000009</v>
      </c>
      <c r="U103" s="4">
        <f t="shared" si="18"/>
        <v>8.7268269504575712E-5</v>
      </c>
      <c r="W103" s="5">
        <f t="shared" si="15"/>
        <v>0.31890226918627657</v>
      </c>
      <c r="X103">
        <f t="shared" si="16"/>
        <v>0.7767068075588297</v>
      </c>
      <c r="Y103" s="5">
        <f t="shared" si="17"/>
        <v>0.2795999778761688</v>
      </c>
      <c r="Z103">
        <f t="shared" si="19"/>
        <v>0.59879993362850636</v>
      </c>
    </row>
    <row r="104" spans="3:26" x14ac:dyDescent="0.3">
      <c r="C104" s="29">
        <f t="shared" si="24"/>
        <v>2.8000000000000003</v>
      </c>
      <c r="D104" s="36">
        <f t="shared" si="23"/>
        <v>7.9154515829799564E-4</v>
      </c>
      <c r="E104" s="37">
        <f t="shared" si="21"/>
        <v>0.20195813316960598</v>
      </c>
      <c r="F104" s="38">
        <f t="shared" si="22"/>
        <v>0.09</v>
      </c>
      <c r="T104">
        <f t="shared" si="20"/>
        <v>3.600000000000001</v>
      </c>
      <c r="U104" s="4">
        <f t="shared" si="18"/>
        <v>6.1190193011377025E-5</v>
      </c>
      <c r="W104" s="5">
        <f t="shared" si="15"/>
        <v>0.3379920779102244</v>
      </c>
      <c r="X104">
        <f t="shared" si="16"/>
        <v>0.8339762337306732</v>
      </c>
      <c r="Y104" s="5">
        <f t="shared" si="17"/>
        <v>0.29501481124597251</v>
      </c>
      <c r="Z104">
        <f t="shared" si="19"/>
        <v>0.64504443373791753</v>
      </c>
    </row>
    <row r="105" spans="3:26" x14ac:dyDescent="0.3">
      <c r="C105" s="29">
        <f t="shared" si="24"/>
        <v>2.9000000000000004</v>
      </c>
      <c r="D105" s="36">
        <f t="shared" si="23"/>
        <v>5.952532419775849E-4</v>
      </c>
      <c r="E105" s="37">
        <f t="shared" si="21"/>
        <v>0.21356945882211448</v>
      </c>
      <c r="F105" s="38">
        <f t="shared" si="22"/>
        <v>0.09</v>
      </c>
      <c r="T105">
        <f t="shared" si="20"/>
        <v>3.7000000000000011</v>
      </c>
      <c r="U105" s="4">
        <f t="shared" si="18"/>
        <v>4.2478027055075E-5</v>
      </c>
      <c r="W105" s="5">
        <f t="shared" si="15"/>
        <v>0.35822462167348945</v>
      </c>
      <c r="X105">
        <f t="shared" si="16"/>
        <v>0.89467386502046842</v>
      </c>
      <c r="Y105" s="5">
        <f t="shared" si="17"/>
        <v>0.31127949120597903</v>
      </c>
      <c r="Z105">
        <f t="shared" si="19"/>
        <v>0.69383847361793705</v>
      </c>
    </row>
    <row r="106" spans="3:26" x14ac:dyDescent="0.3">
      <c r="C106" s="29">
        <f t="shared" si="24"/>
        <v>3.0000000000000004</v>
      </c>
      <c r="D106" s="36">
        <f t="shared" si="23"/>
        <v>4.431848411938E-4</v>
      </c>
      <c r="E106" s="37">
        <f t="shared" si="21"/>
        <v>0.22584836285481816</v>
      </c>
      <c r="F106" s="38">
        <f t="shared" si="22"/>
        <v>0.09</v>
      </c>
      <c r="T106">
        <f t="shared" si="20"/>
        <v>3.8000000000000012</v>
      </c>
      <c r="U106" s="4">
        <f t="shared" si="18"/>
        <v>2.9194692579145898E-5</v>
      </c>
      <c r="W106" s="5">
        <f t="shared" si="15"/>
        <v>0.37966830573821791</v>
      </c>
      <c r="X106">
        <f t="shared" si="16"/>
        <v>0.95900491721465375</v>
      </c>
      <c r="Y106" s="5">
        <f t="shared" si="17"/>
        <v>0.32844087127769911</v>
      </c>
      <c r="Z106">
        <f t="shared" si="19"/>
        <v>0.74532261383309728</v>
      </c>
    </row>
    <row r="107" spans="3:26" x14ac:dyDescent="0.3">
      <c r="C107" s="29">
        <f t="shared" si="24"/>
        <v>3.1000000000000005</v>
      </c>
      <c r="D107" s="36">
        <f t="shared" si="23"/>
        <v>3.2668190561999159E-4</v>
      </c>
      <c r="E107" s="37">
        <f t="shared" si="21"/>
        <v>0.2388332268364578</v>
      </c>
      <c r="F107" s="38">
        <f t="shared" si="22"/>
        <v>0.09</v>
      </c>
      <c r="T107">
        <f t="shared" si="20"/>
        <v>3.9000000000000012</v>
      </c>
      <c r="U107" s="4">
        <f t="shared" si="18"/>
        <v>1.986554713927717E-5</v>
      </c>
      <c r="W107" s="5">
        <f t="shared" si="15"/>
        <v>0.4023956301739508</v>
      </c>
      <c r="X107">
        <f t="shared" si="16"/>
        <v>1.0271868905218524</v>
      </c>
      <c r="Y107" s="5">
        <f t="shared" si="17"/>
        <v>0.34654838809882405</v>
      </c>
      <c r="Z107">
        <f t="shared" si="19"/>
        <v>0.79964516429647214</v>
      </c>
    </row>
    <row r="108" spans="3:26" x14ac:dyDescent="0.3">
      <c r="C108" s="29">
        <f t="shared" si="24"/>
        <v>3.2000000000000006</v>
      </c>
      <c r="D108" s="36">
        <f t="shared" si="23"/>
        <v>2.3840882014648383E-4</v>
      </c>
      <c r="E108" s="37">
        <f t="shared" si="21"/>
        <v>0.25256463903518628</v>
      </c>
      <c r="F108" s="38">
        <f t="shared" si="22"/>
        <v>0.09</v>
      </c>
      <c r="T108">
        <f t="shared" si="20"/>
        <v>4.0000000000000009</v>
      </c>
      <c r="U108" s="4">
        <f t="shared" si="18"/>
        <v>1.3383022576488488E-5</v>
      </c>
      <c r="W108" s="5">
        <f t="shared" si="15"/>
        <v>0.42648343497688912</v>
      </c>
      <c r="X108">
        <f t="shared" si="16"/>
        <v>1.0994503049306674</v>
      </c>
      <c r="Y108" s="5">
        <f t="shared" si="17"/>
        <v>0.36565420383491576</v>
      </c>
      <c r="Z108">
        <f t="shared" si="19"/>
        <v>0.85696261150474728</v>
      </c>
    </row>
    <row r="109" spans="3:26" x14ac:dyDescent="0.3">
      <c r="C109" s="29">
        <f t="shared" si="24"/>
        <v>3.3000000000000007</v>
      </c>
      <c r="D109" s="36">
        <f t="shared" si="23"/>
        <v>1.7225689390536767E-4</v>
      </c>
      <c r="E109" s="37">
        <f t="shared" si="21"/>
        <v>0.26708552128994045</v>
      </c>
      <c r="F109" s="38">
        <f t="shared" si="22"/>
        <v>0.09</v>
      </c>
      <c r="T109">
        <f t="shared" si="20"/>
        <v>4.1000000000000005</v>
      </c>
      <c r="U109" s="4">
        <f t="shared" si="18"/>
        <v>8.9261657177132613E-6</v>
      </c>
      <c r="W109" s="5">
        <f t="shared" si="15"/>
        <v>0.45201315986224405</v>
      </c>
      <c r="X109">
        <f t="shared" si="16"/>
        <v>1.1760394795867322</v>
      </c>
      <c r="Y109" s="5">
        <f t="shared" si="17"/>
        <v>0.38581335644250209</v>
      </c>
      <c r="Z109">
        <f t="shared" si="19"/>
        <v>0.91744006932750621</v>
      </c>
    </row>
    <row r="110" spans="3:26" x14ac:dyDescent="0.3">
      <c r="C110" s="29">
        <f t="shared" si="24"/>
        <v>3.4000000000000008</v>
      </c>
      <c r="D110" s="36">
        <f t="shared" si="23"/>
        <v>1.2322191684730155E-4</v>
      </c>
      <c r="E110" s="37">
        <f t="shared" si="21"/>
        <v>0.28244126317612173</v>
      </c>
      <c r="F110" s="38">
        <f t="shared" si="22"/>
        <v>0.09</v>
      </c>
      <c r="T110">
        <f t="shared" si="20"/>
        <v>4.2</v>
      </c>
      <c r="U110" s="4">
        <f t="shared" si="18"/>
        <v>5.8943067756539858E-6</v>
      </c>
      <c r="W110" s="5">
        <f t="shared" si="15"/>
        <v>0.47907111960801546</v>
      </c>
      <c r="X110">
        <f t="shared" si="16"/>
        <v>1.2572133588240464</v>
      </c>
      <c r="Y110" s="5">
        <f t="shared" si="17"/>
        <v>0.40708391821643697</v>
      </c>
      <c r="Z110">
        <f t="shared" si="19"/>
        <v>0.98125175464931091</v>
      </c>
    </row>
    <row r="111" spans="3:26" x14ac:dyDescent="0.3">
      <c r="C111" s="29">
        <f t="shared" si="24"/>
        <v>3.5000000000000009</v>
      </c>
      <c r="D111" s="36">
        <f t="shared" si="23"/>
        <v>8.7268269504575712E-5</v>
      </c>
      <c r="E111" s="37">
        <f t="shared" si="21"/>
        <v>0.29867986388496093</v>
      </c>
      <c r="F111" s="38">
        <f t="shared" si="22"/>
        <v>0.09</v>
      </c>
      <c r="T111">
        <f t="shared" si="20"/>
        <v>4.3</v>
      </c>
      <c r="U111" s="4">
        <f t="shared" si="18"/>
        <v>3.8535196742087128E-6</v>
      </c>
      <c r="W111" s="5">
        <f t="shared" si="15"/>
        <v>0.50774879588112642</v>
      </c>
      <c r="X111">
        <f t="shared" si="16"/>
        <v>1.3432463876433793</v>
      </c>
      <c r="Y111" s="5">
        <f t="shared" si="17"/>
        <v>0.42952716307825278</v>
      </c>
      <c r="Z111">
        <f t="shared" si="19"/>
        <v>1.0485814892347582</v>
      </c>
    </row>
    <row r="112" spans="3:26" x14ac:dyDescent="0.3">
      <c r="C112" s="29">
        <f t="shared" si="24"/>
        <v>3.600000000000001</v>
      </c>
      <c r="D112" s="36">
        <f t="shared" si="23"/>
        <v>6.1190193011377025E-5</v>
      </c>
      <c r="E112" s="37">
        <f t="shared" si="21"/>
        <v>0.31585208226005701</v>
      </c>
      <c r="F112" s="38">
        <f t="shared" si="22"/>
        <v>0.09</v>
      </c>
      <c r="T112">
        <f>T111+0.1</f>
        <v>4.3999999999999995</v>
      </c>
      <c r="U112" s="4">
        <f t="shared" si="18"/>
        <v>2.4942471290053621E-6</v>
      </c>
      <c r="W112" s="5">
        <f t="shared" si="15"/>
        <v>0.53814314653255979</v>
      </c>
      <c r="X112">
        <f t="shared" si="16"/>
        <v>1.4344294395976793</v>
      </c>
      <c r="Y112" s="5">
        <f t="shared" si="17"/>
        <v>0.45320774308741213</v>
      </c>
      <c r="Z112">
        <f t="shared" si="19"/>
        <v>1.1196232292622363</v>
      </c>
    </row>
    <row r="113" spans="3:26" x14ac:dyDescent="0.3">
      <c r="C113" s="29">
        <f t="shared" si="24"/>
        <v>3.7000000000000011</v>
      </c>
      <c r="D113" s="36">
        <f t="shared" si="23"/>
        <v>4.2478027055075E-5</v>
      </c>
      <c r="E113" s="37">
        <f t="shared" si="21"/>
        <v>0.33401159546007486</v>
      </c>
      <c r="F113" s="38">
        <f t="shared" si="22"/>
        <v>0.09</v>
      </c>
      <c r="T113">
        <f t="shared" ref="T113:T118" si="25">T112+0.1</f>
        <v>4.4999999999999991</v>
      </c>
      <c r="U113" s="4">
        <f t="shared" si="18"/>
        <v>1.5983741106905533E-6</v>
      </c>
      <c r="W113" s="5">
        <f t="shared" si="15"/>
        <v>0.57035693340721283</v>
      </c>
      <c r="X113">
        <f t="shared" si="16"/>
        <v>1.5310708002216387</v>
      </c>
      <c r="Y113" s="5">
        <f t="shared" si="17"/>
        <v>0.47819387468392921</v>
      </c>
      <c r="Z113">
        <f t="shared" si="19"/>
        <v>1.1945816240517875</v>
      </c>
    </row>
    <row r="114" spans="3:26" x14ac:dyDescent="0.3">
      <c r="C114" s="29">
        <f t="shared" si="24"/>
        <v>3.8000000000000012</v>
      </c>
      <c r="D114" s="36">
        <f t="shared" si="23"/>
        <v>2.9194692579145898E-5</v>
      </c>
      <c r="E114" s="37">
        <f t="shared" si="21"/>
        <v>0.35321516674355391</v>
      </c>
      <c r="F114" s="38">
        <f t="shared" si="22"/>
        <v>0.09</v>
      </c>
      <c r="T114">
        <f t="shared" si="25"/>
        <v>4.5999999999999988</v>
      </c>
      <c r="U114" s="4">
        <f t="shared" si="18"/>
        <v>1.0140852065486796E-6</v>
      </c>
      <c r="W114" s="5">
        <f t="shared" si="15"/>
        <v>0.60449906977677614</v>
      </c>
      <c r="X114">
        <f>3*MAX(W114-$X$6,0)</f>
        <v>1.6334972093303286</v>
      </c>
      <c r="Y114" s="5">
        <f t="shared" si="17"/>
        <v>0.50455753519887447</v>
      </c>
      <c r="Z114">
        <f t="shared" si="19"/>
        <v>1.2736726055966234</v>
      </c>
    </row>
    <row r="115" spans="3:26" x14ac:dyDescent="0.3">
      <c r="C115" s="29">
        <f t="shared" si="24"/>
        <v>3.9000000000000012</v>
      </c>
      <c r="D115" s="36">
        <f t="shared" si="23"/>
        <v>1.986554713927717E-5</v>
      </c>
      <c r="E115" s="37">
        <f t="shared" si="21"/>
        <v>0.3735228229002891</v>
      </c>
      <c r="F115" s="38">
        <f t="shared" si="22"/>
        <v>0.09</v>
      </c>
      <c r="T115">
        <f t="shared" si="25"/>
        <v>4.6999999999999984</v>
      </c>
      <c r="U115" s="4">
        <f t="shared" si="18"/>
        <v>6.3698251788671475E-7</v>
      </c>
      <c r="W115" s="5">
        <f t="shared" si="15"/>
        <v>0.64068498857029366</v>
      </c>
      <c r="X115">
        <f>3*MAX(W115-$X$6,0)</f>
        <v>1.7420549657108808</v>
      </c>
      <c r="Y115" s="5">
        <f t="shared" si="17"/>
        <v>0.53237467019884277</v>
      </c>
      <c r="Z115">
        <f t="shared" si="19"/>
        <v>1.3571240105965283</v>
      </c>
    </row>
    <row r="116" spans="3:26" x14ac:dyDescent="0.3">
      <c r="C116" s="29">
        <f t="shared" si="24"/>
        <v>4.0000000000000009</v>
      </c>
      <c r="D116" s="36">
        <f t="shared" si="23"/>
        <v>1.3383022576488488E-5</v>
      </c>
      <c r="E116" s="37">
        <f t="shared" si="21"/>
        <v>0.39499804188390475</v>
      </c>
      <c r="F116" s="38">
        <f t="shared" si="22"/>
        <v>0.09</v>
      </c>
      <c r="T116">
        <f t="shared" si="25"/>
        <v>4.799999999999998</v>
      </c>
      <c r="U116" s="4">
        <f t="shared" si="18"/>
        <v>3.961299091032111E-7</v>
      </c>
      <c r="W116" s="5">
        <f t="shared" si="15"/>
        <v>0.67903703264736925</v>
      </c>
      <c r="X116">
        <f>3*MAX(W116-$X$6,0)</f>
        <v>1.8571110979421079</v>
      </c>
      <c r="Y116" s="5">
        <f t="shared" si="17"/>
        <v>0.56172541226168315</v>
      </c>
      <c r="Z116">
        <f t="shared" si="19"/>
        <v>1.4451762367850494</v>
      </c>
    </row>
    <row r="117" spans="3:26" x14ac:dyDescent="0.3">
      <c r="C117" s="29">
        <f t="shared" si="24"/>
        <v>4.1000000000000005</v>
      </c>
      <c r="D117" s="36">
        <f t="shared" si="23"/>
        <v>8.9261657177132613E-6</v>
      </c>
      <c r="E117" s="37">
        <f t="shared" si="21"/>
        <v>0.41770795123212329</v>
      </c>
      <c r="F117" s="38">
        <f t="shared" si="22"/>
        <v>0.09</v>
      </c>
      <c r="T117">
        <f t="shared" si="25"/>
        <v>4.8999999999999977</v>
      </c>
      <c r="U117" s="4">
        <f t="shared" si="18"/>
        <v>2.4389607458933869E-7</v>
      </c>
      <c r="W117" s="5">
        <f t="shared" si="15"/>
        <v>0.71968486843352242</v>
      </c>
      <c r="X117">
        <f>3*MAX(W117-$X$6,0)</f>
        <v>1.9790546053005671</v>
      </c>
      <c r="Y117" s="5">
        <f t="shared" si="17"/>
        <v>0.59269431181371779</v>
      </c>
      <c r="Z117">
        <f t="shared" si="19"/>
        <v>1.5380829354411536</v>
      </c>
    </row>
    <row r="118" spans="3:26" x14ac:dyDescent="0.3">
      <c r="C118" s="29">
        <f t="shared" si="24"/>
        <v>4.2</v>
      </c>
      <c r="D118" s="36">
        <f t="shared" si="23"/>
        <v>5.8943067756539858E-6</v>
      </c>
      <c r="E118" s="37">
        <f t="shared" si="21"/>
        <v>0.44172353789495467</v>
      </c>
      <c r="F118" s="38">
        <f t="shared" si="22"/>
        <v>0.09</v>
      </c>
      <c r="T118">
        <f t="shared" si="25"/>
        <v>4.9999999999999973</v>
      </c>
      <c r="U118" s="4">
        <f t="shared" si="18"/>
        <v>1.4867195147343189E-7</v>
      </c>
      <c r="W118" s="5">
        <f t="shared" si="15"/>
        <v>0.76276592431616463</v>
      </c>
      <c r="X118">
        <f>3*MAX(W118-$X$6,0)</f>
        <v>2.108297772948494</v>
      </c>
      <c r="Y118" s="5">
        <f t="shared" si="17"/>
        <v>0.62537058069341434</v>
      </c>
      <c r="Z118">
        <f t="shared" si="19"/>
        <v>1.6361117420802431</v>
      </c>
    </row>
    <row r="119" spans="3:26" x14ac:dyDescent="0.3">
      <c r="C119" s="29">
        <f t="shared" si="24"/>
        <v>4.3</v>
      </c>
      <c r="D119" s="36">
        <f t="shared" si="23"/>
        <v>3.8535196742087128E-6</v>
      </c>
      <c r="E119" s="37">
        <f t="shared" si="21"/>
        <v>0.46711987012669065</v>
      </c>
      <c r="F119" s="38">
        <f t="shared" si="22"/>
        <v>0.09</v>
      </c>
    </row>
    <row r="120" spans="3:26" x14ac:dyDescent="0.3">
      <c r="C120" s="29">
        <f>C119+0.1</f>
        <v>4.3999999999999995</v>
      </c>
      <c r="D120" s="36">
        <f t="shared" si="23"/>
        <v>2.4942471290053621E-6</v>
      </c>
      <c r="E120" s="37">
        <f t="shared" si="21"/>
        <v>0.4939763321352964</v>
      </c>
      <c r="F120" s="38">
        <f t="shared" si="22"/>
        <v>0.09</v>
      </c>
    </row>
    <row r="121" spans="3:26" x14ac:dyDescent="0.3">
      <c r="C121" s="29">
        <f t="shared" ref="C121:C126" si="26">C120+0.1</f>
        <v>4.4999999999999991</v>
      </c>
      <c r="D121" s="36">
        <f t="shared" si="23"/>
        <v>1.5983741106905533E-6</v>
      </c>
      <c r="E121" s="37">
        <f t="shared" si="21"/>
        <v>0.52237687222267037</v>
      </c>
      <c r="F121" s="38">
        <f t="shared" si="22"/>
        <v>0.09</v>
      </c>
    </row>
    <row r="122" spans="3:26" x14ac:dyDescent="0.3">
      <c r="C122" s="29">
        <f t="shared" si="26"/>
        <v>4.5999999999999988</v>
      </c>
      <c r="D122" s="36">
        <f t="shared" si="23"/>
        <v>1.0140852065486796E-6</v>
      </c>
      <c r="E122" s="37">
        <f t="shared" si="21"/>
        <v>0.55241026519141212</v>
      </c>
      <c r="F122" s="38">
        <f>IF(E122&lt;corte1,pago1,IF(E122&lt;corte2,pago1+3*(E122-corte1),pago3))</f>
        <v>0.09</v>
      </c>
    </row>
    <row r="123" spans="3:26" x14ac:dyDescent="0.3">
      <c r="C123" s="29">
        <f t="shared" si="26"/>
        <v>4.6999999999999984</v>
      </c>
      <c r="D123" s="36">
        <f t="shared" si="23"/>
        <v>6.3698251788671475E-7</v>
      </c>
      <c r="E123" s="37">
        <f t="shared" si="21"/>
        <v>0.58417038983833258</v>
      </c>
      <c r="F123" s="38">
        <f>IF(E123&lt;corte1,pago1,IF(E123&lt;corte2,pago1+3*(E123-corte1),pago3))</f>
        <v>0.09</v>
      </c>
    </row>
    <row r="124" spans="3:26" x14ac:dyDescent="0.3">
      <c r="C124" s="29">
        <f t="shared" si="26"/>
        <v>4.799999999999998</v>
      </c>
      <c r="D124" s="36">
        <f t="shared" si="23"/>
        <v>3.961299091032111E-7</v>
      </c>
      <c r="E124" s="37">
        <f t="shared" si="21"/>
        <v>0.61775652240210155</v>
      </c>
      <c r="F124" s="38">
        <f>IF(E124&lt;corte1,pago1,IF(E124&lt;corte2,pago1+3*(E124-corte1),pago3))</f>
        <v>0.09</v>
      </c>
    </row>
    <row r="125" spans="3:26" x14ac:dyDescent="0.3">
      <c r="C125" s="29">
        <f t="shared" si="26"/>
        <v>4.8999999999999977</v>
      </c>
      <c r="D125" s="36">
        <f t="shared" si="23"/>
        <v>2.4389607458933869E-7</v>
      </c>
      <c r="E125" s="37">
        <f t="shared" si="21"/>
        <v>0.65327364688229295</v>
      </c>
      <c r="F125" s="38">
        <f>IF(E125&lt;corte1,pago1,IF(E125&lt;corte2,pago1+3*(E125-corte1),pago3))</f>
        <v>0.09</v>
      </c>
    </row>
    <row r="126" spans="3:26" ht="17.25" thickBot="1" x14ac:dyDescent="0.35">
      <c r="C126" s="17">
        <f t="shared" si="26"/>
        <v>4.9999999999999973</v>
      </c>
      <c r="D126" s="39">
        <f t="shared" si="23"/>
        <v>1.4867195147343189E-7</v>
      </c>
      <c r="E126" s="40">
        <f t="shared" si="21"/>
        <v>0.69083278319982788</v>
      </c>
      <c r="F126" s="41">
        <f>IF(E126&lt;corte1,pago1,IF(E126&lt;corte2,pago1+3*(E126-corte1),pago3))</f>
        <v>0.09</v>
      </c>
    </row>
  </sheetData>
  <mergeCells count="10">
    <mergeCell ref="W16:W17"/>
    <mergeCell ref="X16:X17"/>
    <mergeCell ref="Y16:Y17"/>
    <mergeCell ref="Z16:Z17"/>
    <mergeCell ref="C24:C25"/>
    <mergeCell ref="D24:D25"/>
    <mergeCell ref="E24:E25"/>
    <mergeCell ref="F24:F25"/>
    <mergeCell ref="T16:T17"/>
    <mergeCell ref="U16:U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Hoja1</vt:lpstr>
      <vt:lpstr>A0</vt:lpstr>
      <vt:lpstr>corte1</vt:lpstr>
      <vt:lpstr>corte2</vt:lpstr>
      <vt:lpstr>deltat</vt:lpstr>
      <vt:lpstr>Fswap0</vt:lpstr>
      <vt:lpstr>pago1</vt:lpstr>
      <vt:lpstr>pago3</vt:lpstr>
      <vt:lpstr>vola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José Javier Calderón Coronado</cp:lastModifiedBy>
  <dcterms:created xsi:type="dcterms:W3CDTF">2010-02-26T23:03:57Z</dcterms:created>
  <dcterms:modified xsi:type="dcterms:W3CDTF">2023-03-08T11:33:59Z</dcterms:modified>
</cp:coreProperties>
</file>