
<file path=[Content_Types].xml><?xml version="1.0" encoding="utf-8"?>
<Types xmlns="http://schemas.openxmlformats.org/package/2006/content-types"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 2022-2023\Valoración\Jota\Solución\"/>
    </mc:Choice>
  </mc:AlternateContent>
  <bookViews>
    <workbookView xWindow="120" yWindow="105" windowWidth="28515" windowHeight="12600"/>
  </bookViews>
  <sheets>
    <sheet name="Hoja1" sheetId="1" r:id="rId1"/>
  </sheets>
  <definedNames>
    <definedName name="desc">Hoja1!$D$8</definedName>
    <definedName name="DT">Hoja1!$D$7</definedName>
    <definedName name="F0">Hoja1!$D$5</definedName>
    <definedName name="Nom">Hoja1!$D$3</definedName>
    <definedName name="solver_adj" localSheetId="0" hidden="1">Hoja1!$N$28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Hoja1!$M$28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  <definedName name="T">Hoja1!$D$6</definedName>
  </definedNames>
  <calcPr calcId="162913"/>
</workbook>
</file>

<file path=xl/calcChain.xml><?xml version="1.0" encoding="utf-8"?>
<calcChain xmlns="http://schemas.openxmlformats.org/spreadsheetml/2006/main">
  <c r="Z14" i="1" l="1"/>
  <c r="AA14" i="1" s="1"/>
  <c r="AF14" i="1"/>
  <c r="Z15" i="1"/>
  <c r="AB15" i="1" s="1"/>
  <c r="AF15" i="1"/>
  <c r="Z16" i="1"/>
  <c r="AA16" i="1"/>
  <c r="AC16" i="1" s="1"/>
  <c r="AD16" i="1" s="1"/>
  <c r="AB16" i="1"/>
  <c r="AF16" i="1"/>
  <c r="Z17" i="1"/>
  <c r="AA17" i="1" s="1"/>
  <c r="AC17" i="1" s="1"/>
  <c r="AD17" i="1" s="1"/>
  <c r="AB17" i="1"/>
  <c r="AF17" i="1"/>
  <c r="Z18" i="1"/>
  <c r="AA18" i="1" s="1"/>
  <c r="AF18" i="1"/>
  <c r="Z19" i="1"/>
  <c r="AB19" i="1" s="1"/>
  <c r="AF19" i="1"/>
  <c r="Z20" i="1"/>
  <c r="AA20" i="1"/>
  <c r="AC20" i="1" s="1"/>
  <c r="AD20" i="1" s="1"/>
  <c r="AB20" i="1"/>
  <c r="AF20" i="1"/>
  <c r="Z21" i="1"/>
  <c r="AA21" i="1" s="1"/>
  <c r="AC21" i="1" s="1"/>
  <c r="AD21" i="1" s="1"/>
  <c r="AB21" i="1"/>
  <c r="AF21" i="1"/>
  <c r="Z22" i="1"/>
  <c r="AA22" i="1" s="1"/>
  <c r="AF22" i="1"/>
  <c r="Z23" i="1"/>
  <c r="AB23" i="1" s="1"/>
  <c r="AF23" i="1"/>
  <c r="Z24" i="1"/>
  <c r="AA24" i="1"/>
  <c r="AC24" i="1" s="1"/>
  <c r="AD24" i="1" s="1"/>
  <c r="AB24" i="1"/>
  <c r="AF24" i="1"/>
  <c r="Z25" i="1"/>
  <c r="AA25" i="1" s="1"/>
  <c r="AC25" i="1" s="1"/>
  <c r="AD25" i="1" s="1"/>
  <c r="AB25" i="1"/>
  <c r="AF25" i="1"/>
  <c r="Z26" i="1"/>
  <c r="AA26" i="1" s="1"/>
  <c r="AF26" i="1"/>
  <c r="Z27" i="1"/>
  <c r="AB27" i="1" s="1"/>
  <c r="AF27" i="1"/>
  <c r="Z28" i="1"/>
  <c r="AA28" i="1"/>
  <c r="AC28" i="1" s="1"/>
  <c r="AD28" i="1" s="1"/>
  <c r="AB28" i="1"/>
  <c r="AF28" i="1"/>
  <c r="AC18" i="1" l="1"/>
  <c r="AD18" i="1" s="1"/>
  <c r="AA27" i="1"/>
  <c r="AC27" i="1" s="1"/>
  <c r="AD27" i="1" s="1"/>
  <c r="AA23" i="1"/>
  <c r="AC23" i="1" s="1"/>
  <c r="AD23" i="1" s="1"/>
  <c r="AA19" i="1"/>
  <c r="AC19" i="1" s="1"/>
  <c r="AD19" i="1" s="1"/>
  <c r="AA15" i="1"/>
  <c r="AC15" i="1" s="1"/>
  <c r="AD15" i="1" s="1"/>
  <c r="AB26" i="1"/>
  <c r="AC26" i="1" s="1"/>
  <c r="AD26" i="1" s="1"/>
  <c r="AB22" i="1"/>
  <c r="AC22" i="1" s="1"/>
  <c r="AD22" i="1" s="1"/>
  <c r="AB18" i="1"/>
  <c r="AB14" i="1"/>
  <c r="AC14" i="1" s="1"/>
  <c r="AD14" i="1" s="1"/>
  <c r="AI14" i="1"/>
  <c r="Q18" i="1"/>
  <c r="Q19" i="1"/>
  <c r="Q20" i="1"/>
  <c r="Q21" i="1"/>
  <c r="Q22" i="1"/>
  <c r="Q23" i="1"/>
  <c r="Q24" i="1"/>
  <c r="Q25" i="1"/>
  <c r="Q26" i="1"/>
  <c r="Q27" i="1"/>
  <c r="Q28" i="1"/>
  <c r="F14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H14" i="1" l="1"/>
  <c r="J14" i="1" s="1"/>
  <c r="AH14" i="1" s="1"/>
  <c r="AJ14" i="1" s="1"/>
  <c r="I14" i="1"/>
  <c r="K14" i="1" s="1"/>
  <c r="L14" i="1" s="1"/>
  <c r="M14" i="1" s="1"/>
  <c r="D15" i="1"/>
  <c r="D16" i="1" l="1"/>
  <c r="F15" i="1"/>
  <c r="AI15" i="1" l="1"/>
  <c r="H15" i="1"/>
  <c r="J15" i="1" s="1"/>
  <c r="AH15" i="1" s="1"/>
  <c r="I15" i="1"/>
  <c r="K15" i="1" s="1"/>
  <c r="D17" i="1"/>
  <c r="F16" i="1"/>
  <c r="AJ15" i="1" l="1"/>
  <c r="L15" i="1"/>
  <c r="M15" i="1" s="1"/>
  <c r="D18" i="1"/>
  <c r="F17" i="1"/>
  <c r="H16" i="1"/>
  <c r="J16" i="1" s="1"/>
  <c r="AH16" i="1" s="1"/>
  <c r="I16" i="1"/>
  <c r="K16" i="1" s="1"/>
  <c r="L16" i="1" l="1"/>
  <c r="M16" i="1" s="1"/>
  <c r="D19" i="1"/>
  <c r="P18" i="1"/>
  <c r="F18" i="1"/>
  <c r="I17" i="1"/>
  <c r="K17" i="1" s="1"/>
  <c r="H17" i="1"/>
  <c r="J17" i="1" s="1"/>
  <c r="AH17" i="1" s="1"/>
  <c r="AI16" i="1"/>
  <c r="AJ16" i="1" s="1"/>
  <c r="AI17" i="1"/>
  <c r="L17" i="1" l="1"/>
  <c r="M17" i="1" s="1"/>
  <c r="H18" i="1"/>
  <c r="J18" i="1" s="1"/>
  <c r="AH18" i="1" s="1"/>
  <c r="I18" i="1"/>
  <c r="K18" i="1" s="1"/>
  <c r="L18" i="1" s="1"/>
  <c r="M18" i="1" s="1"/>
  <c r="R18" i="1"/>
  <c r="T18" i="1" s="1"/>
  <c r="S18" i="1"/>
  <c r="U18" i="1" s="1"/>
  <c r="AJ17" i="1"/>
  <c r="D20" i="1"/>
  <c r="F19" i="1"/>
  <c r="P19" i="1"/>
  <c r="V18" i="1" l="1"/>
  <c r="W18" i="1" s="1"/>
  <c r="AI19" i="1"/>
  <c r="D21" i="1"/>
  <c r="P20" i="1"/>
  <c r="F20" i="1"/>
  <c r="R19" i="1"/>
  <c r="T19" i="1" s="1"/>
  <c r="S19" i="1"/>
  <c r="U19" i="1" s="1"/>
  <c r="AI18" i="1"/>
  <c r="AJ18" i="1" s="1"/>
  <c r="H19" i="1"/>
  <c r="J19" i="1" s="1"/>
  <c r="I19" i="1"/>
  <c r="K19" i="1" s="1"/>
  <c r="V19" i="1" l="1"/>
  <c r="W19" i="1" s="1"/>
  <c r="S20" i="1"/>
  <c r="U20" i="1" s="1"/>
  <c r="R20" i="1"/>
  <c r="T20" i="1" s="1"/>
  <c r="D22" i="1"/>
  <c r="P21" i="1"/>
  <c r="F21" i="1"/>
  <c r="AH19" i="1"/>
  <c r="AJ19" i="1" s="1"/>
  <c r="L19" i="1"/>
  <c r="M19" i="1" s="1"/>
  <c r="I20" i="1"/>
  <c r="K20" i="1" s="1"/>
  <c r="H20" i="1"/>
  <c r="J20" i="1" s="1"/>
  <c r="AH20" i="1" l="1"/>
  <c r="L20" i="1"/>
  <c r="M20" i="1" s="1"/>
  <c r="AI21" i="1"/>
  <c r="AI20" i="1"/>
  <c r="H21" i="1"/>
  <c r="J21" i="1" s="1"/>
  <c r="AH21" i="1" s="1"/>
  <c r="I21" i="1"/>
  <c r="K21" i="1" s="1"/>
  <c r="L21" i="1" s="1"/>
  <c r="M21" i="1" s="1"/>
  <c r="V20" i="1"/>
  <c r="W20" i="1" s="1"/>
  <c r="D23" i="1"/>
  <c r="P22" i="1"/>
  <c r="F22" i="1"/>
  <c r="R21" i="1"/>
  <c r="T21" i="1" s="1"/>
  <c r="S21" i="1"/>
  <c r="U21" i="1" s="1"/>
  <c r="AJ21" i="1" l="1"/>
  <c r="S22" i="1"/>
  <c r="U22" i="1" s="1"/>
  <c r="R22" i="1"/>
  <c r="T22" i="1" s="1"/>
  <c r="V22" i="1" s="1"/>
  <c r="W22" i="1" s="1"/>
  <c r="I22" i="1"/>
  <c r="K22" i="1" s="1"/>
  <c r="H22" i="1"/>
  <c r="J22" i="1" s="1"/>
  <c r="AH22" i="1" s="1"/>
  <c r="V21" i="1"/>
  <c r="W21" i="1" s="1"/>
  <c r="D24" i="1"/>
  <c r="F23" i="1"/>
  <c r="P23" i="1"/>
  <c r="AJ20" i="1"/>
  <c r="D25" i="1" l="1"/>
  <c r="P24" i="1"/>
  <c r="F24" i="1"/>
  <c r="S23" i="1"/>
  <c r="U23" i="1" s="1"/>
  <c r="R23" i="1"/>
  <c r="T23" i="1" s="1"/>
  <c r="V23" i="1" s="1"/>
  <c r="W23" i="1" s="1"/>
  <c r="L22" i="1"/>
  <c r="M22" i="1" s="1"/>
  <c r="AI23" i="1"/>
  <c r="AI22" i="1"/>
  <c r="AJ22" i="1" s="1"/>
  <c r="I23" i="1"/>
  <c r="K23" i="1" s="1"/>
  <c r="H23" i="1"/>
  <c r="J23" i="1" s="1"/>
  <c r="AH23" i="1" s="1"/>
  <c r="AJ23" i="1" l="1"/>
  <c r="I24" i="1"/>
  <c r="K24" i="1" s="1"/>
  <c r="H24" i="1"/>
  <c r="J24" i="1" s="1"/>
  <c r="AH24" i="1" s="1"/>
  <c r="S24" i="1"/>
  <c r="U24" i="1" s="1"/>
  <c r="R24" i="1"/>
  <c r="T24" i="1" s="1"/>
  <c r="L23" i="1"/>
  <c r="M23" i="1" s="1"/>
  <c r="D26" i="1"/>
  <c r="F25" i="1"/>
  <c r="P25" i="1"/>
  <c r="V24" i="1" l="1"/>
  <c r="W24" i="1" s="1"/>
  <c r="L24" i="1"/>
  <c r="M24" i="1" s="1"/>
  <c r="R25" i="1"/>
  <c r="T25" i="1" s="1"/>
  <c r="S25" i="1"/>
  <c r="U25" i="1" s="1"/>
  <c r="D27" i="1"/>
  <c r="P26" i="1"/>
  <c r="F26" i="1"/>
  <c r="AI24" i="1"/>
  <c r="AJ24" i="1" s="1"/>
  <c r="H25" i="1"/>
  <c r="J25" i="1" s="1"/>
  <c r="AH25" i="1" s="1"/>
  <c r="I25" i="1"/>
  <c r="K25" i="1" s="1"/>
  <c r="AI25" i="1"/>
  <c r="AJ25" i="1" l="1"/>
  <c r="V25" i="1"/>
  <c r="W25" i="1" s="1"/>
  <c r="S26" i="1"/>
  <c r="U26" i="1" s="1"/>
  <c r="R26" i="1"/>
  <c r="T26" i="1" s="1"/>
  <c r="L25" i="1"/>
  <c r="M25" i="1" s="1"/>
  <c r="D28" i="1"/>
  <c r="F27" i="1"/>
  <c r="P27" i="1"/>
  <c r="H26" i="1"/>
  <c r="J26" i="1" s="1"/>
  <c r="AH26" i="1" s="1"/>
  <c r="I26" i="1"/>
  <c r="K26" i="1" s="1"/>
  <c r="L26" i="1" l="1"/>
  <c r="M26" i="1" s="1"/>
  <c r="V26" i="1"/>
  <c r="W26" i="1" s="1"/>
  <c r="AI27" i="1"/>
  <c r="AI26" i="1"/>
  <c r="AJ26" i="1" s="1"/>
  <c r="H27" i="1"/>
  <c r="J27" i="1" s="1"/>
  <c r="I27" i="1"/>
  <c r="K27" i="1" s="1"/>
  <c r="P28" i="1"/>
  <c r="F28" i="1"/>
  <c r="S27" i="1"/>
  <c r="U27" i="1" s="1"/>
  <c r="R27" i="1"/>
  <c r="T27" i="1" s="1"/>
  <c r="V27" i="1" l="1"/>
  <c r="W27" i="1" s="1"/>
  <c r="S28" i="1"/>
  <c r="U28" i="1" s="1"/>
  <c r="R28" i="1"/>
  <c r="T28" i="1" s="1"/>
  <c r="I28" i="1"/>
  <c r="K28" i="1" s="1"/>
  <c r="H28" i="1"/>
  <c r="J28" i="1" s="1"/>
  <c r="AH27" i="1"/>
  <c r="AJ27" i="1" s="1"/>
  <c r="L27" i="1"/>
  <c r="M27" i="1" s="1"/>
  <c r="V28" i="1" l="1"/>
  <c r="W28" i="1" s="1"/>
  <c r="W12" i="1" s="1"/>
  <c r="AH28" i="1"/>
  <c r="L28" i="1"/>
  <c r="M28" i="1" s="1"/>
  <c r="AI28" i="1"/>
  <c r="AJ28" i="1" l="1"/>
</calcChain>
</file>

<file path=xl/sharedStrings.xml><?xml version="1.0" encoding="utf-8"?>
<sst xmlns="http://schemas.openxmlformats.org/spreadsheetml/2006/main" count="38" uniqueCount="27">
  <si>
    <t>F0</t>
  </si>
  <si>
    <t>T</t>
  </si>
  <si>
    <t>deltat</t>
  </si>
  <si>
    <t>desc T+DT</t>
  </si>
  <si>
    <t>precios</t>
  </si>
  <si>
    <t>strike</t>
  </si>
  <si>
    <t>Nom</t>
  </si>
  <si>
    <t>volas</t>
  </si>
  <si>
    <t>moneyness</t>
  </si>
  <si>
    <t>vola acum</t>
  </si>
  <si>
    <t>d+</t>
  </si>
  <si>
    <t>d-</t>
  </si>
  <si>
    <t>Phi(d+)</t>
  </si>
  <si>
    <t>Phi(d-)</t>
  </si>
  <si>
    <t>error</t>
  </si>
  <si>
    <t>d</t>
  </si>
  <si>
    <t>Phi(d)</t>
  </si>
  <si>
    <t>phi(d)</t>
  </si>
  <si>
    <t>precio</t>
  </si>
  <si>
    <t>volas normales</t>
  </si>
  <si>
    <t>deltas shifted</t>
  </si>
  <si>
    <t>shift=3%</t>
  </si>
  <si>
    <t>shift=0%</t>
  </si>
  <si>
    <t>factor de escala entre volas</t>
  </si>
  <si>
    <t>deltas normales</t>
  </si>
  <si>
    <t>variación relativa</t>
  </si>
  <si>
    <t>precios de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</si>
</sst>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€&quot;_-;\-* #,##0.00\ &quot;€&quot;_-;_-* &quot;-&quot;??\ &quot;€&quot;_-;_-@_-"/>
    <numFmt numFmtId="164" formatCode="0.000%"/>
    <numFmt numFmtId="165" formatCode="_-* #,##0.000\ &quot;€&quot;_-;\-* #,##0.000\ &quot;€&quot;_-;_-* &quot;-&quot;??\ &quot;€&quot;_-;_-@_-"/>
    <numFmt numFmtId="166" formatCode="0.000"/>
    <numFmt numFmtId="167" formatCode="0.0000"/>
  </numFmts>
  <fonts count="5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i/>
      <sz val="11"/>
      <color theme="0"/>
      <name val="Century Gothic"/>
      <family val="2"/>
      <scheme val="minor"/>
    </font>
    <font>
      <sz val="11"/>
      <color theme="0"/>
      <name val="Century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ABABA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10" fontId="0" fillId="0" borderId="0" xfId="0" applyNumberFormat="1"/>
    <xf numFmtId="10" fontId="0" fillId="0" borderId="0" xfId="2" applyNumberFormat="1" applyFont="1"/>
    <xf numFmtId="44" fontId="0" fillId="0" borderId="0" xfId="1" applyFont="1"/>
    <xf numFmtId="2" fontId="0" fillId="0" borderId="0" xfId="0" applyNumberFormat="1"/>
    <xf numFmtId="165" fontId="0" fillId="4" borderId="6" xfId="1" applyNumberFormat="1" applyFont="1" applyFill="1" applyBorder="1"/>
    <xf numFmtId="165" fontId="0" fillId="4" borderId="7" xfId="1" applyNumberFormat="1" applyFont="1" applyFill="1" applyBorder="1"/>
    <xf numFmtId="165" fontId="0" fillId="3" borderId="8" xfId="1" applyNumberFormat="1" applyFont="1" applyFill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65" fontId="0" fillId="3" borderId="10" xfId="1" applyNumberFormat="1" applyFont="1" applyFill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2" borderId="11" xfId="0" applyNumberFormat="1" applyFill="1" applyBorder="1" applyAlignment="1">
      <alignment horizontal="center"/>
    </xf>
    <xf numFmtId="165" fontId="0" fillId="3" borderId="12" xfId="1" applyNumberFormat="1" applyFont="1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5" borderId="7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4" fontId="0" fillId="0" borderId="14" xfId="2" applyNumberFormat="1" applyFont="1" applyBorder="1" applyAlignment="1">
      <alignment horizontal="center"/>
    </xf>
    <xf numFmtId="164" fontId="0" fillId="0" borderId="9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64" fontId="0" fillId="0" borderId="11" xfId="2" applyNumberFormat="1" applyFont="1" applyBorder="1" applyAlignment="1">
      <alignment horizontal="center"/>
    </xf>
    <xf numFmtId="164" fontId="0" fillId="0" borderId="15" xfId="2" applyNumberFormat="1" applyFont="1" applyBorder="1" applyAlignment="1">
      <alignment horizontal="center"/>
    </xf>
    <xf numFmtId="164" fontId="0" fillId="0" borderId="13" xfId="2" applyNumberFormat="1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/>
    </xf>
    <xf numFmtId="164" fontId="0" fillId="0" borderId="5" xfId="2" applyNumberFormat="1" applyFont="1" applyBorder="1" applyAlignment="1">
      <alignment horizontal="center"/>
    </xf>
    <xf numFmtId="164" fontId="0" fillId="0" borderId="6" xfId="2" applyNumberFormat="1" applyFont="1" applyBorder="1" applyAlignment="1">
      <alignment horizontal="center"/>
    </xf>
    <xf numFmtId="164" fontId="0" fillId="0" borderId="7" xfId="2" applyNumberFormat="1" applyFont="1" applyBorder="1" applyAlignment="1">
      <alignment horizontal="center"/>
    </xf>
    <xf numFmtId="167" fontId="0" fillId="6" borderId="8" xfId="0" applyNumberFormat="1" applyFill="1" applyBorder="1" applyAlignment="1">
      <alignment horizontal="center"/>
    </xf>
    <xf numFmtId="167" fontId="0" fillId="6" borderId="9" xfId="0" applyNumberFormat="1" applyFill="1" applyBorder="1" applyAlignment="1">
      <alignment horizontal="center"/>
    </xf>
    <xf numFmtId="167" fontId="0" fillId="6" borderId="10" xfId="0" applyNumberFormat="1" applyFill="1" applyBorder="1" applyAlignment="1">
      <alignment horizontal="center"/>
    </xf>
    <xf numFmtId="167" fontId="0" fillId="6" borderId="11" xfId="0" applyNumberFormat="1" applyFill="1" applyBorder="1" applyAlignment="1">
      <alignment horizontal="center"/>
    </xf>
    <xf numFmtId="167" fontId="0" fillId="6" borderId="12" xfId="0" applyNumberFormat="1" applyFill="1" applyBorder="1" applyAlignment="1">
      <alignment horizontal="center"/>
    </xf>
    <xf numFmtId="167" fontId="0" fillId="6" borderId="13" xfId="0" applyNumberFormat="1" applyFill="1" applyBorder="1" applyAlignment="1">
      <alignment horizontal="center"/>
    </xf>
    <xf numFmtId="166" fontId="0" fillId="7" borderId="8" xfId="0" applyNumberFormat="1" applyFill="1" applyBorder="1" applyAlignment="1">
      <alignment horizontal="center"/>
    </xf>
    <xf numFmtId="166" fontId="0" fillId="7" borderId="14" xfId="0" applyNumberFormat="1" applyFill="1" applyBorder="1" applyAlignment="1">
      <alignment horizontal="center"/>
    </xf>
    <xf numFmtId="164" fontId="0" fillId="7" borderId="14" xfId="2" applyNumberFormat="1" applyFont="1" applyFill="1" applyBorder="1" applyAlignment="1">
      <alignment horizontal="center"/>
    </xf>
    <xf numFmtId="164" fontId="0" fillId="7" borderId="9" xfId="2" applyNumberFormat="1" applyFont="1" applyFill="1" applyBorder="1" applyAlignment="1">
      <alignment horizontal="center"/>
    </xf>
    <xf numFmtId="165" fontId="0" fillId="7" borderId="6" xfId="1" applyNumberFormat="1" applyFont="1" applyFill="1" applyBorder="1"/>
    <xf numFmtId="166" fontId="0" fillId="7" borderId="5" xfId="0" applyNumberFormat="1" applyFill="1" applyBorder="1" applyAlignment="1">
      <alignment horizontal="center"/>
    </xf>
    <xf numFmtId="164" fontId="2" fillId="7" borderId="5" xfId="0" applyNumberFormat="1" applyFont="1" applyFill="1" applyBorder="1" applyAlignment="1">
      <alignment horizontal="center"/>
    </xf>
    <xf numFmtId="166" fontId="0" fillId="7" borderId="10" xfId="0" applyNumberFormat="1" applyFill="1" applyBorder="1" applyAlignment="1">
      <alignment horizontal="center"/>
    </xf>
    <xf numFmtId="166" fontId="0" fillId="7" borderId="0" xfId="0" applyNumberFormat="1" applyFill="1" applyBorder="1" applyAlignment="1">
      <alignment horizontal="center"/>
    </xf>
    <xf numFmtId="164" fontId="0" fillId="7" borderId="0" xfId="2" applyNumberFormat="1" applyFont="1" applyFill="1" applyBorder="1" applyAlignment="1">
      <alignment horizontal="center"/>
    </xf>
    <xf numFmtId="164" fontId="0" fillId="7" borderId="11" xfId="2" applyNumberFormat="1" applyFont="1" applyFill="1" applyBorder="1" applyAlignment="1">
      <alignment horizontal="center"/>
    </xf>
    <xf numFmtId="166" fontId="0" fillId="7" borderId="6" xfId="0" applyNumberFormat="1" applyFill="1" applyBorder="1" applyAlignment="1">
      <alignment horizontal="center"/>
    </xf>
    <xf numFmtId="164" fontId="2" fillId="7" borderId="6" xfId="0" applyNumberFormat="1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10" fontId="0" fillId="0" borderId="9" xfId="0" applyNumberForma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10" fontId="0" fillId="0" borderId="13" xfId="0" applyNumberForma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9" fontId="2" fillId="9" borderId="1" xfId="0" applyNumberFormat="1" applyFont="1" applyFill="1" applyBorder="1" applyAlignment="1">
      <alignment horizontal="center"/>
    </xf>
    <xf numFmtId="0" fontId="2" fillId="9" borderId="0" xfId="0" applyFont="1" applyFill="1"/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BAB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439615</xdr:colOff>
      <xdr:row>1</xdr:row>
      <xdr:rowOff>139211</xdr:rowOff>
    </xdr:from>
    <xdr:to>
      <xdr:col>11</xdr:col>
      <xdr:colOff>337037</xdr:colOff>
      <xdr:row>8</xdr:row>
      <xdr:rowOff>10681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8519" y="329711"/>
          <a:ext cx="4586653" cy="1373489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285750</xdr:colOff>
      <xdr:row>1</xdr:row>
      <xdr:rowOff>161192</xdr:rowOff>
    </xdr:from>
    <xdr:to>
      <xdr:col>31</xdr:col>
      <xdr:colOff>783852</xdr:colOff>
      <xdr:row>7</xdr:row>
      <xdr:rowOff>124558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1615" y="351692"/>
          <a:ext cx="5905371" cy="124557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Afi">
  <a:themeElements>
    <a:clrScheme name="Plantilla Afi">
      <a:dk1>
        <a:srgbClr val="000000"/>
      </a:dk1>
      <a:lt1>
        <a:srgbClr val="FFFFFF"/>
      </a:lt1>
      <a:dk2>
        <a:srgbClr val="D84519"/>
      </a:dk2>
      <a:lt2>
        <a:srgbClr val="BFBFBF"/>
      </a:lt2>
      <a:accent1>
        <a:srgbClr val="D84519"/>
      </a:accent1>
      <a:accent2>
        <a:srgbClr val="00599C"/>
      </a:accent2>
      <a:accent3>
        <a:srgbClr val="8FD400"/>
      </a:accent3>
      <a:accent4>
        <a:srgbClr val="FDB813"/>
      </a:accent4>
      <a:accent5>
        <a:srgbClr val="AD0075"/>
      </a:accent5>
      <a:accent6>
        <a:srgbClr val="BFBFBF"/>
      </a:accent6>
      <a:hlink>
        <a:srgbClr val="00A3D6"/>
      </a:hlink>
      <a:folHlink>
        <a:srgbClr val="FF0000"/>
      </a:folHlink>
    </a:clrScheme>
    <a:fontScheme name="Plantilla Afi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3181" t="-1300" r="-40517" b="1300"/>
          </a:stretch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lnDef>
    <a:txDef>
      <a:spPr>
        <a:noFill/>
      </a:spPr>
      <a:bodyPr wrap="square" rtlCol="0">
        <a:spAutoFit/>
      </a:bodyPr>
      <a:lstStyle>
        <a:defPPr algn="l">
          <a:defRPr sz="1600">
            <a:latin typeface="+mn-lt"/>
          </a:defRPr>
        </a:defPPr>
      </a:lstStyle>
    </a:txDef>
  </a:objectDefaults>
  <a:extraClrSchemeLst>
    <a:extraClrScheme>
      <a:clrScheme name="Default Design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Design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Tema Afi" id="{F282E044-BE78-497B-985B-79770C2326FD}" vid="{CC51B5E0-2204-40F9-9B66-7A3958CF59C6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J29"/>
  <sheetViews>
    <sheetView showGridLines="0" tabSelected="1" zoomScale="130" zoomScaleNormal="130" workbookViewId="0"/>
  </sheetViews>
  <sheetFormatPr defaultColWidth="11.375" defaultRowHeight="16.5" x14ac:dyDescent="0.3"/>
  <cols>
    <col min="4" max="4" width="12.875" customWidth="1"/>
    <col min="5" max="5" width="5.75" customWidth="1"/>
    <col min="7" max="7" width="9.75" customWidth="1"/>
    <col min="8" max="8" width="9.25" customWidth="1"/>
    <col min="9" max="9" width="10" customWidth="1"/>
    <col min="10" max="10" width="10.25" customWidth="1"/>
    <col min="11" max="11" width="11" customWidth="1"/>
    <col min="13" max="13" width="8.5" customWidth="1"/>
    <col min="15" max="15" width="5.375" customWidth="1"/>
    <col min="16" max="16" width="11" customWidth="1"/>
    <col min="17" max="17" width="9.75" customWidth="1"/>
    <col min="18" max="19" width="6.5" customWidth="1"/>
    <col min="20" max="21" width="8.5" customWidth="1"/>
    <col min="22" max="22" width="9.75" customWidth="1"/>
    <col min="23" max="23" width="12.5" customWidth="1"/>
    <col min="24" max="24" width="11.375" customWidth="1"/>
    <col min="25" max="25" width="4.875" customWidth="1"/>
    <col min="31" max="31" width="14.25" customWidth="1"/>
    <col min="32" max="32" width="20" customWidth="1"/>
    <col min="33" max="33" width="7" customWidth="1"/>
    <col min="34" max="34" width="13" customWidth="1"/>
    <col min="35" max="35" width="16" customWidth="1"/>
    <col min="36" max="36" width="16.25" customWidth="1"/>
  </cols>
  <sheetData>
    <row r="3" spans="3:36" x14ac:dyDescent="0.3">
      <c r="C3" s="83" t="s">
        <v>6</v>
      </c>
      <c r="D3" s="3">
        <v>10000</v>
      </c>
      <c r="E3" s="3"/>
    </row>
    <row r="4" spans="3:36" ht="17.25" thickBot="1" x14ac:dyDescent="0.35">
      <c r="E4" s="1"/>
    </row>
    <row r="5" spans="3:36" x14ac:dyDescent="0.3">
      <c r="C5" s="74" t="s">
        <v>0</v>
      </c>
      <c r="D5" s="77">
        <v>4.0000000000000001E-3</v>
      </c>
      <c r="E5" s="1"/>
      <c r="F5" s="2"/>
    </row>
    <row r="6" spans="3:36" x14ac:dyDescent="0.3">
      <c r="C6" s="75" t="s">
        <v>1</v>
      </c>
      <c r="D6" s="78">
        <v>1</v>
      </c>
      <c r="E6" s="1"/>
    </row>
    <row r="7" spans="3:36" x14ac:dyDescent="0.3">
      <c r="C7" s="75" t="s">
        <v>2</v>
      </c>
      <c r="D7" s="78">
        <v>0.5</v>
      </c>
      <c r="E7" s="1"/>
    </row>
    <row r="8" spans="3:36" ht="17.25" thickBot="1" x14ac:dyDescent="0.35">
      <c r="C8" s="76" t="s">
        <v>3</v>
      </c>
      <c r="D8" s="79">
        <v>0.997</v>
      </c>
      <c r="E8" s="1"/>
    </row>
    <row r="9" spans="3:36" ht="17.25" thickBot="1" x14ac:dyDescent="0.35">
      <c r="D9" s="1"/>
      <c r="E9" s="1"/>
    </row>
    <row r="10" spans="3:36" ht="17.25" thickBot="1" x14ac:dyDescent="0.35">
      <c r="E10" s="1"/>
      <c r="N10" s="82">
        <v>0.03</v>
      </c>
      <c r="X10" s="82">
        <v>0</v>
      </c>
    </row>
    <row r="11" spans="3:36" ht="17.25" thickBot="1" x14ac:dyDescent="0.35">
      <c r="C11" s="87" t="s">
        <v>26</v>
      </c>
      <c r="D11" s="88"/>
      <c r="E11" s="1"/>
      <c r="F11" s="84" t="s">
        <v>21</v>
      </c>
      <c r="G11" s="85"/>
      <c r="H11" s="85"/>
      <c r="I11" s="85"/>
      <c r="J11" s="85"/>
      <c r="K11" s="85"/>
      <c r="L11" s="85"/>
      <c r="M11" s="85"/>
      <c r="N11" s="86"/>
      <c r="P11" s="89" t="s">
        <v>22</v>
      </c>
      <c r="Q11" s="90"/>
      <c r="R11" s="90"/>
      <c r="S11" s="90"/>
      <c r="T11" s="90"/>
      <c r="U11" s="90"/>
      <c r="V11" s="90"/>
      <c r="W11" s="90"/>
      <c r="X11" s="91"/>
    </row>
    <row r="12" spans="3:36" ht="17.25" thickBot="1" x14ac:dyDescent="0.35">
      <c r="E12" s="1"/>
      <c r="M12" s="4"/>
      <c r="W12" s="4">
        <f>SUM(W18:W28)</f>
        <v>5.8218211191332636E-4</v>
      </c>
      <c r="AF12" s="92" t="s">
        <v>23</v>
      </c>
      <c r="AG12" s="50"/>
    </row>
    <row r="13" spans="3:36" ht="17.25" thickBot="1" x14ac:dyDescent="0.35">
      <c r="C13" s="80" t="s">
        <v>4</v>
      </c>
      <c r="D13" s="81" t="s">
        <v>5</v>
      </c>
      <c r="E13" s="1"/>
      <c r="F13" s="14" t="s">
        <v>8</v>
      </c>
      <c r="G13" s="15" t="s">
        <v>9</v>
      </c>
      <c r="H13" s="15" t="s">
        <v>10</v>
      </c>
      <c r="I13" s="15" t="s">
        <v>11</v>
      </c>
      <c r="J13" s="15" t="s">
        <v>12</v>
      </c>
      <c r="K13" s="15" t="s">
        <v>13</v>
      </c>
      <c r="L13" s="17" t="s">
        <v>18</v>
      </c>
      <c r="M13" s="15" t="s">
        <v>14</v>
      </c>
      <c r="N13" s="21" t="s">
        <v>7</v>
      </c>
      <c r="P13" s="14" t="s">
        <v>8</v>
      </c>
      <c r="Q13" s="15" t="s">
        <v>9</v>
      </c>
      <c r="R13" s="15" t="s">
        <v>10</v>
      </c>
      <c r="S13" s="15" t="s">
        <v>11</v>
      </c>
      <c r="T13" s="15" t="s">
        <v>12</v>
      </c>
      <c r="U13" s="15" t="s">
        <v>13</v>
      </c>
      <c r="V13" s="17" t="s">
        <v>18</v>
      </c>
      <c r="W13" s="15" t="s">
        <v>14</v>
      </c>
      <c r="X13" s="21" t="s">
        <v>7</v>
      </c>
      <c r="Z13" s="14" t="s">
        <v>15</v>
      </c>
      <c r="AA13" s="15" t="s">
        <v>16</v>
      </c>
      <c r="AB13" s="15" t="s">
        <v>17</v>
      </c>
      <c r="AC13" s="15" t="s">
        <v>18</v>
      </c>
      <c r="AD13" s="16" t="s">
        <v>14</v>
      </c>
      <c r="AE13" s="46" t="s">
        <v>19</v>
      </c>
      <c r="AF13" s="93"/>
      <c r="AG13" s="50"/>
      <c r="AH13" s="94" t="s">
        <v>20</v>
      </c>
      <c r="AI13" s="95" t="s">
        <v>24</v>
      </c>
      <c r="AJ13" s="96" t="s">
        <v>25</v>
      </c>
    </row>
    <row r="14" spans="3:36" x14ac:dyDescent="0.3">
      <c r="C14" s="7">
        <v>49.923000000000002</v>
      </c>
      <c r="D14" s="8">
        <v>-6.0000000000000001E-3</v>
      </c>
      <c r="E14" s="1"/>
      <c r="F14" s="22">
        <f t="shared" ref="F14:F28" si="0">LN((F0+$N$10)/(D14+$N$10))</f>
        <v>0.34830669426821581</v>
      </c>
      <c r="G14" s="23">
        <f t="shared" ref="G14:G28" si="1">N14*SQRT(T)</f>
        <v>0.14995312500000277</v>
      </c>
      <c r="H14" s="23">
        <f>F14/G14+0.5*G14</f>
        <v>2.3977470567341785</v>
      </c>
      <c r="I14" s="23">
        <f>F14/G14-0.5*G14</f>
        <v>2.2477939317341762</v>
      </c>
      <c r="J14" s="28">
        <f>NORMSDIST(H14)</f>
        <v>0.99175187386292596</v>
      </c>
      <c r="K14" s="29">
        <f>NORMSDIST(I14)</f>
        <v>0.98770533349828649</v>
      </c>
      <c r="L14" s="5">
        <f t="shared" ref="L14:L28" si="2">DT*Nom*desc*((F0+$N$10)*J14-(D14+$N$10)*K14)</f>
        <v>49.922959001292355</v>
      </c>
      <c r="M14" s="34">
        <f>ABS(L14-C14)</f>
        <v>4.0998707646622279E-5</v>
      </c>
      <c r="N14" s="18">
        <v>0.14995312500000277</v>
      </c>
      <c r="P14" s="61"/>
      <c r="Q14" s="62"/>
      <c r="R14" s="62"/>
      <c r="S14" s="62"/>
      <c r="T14" s="63"/>
      <c r="U14" s="64"/>
      <c r="V14" s="65"/>
      <c r="W14" s="66"/>
      <c r="X14" s="67"/>
      <c r="Z14" s="37">
        <f t="shared" ref="Z14:Z28" si="3">(F0-D14)/(AE14*SQRT(T))</f>
        <v>2.3241867518880546</v>
      </c>
      <c r="AA14" s="38">
        <f>NORMSDIST(Z14)</f>
        <v>0.98994225647817236</v>
      </c>
      <c r="AB14" s="39">
        <f>NORMDIST(Z14,0,1,FALSE)</f>
        <v>2.6786411275041382E-2</v>
      </c>
      <c r="AC14" s="5">
        <f t="shared" ref="AC14:AC28" si="4">DT*desc*((F0-D14)*AA14+AE14*SQRT(T)*AB14)*Nom</f>
        <v>49.923146144858549</v>
      </c>
      <c r="AD14" s="34">
        <f>ABS(AC14-C14)</f>
        <v>1.4614485854735904E-4</v>
      </c>
      <c r="AE14" s="18">
        <v>4.3025802431222422E-3</v>
      </c>
      <c r="AF14" s="47">
        <f>N14/AE14</f>
        <v>34.851906652921983</v>
      </c>
      <c r="AG14" s="51"/>
      <c r="AH14" s="55">
        <f t="shared" ref="AH14:AH28" si="5">DT*desc*J14</f>
        <v>0.49438830912066861</v>
      </c>
      <c r="AI14" s="56">
        <f t="shared" ref="AI14:AI28" si="6">DT*desc*AA14</f>
        <v>0.49348621485436894</v>
      </c>
      <c r="AJ14" s="52">
        <f>(AH14-AI14)/AH14</f>
        <v>1.8246674722227074E-3</v>
      </c>
    </row>
    <row r="15" spans="3:36" x14ac:dyDescent="0.3">
      <c r="C15" s="9">
        <v>39.957999999999998</v>
      </c>
      <c r="D15" s="10">
        <f>D14+0.2%</f>
        <v>-4.0000000000000001E-3</v>
      </c>
      <c r="E15" s="1"/>
      <c r="F15" s="24">
        <f t="shared" si="0"/>
        <v>0.26826398659467954</v>
      </c>
      <c r="G15" s="25">
        <f t="shared" si="1"/>
        <v>0.12000002999999999</v>
      </c>
      <c r="H15" s="25">
        <f t="shared" ref="H15:H28" si="7">F15/G15+0.5*G15</f>
        <v>2.295532677739164</v>
      </c>
      <c r="I15" s="25">
        <f t="shared" ref="I15:I28" si="8">F15/G15-0.5*G15</f>
        <v>2.1755326477391641</v>
      </c>
      <c r="J15" s="30">
        <f t="shared" ref="J15:J28" si="9">NORMSDIST(H15)</f>
        <v>0.98914869204378808</v>
      </c>
      <c r="K15" s="31">
        <f t="shared" ref="K15:K28" si="10">NORMSDIST(I15)</f>
        <v>0.98520488783536619</v>
      </c>
      <c r="L15" s="5">
        <f t="shared" si="2"/>
        <v>39.958406302159858</v>
      </c>
      <c r="M15" s="35">
        <f t="shared" ref="M15:M28" si="11">ABS(L15-C15)</f>
        <v>4.0630215985970608E-4</v>
      </c>
      <c r="N15" s="19">
        <v>0.12000002999999999</v>
      </c>
      <c r="P15" s="68"/>
      <c r="Q15" s="69"/>
      <c r="R15" s="69"/>
      <c r="S15" s="69"/>
      <c r="T15" s="70"/>
      <c r="U15" s="71"/>
      <c r="V15" s="65"/>
      <c r="W15" s="72"/>
      <c r="X15" s="73"/>
      <c r="Z15" s="40">
        <f t="shared" si="3"/>
        <v>2.2384366413259884</v>
      </c>
      <c r="AA15" s="41">
        <f t="shared" ref="AA15:AA28" si="12">NORMSDIST(Z15)</f>
        <v>0.98740370258699095</v>
      </c>
      <c r="AB15" s="42">
        <f t="shared" ref="AB15:AB28" si="13">NORMDIST(Z15,0,1,FALSE)</f>
        <v>3.2574098471699696E-2</v>
      </c>
      <c r="AC15" s="5">
        <f t="shared" si="4"/>
        <v>39.957999983781583</v>
      </c>
      <c r="AD15" s="35">
        <f t="shared" ref="AD15:AD28" si="14">ABS(AC15-C15)</f>
        <v>1.6218415055391233E-8</v>
      </c>
      <c r="AE15" s="19">
        <v>3.5739229122254807E-3</v>
      </c>
      <c r="AF15" s="48">
        <f t="shared" ref="AF15:AF28" si="15">N15/AE15</f>
        <v>33.576558014027228</v>
      </c>
      <c r="AG15" s="51"/>
      <c r="AH15" s="57">
        <f t="shared" si="5"/>
        <v>0.49309062298382833</v>
      </c>
      <c r="AI15" s="58">
        <f t="shared" si="6"/>
        <v>0.492220745739615</v>
      </c>
      <c r="AJ15" s="53">
        <f t="shared" ref="AJ15:AJ28" si="16">(AH15-AI15)/AH15</f>
        <v>1.7641326029472356E-3</v>
      </c>
    </row>
    <row r="16" spans="3:36" x14ac:dyDescent="0.3">
      <c r="C16" s="9">
        <v>30.062000000000001</v>
      </c>
      <c r="D16" s="10">
        <f t="shared" ref="D16:D28" si="17">D15+0.2%</f>
        <v>-2E-3</v>
      </c>
      <c r="E16" s="1"/>
      <c r="F16" s="24">
        <f t="shared" si="0"/>
        <v>0.19415601444095756</v>
      </c>
      <c r="G16" s="25">
        <f t="shared" si="1"/>
        <v>9.9997181171400426E-2</v>
      </c>
      <c r="H16" s="25">
        <f t="shared" si="7"/>
        <v>1.9916134657906717</v>
      </c>
      <c r="I16" s="25">
        <f t="shared" si="8"/>
        <v>1.8916162846192714</v>
      </c>
      <c r="J16" s="30">
        <f t="shared" si="9"/>
        <v>0.97679325762022917</v>
      </c>
      <c r="K16" s="31">
        <f t="shared" si="10"/>
        <v>0.97072893771153745</v>
      </c>
      <c r="L16" s="5">
        <f t="shared" si="2"/>
        <v>30.062344108276264</v>
      </c>
      <c r="M16" s="35">
        <f t="shared" si="11"/>
        <v>3.4410827626274454E-4</v>
      </c>
      <c r="N16" s="19">
        <v>9.9997181171400426E-2</v>
      </c>
      <c r="P16" s="68"/>
      <c r="Q16" s="69"/>
      <c r="R16" s="69"/>
      <c r="S16" s="69"/>
      <c r="T16" s="70"/>
      <c r="U16" s="71"/>
      <c r="V16" s="65"/>
      <c r="W16" s="72"/>
      <c r="X16" s="73"/>
      <c r="Z16" s="40">
        <f t="shared" si="3"/>
        <v>1.9431421132940916</v>
      </c>
      <c r="AA16" s="41">
        <f t="shared" si="12"/>
        <v>0.97400050504345337</v>
      </c>
      <c r="AB16" s="42">
        <f t="shared" si="13"/>
        <v>6.0395591239245684E-2</v>
      </c>
      <c r="AC16" s="5">
        <f t="shared" si="4"/>
        <v>30.061999994716572</v>
      </c>
      <c r="AD16" s="35">
        <f t="shared" si="14"/>
        <v>5.2834288055692014E-9</v>
      </c>
      <c r="AE16" s="19">
        <v>3.0877823906706246E-3</v>
      </c>
      <c r="AF16" s="48">
        <f t="shared" si="15"/>
        <v>32.384788990807863</v>
      </c>
      <c r="AG16" s="51"/>
      <c r="AH16" s="57">
        <f t="shared" si="5"/>
        <v>0.48693143892368423</v>
      </c>
      <c r="AI16" s="58">
        <f t="shared" si="6"/>
        <v>0.48553925176416152</v>
      </c>
      <c r="AJ16" s="53">
        <f t="shared" si="16"/>
        <v>2.859103044568277E-3</v>
      </c>
    </row>
    <row r="17" spans="3:36" x14ac:dyDescent="0.3">
      <c r="C17" s="9">
        <v>20.260999999999999</v>
      </c>
      <c r="D17" s="10">
        <f t="shared" si="17"/>
        <v>0</v>
      </c>
      <c r="E17" s="1"/>
      <c r="F17" s="24">
        <f t="shared" si="0"/>
        <v>0.12516314295400618</v>
      </c>
      <c r="G17" s="25">
        <f t="shared" si="1"/>
        <v>7.997868151938585E-2</v>
      </c>
      <c r="H17" s="25">
        <f t="shared" si="7"/>
        <v>1.6049456588213777</v>
      </c>
      <c r="I17" s="25">
        <f t="shared" si="8"/>
        <v>1.5249669773019918</v>
      </c>
      <c r="J17" s="30">
        <f t="shared" si="9"/>
        <v>0.94574711793736344</v>
      </c>
      <c r="K17" s="31">
        <f t="shared" si="10"/>
        <v>0.93636633275222214</v>
      </c>
      <c r="L17" s="5">
        <f t="shared" si="2"/>
        <v>20.261093956108933</v>
      </c>
      <c r="M17" s="35">
        <f t="shared" si="11"/>
        <v>9.3956108933923588E-5</v>
      </c>
      <c r="N17" s="19">
        <v>7.997868151938585E-2</v>
      </c>
      <c r="P17" s="68"/>
      <c r="Q17" s="69"/>
      <c r="R17" s="69"/>
      <c r="S17" s="69"/>
      <c r="T17" s="70"/>
      <c r="U17" s="71"/>
      <c r="V17" s="65"/>
      <c r="W17" s="72"/>
      <c r="X17" s="73"/>
      <c r="Z17" s="40">
        <f t="shared" si="3"/>
        <v>1.5654731274331612</v>
      </c>
      <c r="AA17" s="41">
        <f t="shared" si="12"/>
        <v>0.94126399322583876</v>
      </c>
      <c r="AB17" s="42">
        <f t="shared" si="13"/>
        <v>0.11715099864544583</v>
      </c>
      <c r="AC17" s="5">
        <f t="shared" si="4"/>
        <v>20.260998858583775</v>
      </c>
      <c r="AD17" s="35">
        <f t="shared" si="14"/>
        <v>1.1414162237599612E-6</v>
      </c>
      <c r="AE17" s="19">
        <v>2.5551380792838184E-3</v>
      </c>
      <c r="AF17" s="48">
        <f t="shared" si="15"/>
        <v>31.301119171533436</v>
      </c>
      <c r="AG17" s="51"/>
      <c r="AH17" s="57">
        <f t="shared" si="5"/>
        <v>0.47145493829177565</v>
      </c>
      <c r="AI17" s="58">
        <f t="shared" si="6"/>
        <v>0.46922010062308062</v>
      </c>
      <c r="AJ17" s="53">
        <f t="shared" si="16"/>
        <v>4.7402996281946446E-3</v>
      </c>
    </row>
    <row r="18" spans="3:36" x14ac:dyDescent="0.3">
      <c r="C18" s="9">
        <v>11.672000000000001</v>
      </c>
      <c r="D18" s="10">
        <f t="shared" si="17"/>
        <v>2E-3</v>
      </c>
      <c r="E18" s="1"/>
      <c r="F18" s="24">
        <f t="shared" si="0"/>
        <v>6.062462181643484E-2</v>
      </c>
      <c r="G18" s="25">
        <f t="shared" si="1"/>
        <v>8.0013172682215819E-2</v>
      </c>
      <c r="H18" s="25">
        <f t="shared" si="7"/>
        <v>0.79768960007704004</v>
      </c>
      <c r="I18" s="25">
        <f t="shared" si="8"/>
        <v>0.71767642739482429</v>
      </c>
      <c r="J18" s="30">
        <f t="shared" si="9"/>
        <v>0.78747467974707763</v>
      </c>
      <c r="K18" s="31">
        <f t="shared" si="10"/>
        <v>0.7635215894252313</v>
      </c>
      <c r="L18" s="5">
        <f t="shared" si="2"/>
        <v>11.672119525219289</v>
      </c>
      <c r="M18" s="35">
        <f t="shared" si="11"/>
        <v>1.1952521928826343E-4</v>
      </c>
      <c r="N18" s="19">
        <v>8.0013172682215819E-2</v>
      </c>
      <c r="P18" s="24">
        <f t="shared" ref="P18:P28" si="18">LN((F0+$X$10)/(D18+$X$10))</f>
        <v>0.69314718055994529</v>
      </c>
      <c r="Q18" s="25">
        <f t="shared" ref="Q18:Q28" si="19">X18*SQRT(T)</f>
        <v>0.94884463182756207</v>
      </c>
      <c r="R18" s="25">
        <f t="shared" ref="R18:R28" si="20">P18/Q18+0.5*Q18</f>
        <v>1.2049393650800708</v>
      </c>
      <c r="S18" s="25">
        <f t="shared" ref="S18:S28" si="21">P18/Q18-0.5*Q18</f>
        <v>0.25609473325250875</v>
      </c>
      <c r="T18" s="30">
        <f t="shared" ref="T18:T28" si="22">NORMSDIST(R18)</f>
        <v>0.88588664474991741</v>
      </c>
      <c r="U18" s="31">
        <f t="shared" ref="U18:U28" si="23">NORMSDIST(S18)</f>
        <v>0.60106115566470486</v>
      </c>
      <c r="V18" s="5">
        <f t="shared" ref="V18:V28" si="24">DT*Nom*desc*((F0+$X$10)*T18-(D18+$X$10)*U18)</f>
        <v>11.671999974336247</v>
      </c>
      <c r="W18" s="35">
        <f>ABS(V18-C18)</f>
        <v>2.5663753788762733E-8</v>
      </c>
      <c r="X18" s="19">
        <v>0.94884463182756207</v>
      </c>
      <c r="Z18" s="40">
        <f t="shared" si="3"/>
        <v>0.75795802610596918</v>
      </c>
      <c r="AA18" s="41">
        <f t="shared" si="12"/>
        <v>0.77576194453740255</v>
      </c>
      <c r="AB18" s="42">
        <f t="shared" si="13"/>
        <v>0.29933596193280249</v>
      </c>
      <c r="AC18" s="5">
        <f t="shared" si="4"/>
        <v>11.671740793155589</v>
      </c>
      <c r="AD18" s="35">
        <f t="shared" si="14"/>
        <v>2.5920684441160802E-4</v>
      </c>
      <c r="AE18" s="19">
        <v>2.6386685424720107E-3</v>
      </c>
      <c r="AF18" s="48">
        <f t="shared" si="15"/>
        <v>30.323313214344179</v>
      </c>
      <c r="AG18" s="51"/>
      <c r="AH18" s="57">
        <f t="shared" si="5"/>
        <v>0.39255612785391819</v>
      </c>
      <c r="AI18" s="58">
        <f t="shared" si="6"/>
        <v>0.38671732935189518</v>
      </c>
      <c r="AJ18" s="53">
        <f t="shared" si="16"/>
        <v>1.487379278459717E-2</v>
      </c>
    </row>
    <row r="19" spans="3:36" x14ac:dyDescent="0.3">
      <c r="C19" s="9">
        <v>3.38</v>
      </c>
      <c r="D19" s="11">
        <f t="shared" si="17"/>
        <v>4.0000000000000001E-3</v>
      </c>
      <c r="E19" s="1"/>
      <c r="F19" s="24">
        <f t="shared" si="0"/>
        <v>0</v>
      </c>
      <c r="G19" s="25">
        <f t="shared" si="1"/>
        <v>4.9987396440766434E-2</v>
      </c>
      <c r="H19" s="25">
        <f t="shared" si="7"/>
        <v>2.4993698220383217E-2</v>
      </c>
      <c r="I19" s="25">
        <f t="shared" si="8"/>
        <v>-2.4993698220383217E-2</v>
      </c>
      <c r="J19" s="30">
        <f t="shared" si="9"/>
        <v>0.50997000493422595</v>
      </c>
      <c r="K19" s="31">
        <f t="shared" si="10"/>
        <v>0.4900299950657741</v>
      </c>
      <c r="L19" s="5">
        <f t="shared" si="2"/>
        <v>3.3796322726039123</v>
      </c>
      <c r="M19" s="35">
        <f t="shared" si="11"/>
        <v>3.6772739608759153E-4</v>
      </c>
      <c r="N19" s="19">
        <v>4.9987396440766434E-2</v>
      </c>
      <c r="P19" s="24">
        <f t="shared" si="18"/>
        <v>0</v>
      </c>
      <c r="Q19" s="25">
        <f t="shared" si="19"/>
        <v>0.4282043737549413</v>
      </c>
      <c r="R19" s="25">
        <f t="shared" si="20"/>
        <v>0.21410218687747065</v>
      </c>
      <c r="S19" s="25">
        <f t="shared" si="21"/>
        <v>-0.21410218687747065</v>
      </c>
      <c r="T19" s="30">
        <f t="shared" si="22"/>
        <v>0.58476631477129026</v>
      </c>
      <c r="U19" s="31">
        <f t="shared" si="23"/>
        <v>0.41523368522870974</v>
      </c>
      <c r="V19" s="5">
        <f t="shared" si="24"/>
        <v>3.3804806330790567</v>
      </c>
      <c r="W19" s="35">
        <f t="shared" ref="W19:W28" si="25">ABS(V19-C19)</f>
        <v>4.8063307905676922E-4</v>
      </c>
      <c r="X19" s="19">
        <v>0.4282043737549413</v>
      </c>
      <c r="Z19" s="40">
        <f t="shared" si="3"/>
        <v>0</v>
      </c>
      <c r="AA19" s="41">
        <f t="shared" si="12"/>
        <v>0.5</v>
      </c>
      <c r="AB19" s="42">
        <f t="shared" si="13"/>
        <v>0.3989422804014327</v>
      </c>
      <c r="AC19" s="5">
        <f t="shared" si="4"/>
        <v>3.379999653600827</v>
      </c>
      <c r="AD19" s="35">
        <f t="shared" si="14"/>
        <v>3.4639917290135713E-7</v>
      </c>
      <c r="AE19" s="19">
        <v>1.6995792778252395E-3</v>
      </c>
      <c r="AF19" s="48">
        <f t="shared" si="15"/>
        <v>29.411629744468105</v>
      </c>
      <c r="AG19" s="51"/>
      <c r="AH19" s="57">
        <f t="shared" si="5"/>
        <v>0.25422004745971166</v>
      </c>
      <c r="AI19" s="58">
        <f t="shared" si="6"/>
        <v>0.24925</v>
      </c>
      <c r="AJ19" s="53">
        <f t="shared" si="16"/>
        <v>1.9550179104184565E-2</v>
      </c>
    </row>
    <row r="20" spans="3:36" x14ac:dyDescent="0.3">
      <c r="C20" s="9">
        <v>1.4239999999999999</v>
      </c>
      <c r="D20" s="10">
        <f t="shared" si="17"/>
        <v>6.0000000000000001E-3</v>
      </c>
      <c r="E20" s="1"/>
      <c r="F20" s="24">
        <f t="shared" si="0"/>
        <v>-5.7158413839948519E-2</v>
      </c>
      <c r="G20" s="25">
        <f t="shared" si="1"/>
        <v>6.9986269413856855E-2</v>
      </c>
      <c r="H20" s="25">
        <f t="shared" si="7"/>
        <v>-0.78171583290424562</v>
      </c>
      <c r="I20" s="25">
        <f t="shared" si="8"/>
        <v>-0.85170210231810251</v>
      </c>
      <c r="J20" s="30">
        <f t="shared" si="9"/>
        <v>0.21719079734730951</v>
      </c>
      <c r="K20" s="31">
        <f t="shared" si="10"/>
        <v>0.19718972674675808</v>
      </c>
      <c r="L20" s="5">
        <f t="shared" si="2"/>
        <v>1.4239998804222871</v>
      </c>
      <c r="M20" s="35">
        <f t="shared" si="11"/>
        <v>1.1957771284265561E-7</v>
      </c>
      <c r="N20" s="19">
        <v>6.9986269413856855E-2</v>
      </c>
      <c r="P20" s="24">
        <f t="shared" si="18"/>
        <v>-0.40546510810816444</v>
      </c>
      <c r="Q20" s="25">
        <f t="shared" si="19"/>
        <v>0.50156186237545397</v>
      </c>
      <c r="R20" s="25">
        <f t="shared" si="20"/>
        <v>-0.55762405037892493</v>
      </c>
      <c r="S20" s="25">
        <f t="shared" si="21"/>
        <v>-1.0591859127543788</v>
      </c>
      <c r="T20" s="30">
        <f t="shared" si="22"/>
        <v>0.28855056500733001</v>
      </c>
      <c r="U20" s="31">
        <f t="shared" si="23"/>
        <v>0.14475755969195214</v>
      </c>
      <c r="V20" s="5">
        <f t="shared" si="24"/>
        <v>1.423999655859872</v>
      </c>
      <c r="W20" s="35">
        <f t="shared" si="25"/>
        <v>3.4414012795025428E-7</v>
      </c>
      <c r="X20" s="19">
        <v>0.50156186237545397</v>
      </c>
      <c r="Z20" s="40">
        <f t="shared" si="3"/>
        <v>-0.81687565161453501</v>
      </c>
      <c r="AA20" s="41">
        <f t="shared" si="12"/>
        <v>0.20699974677841296</v>
      </c>
      <c r="AB20" s="42">
        <f t="shared" si="13"/>
        <v>0.28576615333318467</v>
      </c>
      <c r="AC20" s="5">
        <f t="shared" si="4"/>
        <v>1.4239998556538747</v>
      </c>
      <c r="AD20" s="35">
        <f t="shared" si="14"/>
        <v>1.4434612527480795E-7</v>
      </c>
      <c r="AE20" s="19">
        <v>2.4483530584453682E-3</v>
      </c>
      <c r="AF20" s="48">
        <f t="shared" si="15"/>
        <v>28.585039715757361</v>
      </c>
      <c r="AG20" s="51"/>
      <c r="AH20" s="57">
        <f t="shared" si="5"/>
        <v>0.10826961247763379</v>
      </c>
      <c r="AI20" s="58">
        <f t="shared" si="6"/>
        <v>0.10318937376903886</v>
      </c>
      <c r="AJ20" s="53">
        <f t="shared" si="16"/>
        <v>4.6922110390340624E-2</v>
      </c>
    </row>
    <row r="21" spans="3:36" x14ac:dyDescent="0.3">
      <c r="C21" s="9">
        <v>0.53700000000000003</v>
      </c>
      <c r="D21" s="10">
        <f t="shared" si="17"/>
        <v>8.0000000000000002E-3</v>
      </c>
      <c r="E21" s="1"/>
      <c r="F21" s="24">
        <f t="shared" si="0"/>
        <v>-0.11122563511022425</v>
      </c>
      <c r="G21" s="25">
        <f t="shared" si="1"/>
        <v>8.0013686982910601E-2</v>
      </c>
      <c r="H21" s="25">
        <f t="shared" si="7"/>
        <v>-1.350075769924171</v>
      </c>
      <c r="I21" s="25">
        <f t="shared" si="8"/>
        <v>-1.4300894569070817</v>
      </c>
      <c r="J21" s="30">
        <f t="shared" si="9"/>
        <v>8.849583982636372E-2</v>
      </c>
      <c r="K21" s="31">
        <f t="shared" si="10"/>
        <v>7.6345672884584215E-2</v>
      </c>
      <c r="L21" s="5">
        <f t="shared" si="2"/>
        <v>0.53699907764360033</v>
      </c>
      <c r="M21" s="35">
        <f t="shared" si="11"/>
        <v>9.2235639970184025E-7</v>
      </c>
      <c r="N21" s="19">
        <v>8.0013686982910601E-2</v>
      </c>
      <c r="P21" s="24">
        <f t="shared" si="18"/>
        <v>-0.69314718055994529</v>
      </c>
      <c r="Q21" s="25">
        <f t="shared" si="19"/>
        <v>0.50373749999999995</v>
      </c>
      <c r="R21" s="25">
        <f t="shared" si="20"/>
        <v>-1.1241399461164203</v>
      </c>
      <c r="S21" s="25">
        <f t="shared" si="21"/>
        <v>-1.6278774461164205</v>
      </c>
      <c r="T21" s="30">
        <f t="shared" si="22"/>
        <v>0.13047683063183346</v>
      </c>
      <c r="U21" s="31">
        <f t="shared" si="23"/>
        <v>5.1775437305016173E-2</v>
      </c>
      <c r="V21" s="5">
        <f t="shared" si="24"/>
        <v>0.53690356307471454</v>
      </c>
      <c r="W21" s="35">
        <f t="shared" si="25"/>
        <v>9.6436925285492414E-5</v>
      </c>
      <c r="X21" s="19">
        <v>0.50373749999999995</v>
      </c>
      <c r="Z21" s="40">
        <f t="shared" si="3"/>
        <v>-1.3904528377357368</v>
      </c>
      <c r="AA21" s="41">
        <f t="shared" si="12"/>
        <v>8.2195705598232707E-2</v>
      </c>
      <c r="AB21" s="42">
        <f t="shared" si="13"/>
        <v>0.15173524589091217</v>
      </c>
      <c r="AC21" s="5">
        <f t="shared" si="4"/>
        <v>0.53699995853979932</v>
      </c>
      <c r="AD21" s="35">
        <f t="shared" si="14"/>
        <v>4.1460200717047258E-8</v>
      </c>
      <c r="AE21" s="19">
        <v>2.8767606433266328E-3</v>
      </c>
      <c r="AF21" s="48">
        <f t="shared" si="15"/>
        <v>27.813814530771754</v>
      </c>
      <c r="AG21" s="51"/>
      <c r="AH21" s="57">
        <f t="shared" si="5"/>
        <v>4.4115176153442313E-2</v>
      </c>
      <c r="AI21" s="58">
        <f t="shared" si="6"/>
        <v>4.0974559240719008E-2</v>
      </c>
      <c r="AJ21" s="53">
        <f t="shared" si="16"/>
        <v>7.1191303913182777E-2</v>
      </c>
    </row>
    <row r="22" spans="3:36" x14ac:dyDescent="0.3">
      <c r="C22" s="9">
        <v>0.23300000000000001</v>
      </c>
      <c r="D22" s="10">
        <f t="shared" si="17"/>
        <v>0.01</v>
      </c>
      <c r="E22" s="1"/>
      <c r="F22" s="24">
        <f t="shared" si="0"/>
        <v>-0.1625189294977748</v>
      </c>
      <c r="G22" s="25">
        <f t="shared" si="1"/>
        <v>9.00292993592232E-2</v>
      </c>
      <c r="H22" s="25">
        <f t="shared" si="7"/>
        <v>-1.7601635606862485</v>
      </c>
      <c r="I22" s="25">
        <f t="shared" si="8"/>
        <v>-1.8501928600454716</v>
      </c>
      <c r="J22" s="30">
        <f t="shared" si="9"/>
        <v>3.9190039203311856E-2</v>
      </c>
      <c r="K22" s="31">
        <f t="shared" si="10"/>
        <v>3.2142878839882427E-2</v>
      </c>
      <c r="L22" s="5">
        <f t="shared" si="2"/>
        <v>0.23302970389677083</v>
      </c>
      <c r="M22" s="35">
        <f t="shared" si="11"/>
        <v>2.9703896770816307E-5</v>
      </c>
      <c r="N22" s="19">
        <v>9.00292993592232E-2</v>
      </c>
      <c r="P22" s="24">
        <f t="shared" si="18"/>
        <v>-0.916290731874155</v>
      </c>
      <c r="Q22" s="25">
        <f t="shared" si="19"/>
        <v>0.51293727589978444</v>
      </c>
      <c r="R22" s="25">
        <f t="shared" si="20"/>
        <v>-1.5298915564165942</v>
      </c>
      <c r="S22" s="25">
        <f t="shared" si="21"/>
        <v>-2.0428288323163786</v>
      </c>
      <c r="T22" s="30">
        <f t="shared" si="22"/>
        <v>6.3021786857822254E-2</v>
      </c>
      <c r="U22" s="31">
        <f t="shared" si="23"/>
        <v>2.053469265996765E-2</v>
      </c>
      <c r="V22" s="5">
        <f t="shared" si="24"/>
        <v>0.23300000084558842</v>
      </c>
      <c r="W22" s="35">
        <f t="shared" si="25"/>
        <v>8.4558840485193798E-10</v>
      </c>
      <c r="X22" s="19">
        <v>0.51293727589978444</v>
      </c>
      <c r="Z22" s="40">
        <f t="shared" si="3"/>
        <v>-1.8058304292134078</v>
      </c>
      <c r="AA22" s="41">
        <f t="shared" si="12"/>
        <v>3.5472415405120354E-2</v>
      </c>
      <c r="AB22" s="42">
        <f t="shared" si="13"/>
        <v>7.8124599077931733E-2</v>
      </c>
      <c r="AC22" s="5">
        <f t="shared" si="4"/>
        <v>0.23299911363135789</v>
      </c>
      <c r="AD22" s="35">
        <f t="shared" si="14"/>
        <v>8.8636864212232602E-7</v>
      </c>
      <c r="AE22" s="19">
        <v>3.322571102433748E-3</v>
      </c>
      <c r="AF22" s="48">
        <f t="shared" si="15"/>
        <v>27.096274717274731</v>
      </c>
      <c r="AG22" s="51"/>
      <c r="AH22" s="57">
        <f t="shared" si="5"/>
        <v>1.9536234542850962E-2</v>
      </c>
      <c r="AI22" s="58">
        <f t="shared" si="6"/>
        <v>1.7682999079452498E-2</v>
      </c>
      <c r="AJ22" s="53">
        <f t="shared" si="16"/>
        <v>9.4861446269676963E-2</v>
      </c>
    </row>
    <row r="23" spans="3:36" x14ac:dyDescent="0.3">
      <c r="C23" s="9">
        <v>0.53500000000000003</v>
      </c>
      <c r="D23" s="10">
        <f t="shared" si="17"/>
        <v>1.2E-2</v>
      </c>
      <c r="E23" s="1"/>
      <c r="F23" s="24">
        <f t="shared" si="0"/>
        <v>-0.21130909366720677</v>
      </c>
      <c r="G23" s="25">
        <f t="shared" si="1"/>
        <v>0.12999771481077607</v>
      </c>
      <c r="H23" s="25">
        <f t="shared" si="7"/>
        <v>-1.5604842826235505</v>
      </c>
      <c r="I23" s="25">
        <f t="shared" si="8"/>
        <v>-1.6904819974343268</v>
      </c>
      <c r="J23" s="30">
        <f t="shared" si="9"/>
        <v>5.932274068162751E-2</v>
      </c>
      <c r="K23" s="31">
        <f t="shared" si="10"/>
        <v>4.5467889766456729E-2</v>
      </c>
      <c r="L23" s="5">
        <f t="shared" si="2"/>
        <v>0.53499923772600344</v>
      </c>
      <c r="M23" s="35">
        <f t="shared" si="11"/>
        <v>7.6227399659067885E-7</v>
      </c>
      <c r="N23" s="19">
        <v>0.12999771481077607</v>
      </c>
      <c r="P23" s="24">
        <f t="shared" si="18"/>
        <v>-1.0986122886681098</v>
      </c>
      <c r="Q23" s="25">
        <f t="shared" si="19"/>
        <v>0.68863125953313309</v>
      </c>
      <c r="R23" s="25">
        <f t="shared" si="20"/>
        <v>-1.2510407724579402</v>
      </c>
      <c r="S23" s="25">
        <f t="shared" si="21"/>
        <v>-1.9396720319910734</v>
      </c>
      <c r="T23" s="30">
        <f t="shared" si="22"/>
        <v>0.10545980116425914</v>
      </c>
      <c r="U23" s="31">
        <f t="shared" si="23"/>
        <v>2.6209780312916441E-2</v>
      </c>
      <c r="V23" s="5">
        <f t="shared" si="24"/>
        <v>0.53499937689666566</v>
      </c>
      <c r="W23" s="35">
        <f t="shared" si="25"/>
        <v>6.2310333437398668E-7</v>
      </c>
      <c r="X23" s="19">
        <v>0.68863125953313309</v>
      </c>
      <c r="Z23" s="40">
        <f t="shared" si="3"/>
        <v>-1.6266275050909467</v>
      </c>
      <c r="AA23" s="41">
        <f t="shared" si="12"/>
        <v>5.1908116999836329E-2</v>
      </c>
      <c r="AB23" s="42">
        <f t="shared" si="13"/>
        <v>0.10625673835637345</v>
      </c>
      <c r="AC23" s="5">
        <f t="shared" si="4"/>
        <v>0.53499901449713716</v>
      </c>
      <c r="AD23" s="35">
        <f t="shared" si="14"/>
        <v>9.8550286287135691E-7</v>
      </c>
      <c r="AE23" s="19">
        <v>4.9181511900923567E-3</v>
      </c>
      <c r="AF23" s="48">
        <f t="shared" si="15"/>
        <v>26.432232313772136</v>
      </c>
      <c r="AG23" s="51"/>
      <c r="AH23" s="57">
        <f t="shared" si="5"/>
        <v>2.9572386229791314E-2</v>
      </c>
      <c r="AI23" s="58">
        <f t="shared" si="6"/>
        <v>2.5876196324418409E-2</v>
      </c>
      <c r="AJ23" s="53">
        <f t="shared" si="16"/>
        <v>0.12498788148686328</v>
      </c>
    </row>
    <row r="24" spans="3:36" x14ac:dyDescent="0.3">
      <c r="C24" s="9">
        <v>0.69599999999999995</v>
      </c>
      <c r="D24" s="10">
        <f t="shared" si="17"/>
        <v>1.4E-2</v>
      </c>
      <c r="E24" s="1"/>
      <c r="F24" s="24">
        <f t="shared" si="0"/>
        <v>-0.25782910930209968</v>
      </c>
      <c r="G24" s="25">
        <f t="shared" si="1"/>
        <v>0.15997747598894921</v>
      </c>
      <c r="H24" s="25">
        <f t="shared" si="7"/>
        <v>-1.5316700765245754</v>
      </c>
      <c r="I24" s="25">
        <f t="shared" si="8"/>
        <v>-1.6916475525135246</v>
      </c>
      <c r="J24" s="30">
        <f t="shared" si="9"/>
        <v>6.280193507886711E-2</v>
      </c>
      <c r="K24" s="31">
        <f t="shared" si="10"/>
        <v>4.5356597001549467E-2</v>
      </c>
      <c r="L24" s="5">
        <f t="shared" si="2"/>
        <v>0.69578399019732717</v>
      </c>
      <c r="M24" s="35">
        <f t="shared" si="11"/>
        <v>2.1600980267277858E-4</v>
      </c>
      <c r="N24" s="19">
        <v>0.15997747598894921</v>
      </c>
      <c r="P24" s="24">
        <f t="shared" si="18"/>
        <v>-1.2527629684953681</v>
      </c>
      <c r="Q24" s="25">
        <f t="shared" si="19"/>
        <v>0.79686998354234484</v>
      </c>
      <c r="R24" s="25">
        <f t="shared" si="20"/>
        <v>-1.1736696104456552</v>
      </c>
      <c r="S24" s="25">
        <f t="shared" si="21"/>
        <v>-1.9705395939880002</v>
      </c>
      <c r="T24" s="30">
        <f t="shared" si="22"/>
        <v>0.12026369357518554</v>
      </c>
      <c r="U24" s="31">
        <f t="shared" si="23"/>
        <v>2.4388280930306722E-2</v>
      </c>
      <c r="V24" s="5">
        <f t="shared" si="24"/>
        <v>0.69599992376309361</v>
      </c>
      <c r="W24" s="35">
        <f t="shared" si="25"/>
        <v>7.6236906343396527E-8</v>
      </c>
      <c r="X24" s="19">
        <v>0.79686998354234484</v>
      </c>
      <c r="Z24" s="40">
        <f t="shared" si="3"/>
        <v>-1.6132729167530409</v>
      </c>
      <c r="AA24" s="41">
        <f t="shared" si="12"/>
        <v>5.3342613927944121E-2</v>
      </c>
      <c r="AB24" s="42">
        <f t="shared" si="13"/>
        <v>0.10858051742138612</v>
      </c>
      <c r="AC24" s="5">
        <f t="shared" si="4"/>
        <v>0.69599972392241372</v>
      </c>
      <c r="AD24" s="35">
        <f t="shared" si="14"/>
        <v>2.7607758623648948E-7</v>
      </c>
      <c r="AE24" s="19">
        <v>6.198579233652874E-3</v>
      </c>
      <c r="AF24" s="48">
        <f t="shared" si="15"/>
        <v>25.808732930348164</v>
      </c>
      <c r="AG24" s="51"/>
      <c r="AH24" s="57">
        <f t="shared" si="5"/>
        <v>3.1306764636815254E-2</v>
      </c>
      <c r="AI24" s="58">
        <f t="shared" si="6"/>
        <v>2.6591293043080146E-2</v>
      </c>
      <c r="AJ24" s="53">
        <f t="shared" si="16"/>
        <v>0.15062149182256732</v>
      </c>
    </row>
    <row r="25" spans="3:36" x14ac:dyDescent="0.3">
      <c r="C25" s="9">
        <v>1.385</v>
      </c>
      <c r="D25" s="10">
        <f t="shared" si="17"/>
        <v>1.6E-2</v>
      </c>
      <c r="E25" s="1"/>
      <c r="F25" s="24">
        <f t="shared" si="0"/>
        <v>-0.30228087187293351</v>
      </c>
      <c r="G25" s="25">
        <f t="shared" si="1"/>
        <v>0.20997108948133889</v>
      </c>
      <c r="H25" s="25">
        <f t="shared" si="7"/>
        <v>-1.3346453712088269</v>
      </c>
      <c r="I25" s="25">
        <f t="shared" si="8"/>
        <v>-1.5446164606901656</v>
      </c>
      <c r="J25" s="30">
        <f t="shared" si="9"/>
        <v>9.0996220470583963E-2</v>
      </c>
      <c r="K25" s="31">
        <f t="shared" si="10"/>
        <v>6.1219531122104799E-2</v>
      </c>
      <c r="L25" s="5">
        <f t="shared" si="2"/>
        <v>1.3846987259494261</v>
      </c>
      <c r="M25" s="35">
        <f t="shared" si="11"/>
        <v>3.0127405057389645E-4</v>
      </c>
      <c r="N25" s="19">
        <v>0.20997108948133889</v>
      </c>
      <c r="P25" s="24">
        <f t="shared" si="18"/>
        <v>-1.3862943611198906</v>
      </c>
      <c r="Q25" s="25">
        <f t="shared" si="19"/>
        <v>1.0008884729687937</v>
      </c>
      <c r="R25" s="25">
        <f t="shared" si="20"/>
        <v>-0.88461953291632578</v>
      </c>
      <c r="S25" s="25">
        <f t="shared" si="21"/>
        <v>-1.8855080058851195</v>
      </c>
      <c r="T25" s="30">
        <f t="shared" si="22"/>
        <v>0.18818093405148509</v>
      </c>
      <c r="U25" s="31">
        <f t="shared" si="23"/>
        <v>2.9680642298259573E-2</v>
      </c>
      <c r="V25" s="5">
        <f t="shared" si="24"/>
        <v>1.3849997952774291</v>
      </c>
      <c r="W25" s="35">
        <f t="shared" si="25"/>
        <v>2.047225708956546E-7</v>
      </c>
      <c r="X25" s="19">
        <v>1.0008884729687937</v>
      </c>
      <c r="Z25" s="40">
        <f t="shared" si="3"/>
        <v>-1.4422002060705648</v>
      </c>
      <c r="AA25" s="41">
        <f t="shared" si="12"/>
        <v>7.4622951242357322E-2</v>
      </c>
      <c r="AB25" s="42">
        <f t="shared" si="13"/>
        <v>0.14101214600991743</v>
      </c>
      <c r="AC25" s="5">
        <f t="shared" si="4"/>
        <v>1.3849979002671979</v>
      </c>
      <c r="AD25" s="35">
        <f t="shared" si="14"/>
        <v>2.0997328020744277E-6</v>
      </c>
      <c r="AE25" s="19">
        <v>8.3206200841527671E-3</v>
      </c>
      <c r="AF25" s="48">
        <f t="shared" si="15"/>
        <v>25.235029043237326</v>
      </c>
      <c r="AG25" s="51"/>
      <c r="AH25" s="57">
        <f t="shared" si="5"/>
        <v>4.5361615904586108E-2</v>
      </c>
      <c r="AI25" s="58">
        <f t="shared" si="6"/>
        <v>3.7199541194315122E-2</v>
      </c>
      <c r="AJ25" s="53">
        <f t="shared" si="16"/>
        <v>0.17993350870566741</v>
      </c>
    </row>
    <row r="26" spans="3:36" x14ac:dyDescent="0.3">
      <c r="C26" s="9">
        <v>1.1060000000000001</v>
      </c>
      <c r="D26" s="10">
        <f t="shared" si="17"/>
        <v>1.8000000000000002E-2</v>
      </c>
      <c r="E26" s="1"/>
      <c r="F26" s="24">
        <f t="shared" si="0"/>
        <v>-0.34484048629172948</v>
      </c>
      <c r="G26" s="25">
        <f t="shared" si="1"/>
        <v>0.22</v>
      </c>
      <c r="H26" s="25">
        <f t="shared" si="7"/>
        <v>-1.4574567558714975</v>
      </c>
      <c r="I26" s="25">
        <f t="shared" si="8"/>
        <v>-1.6774567558714977</v>
      </c>
      <c r="J26" s="30">
        <f t="shared" si="9"/>
        <v>7.2495170039133916E-2</v>
      </c>
      <c r="K26" s="31">
        <f t="shared" si="10"/>
        <v>4.6726599463668667E-2</v>
      </c>
      <c r="L26" s="5">
        <f t="shared" si="2"/>
        <v>1.1064656502661714</v>
      </c>
      <c r="M26" s="35">
        <f t="shared" si="11"/>
        <v>4.6565026617129135E-4</v>
      </c>
      <c r="N26" s="19">
        <v>0.22</v>
      </c>
      <c r="P26" s="24">
        <f t="shared" si="18"/>
        <v>-1.5040773967762742</v>
      </c>
      <c r="Q26" s="25">
        <f t="shared" si="19"/>
        <v>0.99660468139855918</v>
      </c>
      <c r="R26" s="25">
        <f t="shared" si="20"/>
        <v>-1.0108992764008593</v>
      </c>
      <c r="S26" s="25">
        <f t="shared" si="21"/>
        <v>-2.0075039577994183</v>
      </c>
      <c r="T26" s="30">
        <f t="shared" si="22"/>
        <v>0.15603232020254593</v>
      </c>
      <c r="U26" s="31">
        <f t="shared" si="23"/>
        <v>2.2348014819468298E-2</v>
      </c>
      <c r="V26" s="5">
        <f t="shared" si="24"/>
        <v>1.1059970950878755</v>
      </c>
      <c r="W26" s="35">
        <f t="shared" si="25"/>
        <v>2.9049121246238485E-6</v>
      </c>
      <c r="X26" s="19">
        <v>0.99660468139855918</v>
      </c>
      <c r="Z26" s="40">
        <f t="shared" si="3"/>
        <v>-1.5707569606995095</v>
      </c>
      <c r="AA26" s="41">
        <f t="shared" si="12"/>
        <v>5.8119556365647113E-2</v>
      </c>
      <c r="AB26" s="42">
        <f t="shared" si="13"/>
        <v>0.11618433573494781</v>
      </c>
      <c r="AC26" s="5">
        <f t="shared" si="4"/>
        <v>1.1060000056920163</v>
      </c>
      <c r="AD26" s="35">
        <f t="shared" si="14"/>
        <v>5.6920161917162204E-9</v>
      </c>
      <c r="AE26" s="19">
        <v>8.9129001814293052E-3</v>
      </c>
      <c r="AF26" s="48">
        <f t="shared" si="15"/>
        <v>24.683323668135145</v>
      </c>
      <c r="AG26" s="51"/>
      <c r="AH26" s="57">
        <f t="shared" si="5"/>
        <v>3.613884226450826E-2</v>
      </c>
      <c r="AI26" s="58">
        <f t="shared" si="6"/>
        <v>2.8972598848275084E-2</v>
      </c>
      <c r="AJ26" s="53">
        <f t="shared" si="16"/>
        <v>0.19829753714249723</v>
      </c>
    </row>
    <row r="27" spans="3:36" x14ac:dyDescent="0.3">
      <c r="C27" s="9">
        <v>0.72299999999999998</v>
      </c>
      <c r="D27" s="10">
        <f t="shared" si="17"/>
        <v>2.0000000000000004E-2</v>
      </c>
      <c r="E27" s="1"/>
      <c r="F27" s="24">
        <f t="shared" si="0"/>
        <v>-0.38566248081198462</v>
      </c>
      <c r="G27" s="25">
        <f t="shared" si="1"/>
        <v>0.22002308089590294</v>
      </c>
      <c r="H27" s="25">
        <f t="shared" si="7"/>
        <v>-1.6428158413050054</v>
      </c>
      <c r="I27" s="25">
        <f t="shared" si="8"/>
        <v>-1.8628389222009085</v>
      </c>
      <c r="J27" s="30">
        <f t="shared" si="9"/>
        <v>5.0210520802954281E-2</v>
      </c>
      <c r="K27" s="31">
        <f t="shared" si="10"/>
        <v>3.1242466065513307E-2</v>
      </c>
      <c r="L27" s="5">
        <f t="shared" si="2"/>
        <v>0.72299650406352955</v>
      </c>
      <c r="M27" s="35">
        <f t="shared" si="11"/>
        <v>3.4959364704212348E-6</v>
      </c>
      <c r="N27" s="19">
        <v>0.22002308089590294</v>
      </c>
      <c r="P27" s="24">
        <f t="shared" si="18"/>
        <v>-1.6094379124341005</v>
      </c>
      <c r="Q27" s="25">
        <f t="shared" si="19"/>
        <v>0.95022848431587126</v>
      </c>
      <c r="R27" s="25">
        <f t="shared" si="20"/>
        <v>-1.2186235682728213</v>
      </c>
      <c r="S27" s="25">
        <f t="shared" si="21"/>
        <v>-2.1688520525886923</v>
      </c>
      <c r="T27" s="30">
        <f t="shared" si="22"/>
        <v>0.11149354975652093</v>
      </c>
      <c r="U27" s="31">
        <f t="shared" si="23"/>
        <v>1.5046958956898913E-2</v>
      </c>
      <c r="V27" s="5">
        <f t="shared" si="24"/>
        <v>0.72299957414220539</v>
      </c>
      <c r="W27" s="35">
        <f t="shared" si="25"/>
        <v>4.258577945837061E-7</v>
      </c>
      <c r="X27" s="19">
        <v>0.95022848431587126</v>
      </c>
      <c r="Z27" s="40">
        <f t="shared" si="3"/>
        <v>-1.7564427089842125</v>
      </c>
      <c r="AA27" s="41">
        <f t="shared" si="12"/>
        <v>3.9506422862851699E-2</v>
      </c>
      <c r="AB27" s="42">
        <f t="shared" si="13"/>
        <v>8.5308257124689688E-2</v>
      </c>
      <c r="AC27" s="5">
        <f t="shared" si="4"/>
        <v>0.72281258850403918</v>
      </c>
      <c r="AD27" s="35">
        <f t="shared" si="14"/>
        <v>1.8741149596079865E-4</v>
      </c>
      <c r="AE27" s="19">
        <v>9.1093207413825289E-3</v>
      </c>
      <c r="AF27" s="48">
        <f t="shared" si="15"/>
        <v>24.153621015490764</v>
      </c>
      <c r="AG27" s="51"/>
      <c r="AH27" s="57">
        <f t="shared" si="5"/>
        <v>2.502994462027271E-2</v>
      </c>
      <c r="AI27" s="58">
        <f t="shared" si="6"/>
        <v>1.969395179713157E-2</v>
      </c>
      <c r="AJ27" s="53">
        <f t="shared" si="16"/>
        <v>0.21318436393260395</v>
      </c>
    </row>
    <row r="28" spans="3:36" ht="17.25" thickBot="1" x14ac:dyDescent="0.35">
      <c r="C28" s="12">
        <v>1.161</v>
      </c>
      <c r="D28" s="13">
        <f t="shared" si="17"/>
        <v>2.2000000000000006E-2</v>
      </c>
      <c r="E28" s="1"/>
      <c r="F28" s="26">
        <f t="shared" si="0"/>
        <v>-0.42488319396526597</v>
      </c>
      <c r="G28" s="27">
        <f t="shared" si="1"/>
        <v>0.26001047442284475</v>
      </c>
      <c r="H28" s="27">
        <f t="shared" si="7"/>
        <v>-1.5040950616645961</v>
      </c>
      <c r="I28" s="27">
        <f t="shared" si="8"/>
        <v>-1.7641055360874409</v>
      </c>
      <c r="J28" s="32">
        <f t="shared" si="9"/>
        <v>6.6278445835191491E-2</v>
      </c>
      <c r="K28" s="33">
        <f t="shared" si="10"/>
        <v>3.8857106294719036E-2</v>
      </c>
      <c r="L28" s="6">
        <f t="shared" si="2"/>
        <v>1.1609946908895352</v>
      </c>
      <c r="M28" s="36">
        <f t="shared" si="11"/>
        <v>5.3091104648128606E-6</v>
      </c>
      <c r="N28" s="20">
        <v>0.26001047442284475</v>
      </c>
      <c r="P28" s="26">
        <f t="shared" si="18"/>
        <v>-1.7047480922384255</v>
      </c>
      <c r="Q28" s="27">
        <f t="shared" si="19"/>
        <v>1.0909293827474376</v>
      </c>
      <c r="R28" s="27">
        <f t="shared" si="20"/>
        <v>-1.017191993099408</v>
      </c>
      <c r="S28" s="27">
        <f t="shared" si="21"/>
        <v>-2.1081213758468458</v>
      </c>
      <c r="T28" s="32">
        <f t="shared" si="22"/>
        <v>0.15453105214329418</v>
      </c>
      <c r="U28" s="33">
        <f t="shared" si="23"/>
        <v>1.7510245947952183E-2</v>
      </c>
      <c r="V28" s="6">
        <f t="shared" si="24"/>
        <v>1.1610005066253701</v>
      </c>
      <c r="W28" s="35">
        <f t="shared" si="25"/>
        <v>5.0662537010026654E-7</v>
      </c>
      <c r="X28" s="20">
        <v>1.0909293827474376</v>
      </c>
      <c r="Z28" s="43">
        <f t="shared" si="3"/>
        <v>-1.6386971740110907</v>
      </c>
      <c r="AA28" s="44">
        <f t="shared" si="12"/>
        <v>5.0638171451998809E-2</v>
      </c>
      <c r="AB28" s="45">
        <f t="shared" si="13"/>
        <v>0.10418337125730139</v>
      </c>
      <c r="AC28" s="6">
        <f t="shared" si="4"/>
        <v>1.1609967611957308</v>
      </c>
      <c r="AD28" s="36">
        <f t="shared" si="14"/>
        <v>3.2388042692232943E-6</v>
      </c>
      <c r="AE28" s="20">
        <v>1.0984335779344049E-2</v>
      </c>
      <c r="AF28" s="49">
        <f t="shared" si="15"/>
        <v>23.671023869444365</v>
      </c>
      <c r="AG28" s="51"/>
      <c r="AH28" s="59">
        <f t="shared" si="5"/>
        <v>3.3039805248842959E-2</v>
      </c>
      <c r="AI28" s="60">
        <f t="shared" si="6"/>
        <v>2.5243128468821405E-2</v>
      </c>
      <c r="AJ28" s="54">
        <f t="shared" si="16"/>
        <v>0.23597829107344964</v>
      </c>
    </row>
    <row r="29" spans="3:36" x14ac:dyDescent="0.3">
      <c r="E29" s="1"/>
    </row>
  </sheetData>
  <mergeCells count="4">
    <mergeCell ref="F11:N11"/>
    <mergeCell ref="C11:D11"/>
    <mergeCell ref="P11:X11"/>
    <mergeCell ref="AF12:AF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Hoja1</vt:lpstr>
      <vt:lpstr>desc</vt:lpstr>
      <vt:lpstr>DT</vt:lpstr>
      <vt:lpstr>F0</vt:lpstr>
      <vt:lpstr>Nom</vt:lpstr>
      <vt:lpstr>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2017-04-29T05:53:01Z</dcterms:created>
  <dcterms:modified xsi:type="dcterms:W3CDTF">2023-03-09T13:09:55Z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67300d99-4331-4916-b9a8-188ac8970b81</vt:lpwstr>
  </property>
</Properties>
</file>