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var\Desktop\Proyectos\Excel_Gantt Chart for Project Management\"/>
    </mc:Choice>
  </mc:AlternateContent>
  <xr:revisionPtr revIDLastSave="0" documentId="13_ncr:1_{69680756-DB4D-4139-B284-C7969178B32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ettings" sheetId="1" r:id="rId1"/>
    <sheet name="Gantt" sheetId="2" r:id="rId2"/>
  </sheets>
  <definedNames>
    <definedName name="_xlnm._FilterDatabase" localSheetId="1" hidden="1">Gantt!$I$14:$I$41</definedName>
    <definedName name="base_end" localSheetId="1">Gantt!$W1</definedName>
    <definedName name="base_start" localSheetId="1">Gantt!$V1</definedName>
    <definedName name="color_by">Gantt!$Y$6</definedName>
    <definedName name="color_code" localSheetId="1">Gantt!$A1</definedName>
    <definedName name="color_code_default" localSheetId="1">IF(Gantt!type&lt;&gt;"",_xlfn.SWITCH(Gantt!type,"S",1,"T",2,"M",3),-1)</definedName>
    <definedName name="color_code_issues" localSheetId="1">IF(Gantt!issue="⚠",_xlfn.SWITCH(Gantt!type,"S",901,"T",901,"M",902),Gantt!color_code_default)</definedName>
    <definedName name="color_code_project_structure" localSheetId="1">IF(Gantt!stage_id=-1,-1,_xlfn.NUMBERVALUE(IF(MOD(Gantt!stage_id,8)=0,8,MOD(Gantt!stage_id,8)) &amp; _xlfn.SWITCH(Gantt!type,"S","01","T","02","M","03")))</definedName>
    <definedName name="color_code_team_roles" localSheetId="1">IF(Gantt!role_id=-1,Gantt!color_code_default,_xlfn.NUMBERVALUE(Gantt!role_id &amp; _xlfn.SWITCH(Gantt!type,"T","01","M","04")))</definedName>
    <definedName name="d.conn" localSheetId="1">Gantt!$Q1</definedName>
    <definedName name="d.id" localSheetId="1">Gantt!$N1</definedName>
    <definedName name="d.lag" localSheetId="1">Gantt!$R1</definedName>
    <definedName name="d.name" localSheetId="1">INDEX(Gantt!$G:$G,Gantt!d.row)</definedName>
    <definedName name="d.row" localSheetId="1">MATCH(Gantt!d.id,Gantt!$C:$C,0)</definedName>
    <definedName name="d.type" localSheetId="1">INDEX(Gantt!$F:$F,Gantt!d.row)</definedName>
    <definedName name="date" localSheetId="1">Gantt!A$11</definedName>
    <definedName name="display">Gantt!$AG$6</definedName>
    <definedName name="ff_calc" localSheetId="1">WORKDAY(INDEX(Gantt!$U:$U,Gantt!d.row),Gantt!d.lag)</definedName>
    <definedName name="fs_calc" localSheetId="1">WORKDAY(INDEX(Gantt!$U:$U,Gantt!d.row),1+Gantt!d.lag)</definedName>
    <definedName name="highlight">Gantt!$BE$6</definedName>
    <definedName name="id" localSheetId="1">Gantt!$C1</definedName>
    <definedName name="ind_end" localSheetId="1">Gantt!$M1</definedName>
    <definedName name="ind_start" localSheetId="1">Gantt!$L1</definedName>
    <definedName name="issue" localSheetId="1">Gantt!$K1</definedName>
    <definedName name="item_in_base" localSheetId="1">AND(Gantt!date&gt;=Gantt!base_start,Gantt!date&lt;=Gantt!base_end)</definedName>
    <definedName name="item_in_complete" localSheetId="1">AND(Gantt!date&gt;=Gantt!plan_start,Gantt!date&lt;=WORKDAY(Gantt!plan_start,Gantt!percentage_complete*Gantt!workdays-1))</definedName>
    <definedName name="item_in_plan" localSheetId="1">AND(Gantt!date&gt;=Gantt!plan_start,Gantt!date&lt;=Gantt!plan_end)</definedName>
    <definedName name="next_date" localSheetId="1">Gantt!B$11</definedName>
    <definedName name="percentage_complete" localSheetId="1">Gantt!$X1</definedName>
    <definedName name="plan_end" localSheetId="1">Gantt!$U1</definedName>
    <definedName name="plan_end_calculation" localSheetId="1">WORKDAY(Gantt!plan_start,Gantt!workdays-1)</definedName>
    <definedName name="plan_start" localSheetId="1">Gantt!$T1</definedName>
    <definedName name="plan_start_calculation" localSheetId="1">WORKDAY(Gantt!plan_end,(-1)*Gantt!workdays+1)</definedName>
    <definedName name="prev_col_range" localSheetId="1">Gantt!A$14:A1048576</definedName>
    <definedName name="project_base_start" localSheetId="1">MIN(Gantt!$V$14:$V$1001)</definedName>
    <definedName name="project_duration" localSheetId="1">NETWORKDAYS(Gantt!project_start,Gantt!project_end)</definedName>
    <definedName name="project_end" localSheetId="1">MAX(Gantt!$U$14:$U$998)</definedName>
    <definedName name="project_start" localSheetId="1">MIN(Gantt!$T$14:$T$998)</definedName>
    <definedName name="role" localSheetId="1">Gantt!$I1</definedName>
    <definedName name="role_id" localSheetId="1">Gantt!$E1</definedName>
    <definedName name="scroll_increment">Gantt!$X$12</definedName>
    <definedName name="sf_calc" localSheetId="1">WORKDAY(INDEX(Gantt!$T:$T,Gantt!d.row),(-1)+Gantt!d.lag)</definedName>
    <definedName name="show_progress">Gantt!$AO$6</definedName>
    <definedName name="ss_calc" localSheetId="1">WORKDAY(INDEX(Gantt!$T:$T,Gantt!d.row),Gantt!d.lag)</definedName>
    <definedName name="stage_id" localSheetId="1">Gantt!$D1</definedName>
    <definedName name="team_member" localSheetId="1">Gantt!$J1</definedName>
    <definedName name="timeline_base_start" localSheetId="1">Gantt!project_base_start - WEEKDAY(Gantt!project_base_start,3)</definedName>
    <definedName name="timeline_plan_start" localSheetId="1">IF(Gantt!project_start=0,TODAY()-WEEKDAY(TODAY(),3),Gantt!project_start-WEEKDAY(Gantt!project_start,3))</definedName>
    <definedName name="timeline_start" localSheetId="1">IF(display="Plan vs Base", IF(Gantt!timeline_base_start&gt;0,MIN(Gantt!timeline_base_start,Gantt!timeline_plan_start),Gantt!timeline_plan_start),Gantt!timeline_plan_start)</definedName>
    <definedName name="type" localSheetId="1">Gantt!$F1</definedName>
    <definedName name="workdays" localSheetId="1">MAX(Gantt!$S1,1)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2" l="1"/>
  <c r="X31" i="2"/>
  <c r="X26" i="2"/>
  <c r="X21" i="2"/>
  <c r="X16" i="2"/>
  <c r="D16" i="2"/>
  <c r="D17" i="2" s="1"/>
  <c r="E21" i="2"/>
  <c r="E26" i="2"/>
  <c r="E31" i="2"/>
  <c r="E36" i="2"/>
  <c r="E37" i="2"/>
  <c r="E38" i="2"/>
  <c r="E39" i="2"/>
  <c r="E40" i="2"/>
  <c r="E41" i="2"/>
  <c r="E16" i="2"/>
  <c r="D36" i="2"/>
  <c r="D37" i="2"/>
  <c r="D38" i="2"/>
  <c r="D39" i="2"/>
  <c r="D40" i="2"/>
  <c r="D41" i="2"/>
  <c r="T17" i="2"/>
  <c r="T36" i="2"/>
  <c r="T37" i="2"/>
  <c r="T38" i="2"/>
  <c r="T39" i="2"/>
  <c r="T40" i="2"/>
  <c r="T41" i="2"/>
  <c r="O21" i="2"/>
  <c r="O26" i="2"/>
  <c r="O31" i="2"/>
  <c r="O36" i="2"/>
  <c r="O37" i="2"/>
  <c r="O38" i="2"/>
  <c r="O39" i="2"/>
  <c r="O40" i="2"/>
  <c r="O41" i="2"/>
  <c r="O16" i="2"/>
  <c r="O17" i="2"/>
  <c r="U36" i="2"/>
  <c r="U37" i="2"/>
  <c r="U38" i="2"/>
  <c r="U39" i="2"/>
  <c r="U40" i="2"/>
  <c r="U41" i="2"/>
  <c r="U17" i="2"/>
  <c r="C16" i="2"/>
  <c r="N22" i="2" s="1"/>
  <c r="P22" i="2" s="1"/>
  <c r="A36" i="2" l="1"/>
  <c r="A37" i="2"/>
  <c r="A41" i="2"/>
  <c r="A38" i="2"/>
  <c r="A39" i="2"/>
  <c r="A40" i="2"/>
  <c r="A16" i="2"/>
  <c r="D18" i="2"/>
  <c r="C17" i="2"/>
  <c r="P14" i="1"/>
  <c r="I33" i="2" s="1"/>
  <c r="E33" i="2" s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I21" i="2"/>
  <c r="I22" i="2"/>
  <c r="E22" i="2" s="1"/>
  <c r="I23" i="2"/>
  <c r="E23" i="2" s="1"/>
  <c r="I24" i="2"/>
  <c r="E24" i="2" s="1"/>
  <c r="I25" i="2"/>
  <c r="E25" i="2" s="1"/>
  <c r="I26" i="2"/>
  <c r="I27" i="2"/>
  <c r="E27" i="2" s="1"/>
  <c r="I28" i="2"/>
  <c r="E28" i="2" s="1"/>
  <c r="I29" i="2"/>
  <c r="E29" i="2" s="1"/>
  <c r="I30" i="2"/>
  <c r="E30" i="2" s="1"/>
  <c r="I31" i="2"/>
  <c r="I32" i="2"/>
  <c r="E32" i="2" s="1"/>
  <c r="I35" i="2"/>
  <c r="E35" i="2" s="1"/>
  <c r="I36" i="2"/>
  <c r="I37" i="2"/>
  <c r="I38" i="2"/>
  <c r="I39" i="2"/>
  <c r="I40" i="2"/>
  <c r="I41" i="2"/>
  <c r="I17" i="2"/>
  <c r="E17" i="2" s="1"/>
  <c r="A17" i="2" s="1"/>
  <c r="I18" i="2"/>
  <c r="E18" i="2" s="1"/>
  <c r="I19" i="2"/>
  <c r="E19" i="2" s="1"/>
  <c r="I20" i="2"/>
  <c r="E20" i="2" s="1"/>
  <c r="I16" i="2"/>
  <c r="A18" i="2" l="1"/>
  <c r="I34" i="2"/>
  <c r="E34" i="2" s="1"/>
  <c r="D19" i="2"/>
  <c r="A19" i="2" s="1"/>
  <c r="C18" i="2"/>
  <c r="C19" i="2" s="1"/>
  <c r="N18" i="2"/>
  <c r="P18" i="2" s="1"/>
  <c r="P10" i="1"/>
  <c r="P11" i="1"/>
  <c r="P12" i="1"/>
  <c r="P13" i="1"/>
  <c r="P9" i="1"/>
  <c r="J10" i="1"/>
  <c r="J11" i="1"/>
  <c r="J12" i="1"/>
  <c r="J13" i="1"/>
  <c r="J14" i="1"/>
  <c r="J15" i="1"/>
  <c r="J16" i="1"/>
  <c r="J9" i="1"/>
  <c r="AZ2" i="2"/>
  <c r="D2" i="2"/>
  <c r="D20" i="2" l="1"/>
  <c r="A20" i="2" s="1"/>
  <c r="O18" i="2"/>
  <c r="N19" i="2"/>
  <c r="P19" i="2" s="1"/>
  <c r="C20" i="2"/>
  <c r="N20" i="2"/>
  <c r="D21" i="2" l="1"/>
  <c r="A21" i="2" s="1"/>
  <c r="C21" i="2"/>
  <c r="O19" i="2"/>
  <c r="P20" i="2"/>
  <c r="O20" i="2"/>
  <c r="D22" i="2" l="1"/>
  <c r="A22" i="2" s="1"/>
  <c r="C22" i="2"/>
  <c r="N30" i="2"/>
  <c r="D23" i="2" l="1"/>
  <c r="A23" i="2" s="1"/>
  <c r="N23" i="2"/>
  <c r="O22" i="2"/>
  <c r="C23" i="2"/>
  <c r="N24" i="2" s="1"/>
  <c r="C24" i="2" l="1"/>
  <c r="N25" i="2" s="1"/>
  <c r="P25" i="2" s="1"/>
  <c r="D24" i="2"/>
  <c r="A24" i="2" s="1"/>
  <c r="P24" i="2"/>
  <c r="O24" i="2"/>
  <c r="P23" i="2"/>
  <c r="O23" i="2"/>
  <c r="C25" i="2" l="1"/>
  <c r="O25" i="2" s="1"/>
  <c r="D25" i="2"/>
  <c r="A25" i="2" s="1"/>
  <c r="C26" i="2" l="1"/>
  <c r="D26" i="2"/>
  <c r="A26" i="2" s="1"/>
  <c r="N32" i="2" l="1"/>
  <c r="C27" i="2"/>
  <c r="C28" i="2" s="1"/>
  <c r="C29" i="2" s="1"/>
  <c r="D27" i="2"/>
  <c r="A27" i="2" s="1"/>
  <c r="D28" i="2"/>
  <c r="A28" i="2" s="1"/>
  <c r="N27" i="2"/>
  <c r="O27" i="2" s="1"/>
  <c r="C30" i="2"/>
  <c r="N28" i="2"/>
  <c r="O28" i="2" s="1"/>
  <c r="P32" i="2"/>
  <c r="P30" i="2"/>
  <c r="P27" i="2" l="1"/>
  <c r="P28" i="2"/>
  <c r="D29" i="2"/>
  <c r="A29" i="2" s="1"/>
  <c r="C31" i="2"/>
  <c r="N29" i="2"/>
  <c r="O30" i="2"/>
  <c r="D30" i="2" l="1"/>
  <c r="A30" i="2" s="1"/>
  <c r="O29" i="2"/>
  <c r="P29" i="2"/>
  <c r="C32" i="2"/>
  <c r="D31" i="2" l="1"/>
  <c r="A31" i="2" s="1"/>
  <c r="C33" i="2"/>
  <c r="N33" i="2"/>
  <c r="O32" i="2"/>
  <c r="D32" i="2" l="1"/>
  <c r="A32" i="2" s="1"/>
  <c r="O33" i="2"/>
  <c r="P33" i="2"/>
  <c r="C34" i="2"/>
  <c r="N34" i="2"/>
  <c r="D33" i="2" l="1"/>
  <c r="A33" i="2" s="1"/>
  <c r="O34" i="2"/>
  <c r="P34" i="2"/>
  <c r="C35" i="2"/>
  <c r="C36" i="2" s="1"/>
  <c r="N35" i="2"/>
  <c r="D34" i="2" l="1"/>
  <c r="A34" i="2" s="1"/>
  <c r="C37" i="2"/>
  <c r="C38" i="2" s="1"/>
  <c r="C39" i="2" s="1"/>
  <c r="C40" i="2" s="1"/>
  <c r="C41" i="2" s="1"/>
  <c r="P37" i="2" s="1"/>
  <c r="O35" i="2"/>
  <c r="P35" i="2"/>
  <c r="P16" i="2" l="1"/>
  <c r="P38" i="2"/>
  <c r="D35" i="2"/>
  <c r="A35" i="2" s="1"/>
  <c r="P41" i="2"/>
  <c r="P21" i="2"/>
  <c r="P31" i="2"/>
  <c r="P39" i="2"/>
  <c r="P17" i="2"/>
  <c r="P36" i="2"/>
  <c r="P40" i="2"/>
  <c r="P26" i="2"/>
  <c r="T18" i="2"/>
  <c r="U18" i="2" l="1"/>
  <c r="T19" i="2" s="1"/>
  <c r="U19" i="2" l="1"/>
  <c r="U20" i="2" l="1"/>
  <c r="T20" i="2" l="1"/>
  <c r="L16" i="2" s="1"/>
  <c r="T16" i="2" l="1"/>
  <c r="S16" i="2" l="1"/>
  <c r="U16" i="2" s="1"/>
  <c r="T22" i="2" s="1"/>
  <c r="U22" i="2" l="1"/>
  <c r="T23" i="2" l="1"/>
  <c r="U23" i="2" l="1"/>
  <c r="T24" i="2"/>
  <c r="U24" i="2" l="1"/>
  <c r="U25" i="2" l="1"/>
  <c r="T25" i="2" l="1"/>
  <c r="L21" i="2" s="1"/>
  <c r="T21" i="2" s="1"/>
  <c r="S21" i="2" l="1"/>
  <c r="U21" i="2" s="1"/>
  <c r="U30" i="2" l="1"/>
  <c r="U29" i="2" l="1"/>
  <c r="T30" i="2"/>
  <c r="T29" i="2" l="1"/>
  <c r="U28" i="2" l="1"/>
  <c r="T28" i="2" l="1"/>
  <c r="U27" i="2" l="1"/>
  <c r="T27" i="2" l="1"/>
  <c r="L26" i="2" s="1"/>
  <c r="T26" i="2" l="1"/>
  <c r="S26" i="2" l="1"/>
  <c r="U26" i="2" s="1"/>
  <c r="T32" i="2" s="1"/>
  <c r="U32" i="2" l="1"/>
  <c r="T33" i="2" l="1"/>
  <c r="U33" i="2" l="1"/>
  <c r="T34" i="2" l="1"/>
  <c r="U34" i="2" l="1"/>
  <c r="U35" i="2" l="1"/>
  <c r="T35" i="2" l="1"/>
  <c r="L31" i="2" l="1"/>
  <c r="T31" i="2" s="1"/>
  <c r="Y11" i="2" s="1"/>
  <c r="S31" i="2" l="1"/>
  <c r="AE2" i="2"/>
  <c r="U31" i="2" l="1"/>
  <c r="Z11" i="2" s="1"/>
  <c r="AA11" i="2" l="1"/>
  <c r="Y14" i="2"/>
  <c r="AJ2" i="2"/>
  <c r="AO2" i="2"/>
  <c r="Z14" i="2"/>
  <c r="AB11" i="2" l="1"/>
  <c r="AA14" i="2"/>
  <c r="AC11" i="2" l="1"/>
  <c r="AB14" i="2"/>
  <c r="AD11" i="2" l="1"/>
  <c r="AC14" i="2"/>
  <c r="AE11" i="2" l="1"/>
  <c r="AD14" i="2"/>
  <c r="AF11" i="2" l="1"/>
  <c r="AE14" i="2"/>
  <c r="AG11" i="2" l="1"/>
  <c r="AF14" i="2"/>
  <c r="AH11" i="2" l="1"/>
  <c r="AG14" i="2"/>
  <c r="AI11" i="2" l="1"/>
  <c r="AH14" i="2"/>
  <c r="AJ11" i="2" l="1"/>
  <c r="AI14" i="2"/>
  <c r="AK11" i="2" l="1"/>
  <c r="AJ14" i="2"/>
  <c r="AL11" i="2" l="1"/>
  <c r="AK14" i="2"/>
  <c r="AM11" i="2" l="1"/>
  <c r="AL14" i="2"/>
  <c r="AN11" i="2" l="1"/>
  <c r="AM14" i="2"/>
  <c r="AO11" i="2" l="1"/>
  <c r="AN14" i="2"/>
  <c r="AP11" i="2" l="1"/>
  <c r="AO14" i="2"/>
  <c r="AQ11" i="2" l="1"/>
  <c r="AP14" i="2"/>
  <c r="AR11" i="2" l="1"/>
  <c r="AQ14" i="2"/>
  <c r="AS11" i="2" l="1"/>
  <c r="AR14" i="2"/>
  <c r="AT11" i="2" l="1"/>
  <c r="AS14" i="2"/>
  <c r="AU11" i="2" l="1"/>
  <c r="AT14" i="2"/>
  <c r="AV11" i="2" l="1"/>
  <c r="AU14" i="2"/>
  <c r="AW11" i="2" l="1"/>
  <c r="AV14" i="2"/>
  <c r="AX11" i="2" l="1"/>
  <c r="AW14" i="2"/>
  <c r="AY11" i="2" l="1"/>
  <c r="AX14" i="2"/>
  <c r="AZ11" i="2" l="1"/>
  <c r="AY14" i="2"/>
  <c r="BA11" i="2" l="1"/>
  <c r="AZ14" i="2"/>
  <c r="BB11" i="2" l="1"/>
  <c r="BA14" i="2"/>
  <c r="BC11" i="2" l="1"/>
  <c r="BB14" i="2"/>
  <c r="BD11" i="2" l="1"/>
  <c r="BC14" i="2"/>
  <c r="BE11" i="2" l="1"/>
  <c r="BD14" i="2"/>
  <c r="BF11" i="2" l="1"/>
  <c r="BE14" i="2"/>
  <c r="BG11" i="2" l="1"/>
  <c r="BF14" i="2"/>
  <c r="BH11" i="2" l="1"/>
  <c r="BG14" i="2"/>
  <c r="BI11" i="2" l="1"/>
  <c r="BH14" i="2"/>
  <c r="BJ11" i="2" l="1"/>
  <c r="BI14" i="2"/>
  <c r="BK11" i="2" l="1"/>
  <c r="BJ14" i="2"/>
  <c r="BL11" i="2" l="1"/>
  <c r="BK14" i="2"/>
  <c r="BM11" i="2" l="1"/>
  <c r="BL14" i="2"/>
  <c r="BN11" i="2" l="1"/>
  <c r="BM14" i="2"/>
  <c r="BO11" i="2" l="1"/>
  <c r="BN14" i="2"/>
  <c r="BP11" i="2" l="1"/>
  <c r="BO14" i="2"/>
  <c r="BQ11" i="2" l="1"/>
  <c r="BP14" i="2"/>
  <c r="BR11" i="2" l="1"/>
  <c r="BQ14" i="2"/>
  <c r="BS11" i="2" l="1"/>
  <c r="BR14" i="2"/>
  <c r="BT11" i="2" l="1"/>
  <c r="BS14" i="2"/>
  <c r="BU11" i="2" l="1"/>
  <c r="BT14" i="2"/>
  <c r="BV11" i="2" l="1"/>
  <c r="BU14" i="2"/>
  <c r="BW11" i="2" l="1"/>
  <c r="BV14" i="2"/>
  <c r="BX11" i="2" l="1"/>
  <c r="BW14" i="2"/>
  <c r="BY11" i="2" l="1"/>
  <c r="BX14" i="2"/>
  <c r="BZ11" i="2" l="1"/>
  <c r="BY14" i="2"/>
  <c r="CA11" i="2" l="1"/>
  <c r="BZ14" i="2"/>
  <c r="CB11" i="2" l="1"/>
  <c r="CA14" i="2"/>
  <c r="CB14" i="2" l="1"/>
</calcChain>
</file>

<file path=xl/sharedStrings.xml><?xml version="1.0" encoding="utf-8"?>
<sst xmlns="http://schemas.openxmlformats.org/spreadsheetml/2006/main" count="189" uniqueCount="104">
  <si>
    <t>Gantt Chart</t>
  </si>
  <si>
    <t>Input Column</t>
  </si>
  <si>
    <t>Calculated Column</t>
  </si>
  <si>
    <t>Snapshot Column</t>
  </si>
  <si>
    <t>Unicode Icons</t>
  </si>
  <si>
    <t xml:space="preserve">⚠ - ◆ - ⚑ - ↖ - ↙  </t>
  </si>
  <si>
    <t>Ids</t>
  </si>
  <si>
    <t>Item Details</t>
  </si>
  <si>
    <t>Actual Plan</t>
  </si>
  <si>
    <t>Base Plan</t>
  </si>
  <si>
    <t>Updated on:</t>
  </si>
  <si>
    <t>Saved on:</t>
  </si>
  <si>
    <t>Id</t>
  </si>
  <si>
    <t>s
id</t>
  </si>
  <si>
    <t>r
id</t>
  </si>
  <si>
    <t>Type</t>
  </si>
  <si>
    <t>Description</t>
  </si>
  <si>
    <t>Role</t>
  </si>
  <si>
    <t>Team 
Member</t>
  </si>
  <si>
    <t>⚠</t>
  </si>
  <si>
    <t>End</t>
  </si>
  <si>
    <t>Start</t>
  </si>
  <si>
    <t>Work
Days</t>
  </si>
  <si>
    <t>Ind.
Start</t>
  </si>
  <si>
    <t>Ind.
End</t>
  </si>
  <si>
    <t>%</t>
  </si>
  <si>
    <t>dep.
Id</t>
  </si>
  <si>
    <t>dep.
Item</t>
  </si>
  <si>
    <t>dep.
lag</t>
  </si>
  <si>
    <t>Settings</t>
  </si>
  <si>
    <t>Project Details</t>
  </si>
  <si>
    <t>Project Title</t>
  </si>
  <si>
    <t>Project Manager:</t>
  </si>
  <si>
    <t>Project Priority</t>
  </si>
  <si>
    <t>High</t>
  </si>
  <si>
    <t>A. Moreno</t>
  </si>
  <si>
    <t>Demo Project</t>
  </si>
  <si>
    <t>Project Timespan:</t>
  </si>
  <si>
    <t>-</t>
  </si>
  <si>
    <t>Type Options</t>
  </si>
  <si>
    <t>S(Stage)-T(task)-M(Milestone)</t>
  </si>
  <si>
    <t>S</t>
  </si>
  <si>
    <t>Planning</t>
  </si>
  <si>
    <t>T</t>
  </si>
  <si>
    <t>Task P1</t>
  </si>
  <si>
    <t>Task P2</t>
  </si>
  <si>
    <t>Task P3</t>
  </si>
  <si>
    <t>M</t>
  </si>
  <si>
    <t>Milestone I</t>
  </si>
  <si>
    <t>Implementation</t>
  </si>
  <si>
    <t>Task I1</t>
  </si>
  <si>
    <t>Task I2</t>
  </si>
  <si>
    <t>Task I3</t>
  </si>
  <si>
    <t>Milestone II</t>
  </si>
  <si>
    <t>Project Role Types</t>
  </si>
  <si>
    <t>Code</t>
  </si>
  <si>
    <t>#</t>
  </si>
  <si>
    <t>Project Management</t>
  </si>
  <si>
    <t>Coding</t>
  </si>
  <si>
    <t>Design</t>
  </si>
  <si>
    <t>Marketing</t>
  </si>
  <si>
    <t>Finance</t>
  </si>
  <si>
    <t>PM</t>
  </si>
  <si>
    <t>COD</t>
  </si>
  <si>
    <t>DES</t>
  </si>
  <si>
    <t>MAR</t>
  </si>
  <si>
    <t>FIN</t>
  </si>
  <si>
    <t>Name</t>
  </si>
  <si>
    <t>Project Team</t>
  </si>
  <si>
    <t>C. Miller</t>
  </si>
  <si>
    <t>M. Suarez</t>
  </si>
  <si>
    <t>S. Anthony</t>
  </si>
  <si>
    <t>J. Fontaine</t>
  </si>
  <si>
    <t>W. Smith</t>
  </si>
  <si>
    <t>Auto Stage Ind.Start</t>
  </si>
  <si>
    <t>=MIN(ITEMS_START)</t>
  </si>
  <si>
    <t>Auto Stage Workdays</t>
  </si>
  <si>
    <t>=NETWORKDAYS(plan_start; MAX(ITEMS_END))</t>
  </si>
  <si>
    <t>SF</t>
  </si>
  <si>
    <t>FS</t>
  </si>
  <si>
    <t>FF</t>
  </si>
  <si>
    <t>Rollout Prep.</t>
  </si>
  <si>
    <t>Task RP1</t>
  </si>
  <si>
    <t>Task RP2</t>
  </si>
  <si>
    <t>Task RP3</t>
  </si>
  <si>
    <t>Milestone IV</t>
  </si>
  <si>
    <t xml:space="preserve">Rollout </t>
  </si>
  <si>
    <t>Task R1</t>
  </si>
  <si>
    <t>Task R2</t>
  </si>
  <si>
    <t>Task R3</t>
  </si>
  <si>
    <t>Milestone V</t>
  </si>
  <si>
    <t>Color By</t>
  </si>
  <si>
    <t>color 
codes</t>
  </si>
  <si>
    <t>Project Structure</t>
  </si>
  <si>
    <t>Display</t>
  </si>
  <si>
    <t>Plan</t>
  </si>
  <si>
    <t/>
  </si>
  <si>
    <t>Show Progress</t>
  </si>
  <si>
    <t>Yes</t>
  </si>
  <si>
    <t>Auto Stage %</t>
  </si>
  <si>
    <t>=SUM(ITEMS_PERCENT*ITEMS_WORKDAYS)/SUM(ITEMS_WORKDAYS)</t>
  </si>
  <si>
    <t>dep.
conn</t>
  </si>
  <si>
    <t>Highlight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</si>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</sst>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B9D5F"/>
      <name val="Calibri"/>
      <family val="2"/>
      <scheme val="minor"/>
    </font>
    <font>
      <b/>
      <sz val="9"/>
      <color rgb="FF4623EB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4CE694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2B970"/>
        <bgColor indexed="64"/>
      </patternFill>
    </fill>
    <fill>
      <patternFill patternType="solid">
        <fgColor rgb="FF4CE694"/>
        <bgColor indexed="64"/>
      </patternFill>
    </fill>
    <fill>
      <patternFill patternType="solid">
        <fgColor rgb="FF4623EB"/>
        <bgColor indexed="64"/>
      </patternFill>
    </fill>
    <fill>
      <patternFill patternType="solid">
        <fgColor rgb="FF1F6F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5F5D3"/>
        <bgColor indexed="64"/>
      </patternFill>
    </fill>
    <fill>
      <patternFill patternType="solid">
        <fgColor rgb="FFE5EEFF"/>
        <bgColor indexed="64"/>
      </patternFill>
    </fill>
    <fill>
      <patternFill patternType="solid">
        <fgColor rgb="FFD7F9E7"/>
        <bgColor indexed="64"/>
      </patternFill>
    </fill>
    <fill>
      <patternFill patternType="solid">
        <fgColor rgb="FFCDF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FFC9"/>
        <bgColor indexed="64"/>
      </patternFill>
    </fill>
  </fills>
  <borders count="48">
    <border>
      <left/>
      <right/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2" tint="-0.24994659260841701"/>
      </top>
      <bottom/>
      <diagonal/>
    </border>
    <border>
      <left style="thin">
        <color theme="0" tint="-0.34998626667073579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0" tint="-0.34998626667073579"/>
      </right>
      <top/>
      <bottom style="thin">
        <color theme="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2"/>
      </bottom>
      <diagonal/>
    </border>
    <border>
      <left style="thin">
        <color theme="0" tint="-0.34998626667073579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0" tint="-0.34998626667073579"/>
      </right>
      <top style="thin">
        <color theme="2"/>
      </top>
      <bottom style="thin">
        <color theme="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/>
      </top>
      <bottom style="thin">
        <color theme="2"/>
      </bottom>
      <diagonal/>
    </border>
    <border>
      <left style="thin">
        <color theme="0" tint="-0.34998626667073579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0" tint="-0.34998626667073579"/>
      </right>
      <top style="thin">
        <color theme="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2" tint="-0.2499465926084170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0" xfId="0" applyFont="1"/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3" fillId="4" borderId="0" xfId="0" applyFont="1" applyFill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3" fillId="3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1" xfId="0" applyFont="1" applyBorder="1" applyAlignment="1">
      <alignment horizontal="center" vertical="top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28" xfId="0" applyFont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3" fillId="2" borderId="29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4" fillId="0" borderId="15" xfId="0" applyFont="1" applyBorder="1"/>
    <xf numFmtId="0" fontId="4" fillId="0" borderId="0" xfId="0" applyFont="1"/>
    <xf numFmtId="0" fontId="4" fillId="0" borderId="19" xfId="0" applyFont="1" applyBorder="1"/>
    <xf numFmtId="0" fontId="6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20" fillId="0" borderId="0" xfId="0" applyFont="1"/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 applyAlignment="1">
      <alignment horizontal="center" vertical="center"/>
    </xf>
    <xf numFmtId="0" fontId="4" fillId="11" borderId="0" xfId="0" applyFont="1" applyFill="1" applyAlignment="1">
      <alignment horizontal="left" vertical="center" indent="1"/>
    </xf>
    <xf numFmtId="0" fontId="4" fillId="12" borderId="0" xfId="0" applyFont="1" applyFill="1" applyAlignment="1">
      <alignment horizontal="left" vertical="center" indent="1"/>
    </xf>
    <xf numFmtId="0" fontId="4" fillId="11" borderId="35" xfId="0" applyFont="1" applyFill="1" applyBorder="1" applyAlignment="1">
      <alignment horizontal="left" vertical="center" indent="1"/>
    </xf>
    <xf numFmtId="0" fontId="4" fillId="11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left" vertical="center" indent="1"/>
    </xf>
    <xf numFmtId="0" fontId="4" fillId="11" borderId="38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left" vertical="center" indent="1"/>
    </xf>
    <xf numFmtId="0" fontId="4" fillId="11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left" indent="1"/>
    </xf>
    <xf numFmtId="0" fontId="13" fillId="5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 wrapText="1"/>
    </xf>
    <xf numFmtId="0" fontId="14" fillId="3" borderId="42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5" fontId="4" fillId="0" borderId="14" xfId="0" applyNumberFormat="1" applyFont="1" applyBorder="1" applyAlignment="1">
      <alignment horizontal="center" vertical="center"/>
    </xf>
    <xf numFmtId="15" fontId="4" fillId="0" borderId="16" xfId="0" applyNumberFormat="1" applyFont="1" applyBorder="1" applyAlignment="1">
      <alignment horizontal="center" vertical="center"/>
    </xf>
    <xf numFmtId="15" fontId="4" fillId="0" borderId="18" xfId="0" applyNumberFormat="1" applyFont="1" applyBorder="1" applyAlignment="1">
      <alignment horizontal="center" vertical="center"/>
    </xf>
    <xf numFmtId="15" fontId="4" fillId="0" borderId="20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15" fontId="24" fillId="0" borderId="14" xfId="0" applyNumberFormat="1" applyFont="1" applyBorder="1" applyAlignment="1">
      <alignment horizontal="center" vertical="center"/>
    </xf>
    <xf numFmtId="15" fontId="24" fillId="0" borderId="1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4" fillId="0" borderId="17" xfId="0" applyNumberFormat="1" applyFont="1" applyBorder="1" applyAlignment="1">
      <alignment horizontal="center" vertical="center"/>
    </xf>
    <xf numFmtId="9" fontId="4" fillId="0" borderId="17" xfId="2" applyFont="1" applyBorder="1" applyAlignment="1">
      <alignment horizontal="center" vertical="center"/>
    </xf>
    <xf numFmtId="9" fontId="4" fillId="0" borderId="21" xfId="2" applyFont="1" applyBorder="1" applyAlignment="1">
      <alignment horizontal="center" vertical="center"/>
    </xf>
    <xf numFmtId="0" fontId="0" fillId="13" borderId="0" xfId="0" applyFill="1"/>
    <xf numFmtId="0" fontId="16" fillId="13" borderId="0" xfId="0" applyFont="1" applyFill="1" applyAlignment="1">
      <alignment horizontal="center" vertical="top"/>
    </xf>
    <xf numFmtId="0" fontId="4" fillId="13" borderId="0" xfId="0" applyFont="1" applyFill="1" applyAlignment="1">
      <alignment horizontal="center" vertical="center"/>
    </xf>
    <xf numFmtId="0" fontId="4" fillId="13" borderId="46" xfId="0" applyFont="1" applyFill="1" applyBorder="1" applyAlignment="1">
      <alignment vertical="center"/>
    </xf>
    <xf numFmtId="164" fontId="4" fillId="0" borderId="15" xfId="0" applyNumberFormat="1" applyFont="1" applyBorder="1" applyAlignment="1">
      <alignment horizontal="center" vertical="top"/>
    </xf>
    <xf numFmtId="0" fontId="1" fillId="2" borderId="47" xfId="1" applyFont="1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1" fillId="2" borderId="24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5" fontId="16" fillId="10" borderId="0" xfId="0" applyNumberFormat="1" applyFont="1" applyFill="1" applyAlignment="1">
      <alignment horizontal="center" vertical="top" textRotation="90"/>
    </xf>
    <xf numFmtId="0" fontId="15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4" fillId="12" borderId="43" xfId="0" applyFont="1" applyFill="1" applyBorder="1" applyAlignment="1">
      <alignment horizontal="center" vertical="center"/>
    </xf>
    <xf numFmtId="0" fontId="4" fillId="12" borderId="44" xfId="0" applyFont="1" applyFill="1" applyBorder="1" applyAlignment="1">
      <alignment horizontal="center" vertical="center"/>
    </xf>
    <xf numFmtId="0" fontId="4" fillId="12" borderId="4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15" fontId="13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" fillId="2" borderId="23" xfId="1" applyFont="1" applyFill="1" applyBorder="1" applyAlignment="1">
      <alignment horizontal="center" vertical="center"/>
    </xf>
    <xf numFmtId="15" fontId="4" fillId="14" borderId="43" xfId="0" applyNumberFormat="1" applyFont="1" applyFill="1" applyBorder="1" applyAlignment="1">
      <alignment horizontal="center" vertical="center"/>
    </xf>
    <xf numFmtId="15" fontId="4" fillId="14" borderId="44" xfId="0" applyNumberFormat="1" applyFont="1" applyFill="1" applyBorder="1" applyAlignment="1">
      <alignment horizontal="center" vertical="center"/>
    </xf>
    <xf numFmtId="15" fontId="4" fillId="14" borderId="4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</cellXfs>
  <cellStyles count="3">
    <cellStyle name="Hyperlink" xfId="1" builtinId="8"/>
    <cellStyle name="Normal" xfId="0" builtinId="0"/>
    <cellStyle name="Per cent" xfId="2" builtinId="5"/>
  </cellStyles>
  <dxfs count="67">
    <dxf>
      <font>
        <b/>
        <i val="0"/>
        <color rgb="FFFF0000"/>
      </font>
    </dxf>
    <dxf>
      <font>
        <b/>
        <i val="0"/>
        <color rgb="FF33FF8A"/>
      </font>
      <fill>
        <patternFill>
          <bgColor rgb="FF002060"/>
        </patternFill>
      </fill>
    </dxf>
    <dxf>
      <fill>
        <patternFill>
          <bgColor rgb="FFC1D7FF"/>
        </patternFill>
      </fill>
    </dxf>
    <dxf>
      <fill>
        <patternFill>
          <bgColor rgb="FF4CE694"/>
        </patternFill>
      </fill>
    </dxf>
    <dxf>
      <font>
        <color theme="0" tint="-0.499984740745262"/>
      </font>
      <numFmt numFmtId="165" formatCode="\◆"/>
      <fill>
        <patternFill patternType="none">
          <bgColor auto="1"/>
        </patternFill>
      </fill>
    </dxf>
    <dxf>
      <fill>
        <patternFill>
          <bgColor rgb="FFD0CECE"/>
        </patternFill>
      </fill>
    </dxf>
    <dxf>
      <fill>
        <patternFill>
          <bgColor rgb="FF8A8A8A"/>
        </patternFill>
      </fill>
    </dxf>
    <dxf>
      <font>
        <color rgb="FFF2E100"/>
      </font>
      <numFmt numFmtId="165" formatCode="\◆"/>
    </dxf>
    <dxf>
      <fill>
        <patternFill>
          <bgColor rgb="FFFFF5A7"/>
        </patternFill>
      </fill>
    </dxf>
    <dxf>
      <fill>
        <patternFill>
          <bgColor rgb="FFF2E100"/>
        </patternFill>
      </fill>
    </dxf>
    <dxf>
      <font>
        <color rgb="FFFE46B4"/>
      </font>
      <numFmt numFmtId="165" formatCode="\◆"/>
    </dxf>
    <dxf>
      <fill>
        <patternFill>
          <bgColor rgb="FFFFB3E0"/>
        </patternFill>
      </fill>
    </dxf>
    <dxf>
      <fill>
        <patternFill>
          <bgColor rgb="FFFE4CB6"/>
        </patternFill>
      </fill>
    </dxf>
    <dxf>
      <font>
        <color rgb="FF00DA63"/>
      </font>
      <numFmt numFmtId="165" formatCode="\◆"/>
    </dxf>
    <dxf>
      <fill>
        <patternFill>
          <bgColor rgb="FF79FFB6"/>
        </patternFill>
      </fill>
    </dxf>
    <dxf>
      <fill>
        <patternFill>
          <bgColor rgb="FF00DA63"/>
        </patternFill>
      </fill>
    </dxf>
    <dxf>
      <font>
        <color rgb="FFF1BE01"/>
      </font>
      <numFmt numFmtId="165" formatCode="\◆"/>
    </dxf>
    <dxf>
      <fill>
        <patternFill>
          <bgColor rgb="FFFFE885"/>
        </patternFill>
      </fill>
    </dxf>
    <dxf>
      <fill>
        <patternFill>
          <bgColor rgb="FFF1BE01"/>
        </patternFill>
      </fill>
    </dxf>
    <dxf>
      <font>
        <color rgb="FF00F8F2"/>
      </font>
      <numFmt numFmtId="165" formatCode="\◆"/>
    </dxf>
    <dxf>
      <fill>
        <patternFill>
          <bgColor rgb="FFAFFFFF"/>
        </patternFill>
      </fill>
    </dxf>
    <dxf>
      <fill>
        <patternFill>
          <bgColor rgb="FF00F8F2"/>
        </patternFill>
      </fill>
    </dxf>
    <dxf>
      <font>
        <color rgb="FFCC00CC"/>
      </font>
      <numFmt numFmtId="165" formatCode="\◆"/>
      <fill>
        <patternFill patternType="none">
          <bgColor auto="1"/>
        </patternFill>
      </fill>
    </dxf>
    <dxf>
      <fill>
        <patternFill>
          <bgColor rgb="FFFF9BFF"/>
        </patternFill>
      </fill>
    </dxf>
    <dxf>
      <fill>
        <patternFill>
          <bgColor rgb="FFCC00CC"/>
        </patternFill>
      </fill>
    </dxf>
    <dxf>
      <font>
        <color rgb="FFFF0066"/>
      </font>
      <numFmt numFmtId="165" formatCode="\◆"/>
      <fill>
        <patternFill patternType="none">
          <bgColor auto="1"/>
        </patternFill>
      </fill>
    </dxf>
    <dxf>
      <fill>
        <patternFill>
          <bgColor rgb="FFFF79AF"/>
        </patternFill>
      </fill>
    </dxf>
    <dxf>
      <fill>
        <patternFill>
          <bgColor rgb="FFFF0066"/>
        </patternFill>
      </fill>
    </dxf>
    <dxf>
      <font>
        <color rgb="FF0066FF"/>
      </font>
      <numFmt numFmtId="165" formatCode="\◆"/>
    </dxf>
    <dxf>
      <font>
        <color auto="1"/>
      </font>
      <fill>
        <patternFill>
          <bgColor rgb="FF93BFFF"/>
        </patternFill>
      </fill>
    </dxf>
    <dxf>
      <fill>
        <patternFill>
          <bgColor rgb="FF0066FF"/>
        </patternFill>
      </fill>
    </dxf>
    <dxf>
      <font>
        <color rgb="FFFF0000"/>
      </font>
      <numFmt numFmtId="165" formatCode="\◆"/>
    </dxf>
    <dxf>
      <fill>
        <patternFill>
          <bgColor rgb="FFFF0000"/>
        </patternFill>
      </fill>
    </dxf>
    <dxf>
      <font>
        <color rgb="FF002060"/>
      </font>
      <numFmt numFmtId="166" formatCode="\⚑"/>
    </dxf>
    <dxf>
      <fill>
        <patternFill>
          <bgColor rgb="FF002060"/>
        </patternFill>
      </fill>
    </dxf>
    <dxf>
      <font>
        <color theme="2" tint="-0.24994659260841701"/>
      </font>
      <numFmt numFmtId="165" formatCode="\◆"/>
    </dxf>
    <dxf>
      <fill>
        <patternFill patternType="lightGray">
          <fgColor theme="0" tint="-0.499984740745262"/>
        </patternFill>
      </fill>
    </dxf>
    <dxf>
      <font>
        <color rgb="FF002060"/>
      </font>
    </dxf>
    <dxf>
      <border>
        <right style="thin">
          <color theme="2" tint="-0.24994659260841701"/>
        </right>
        <vertical/>
        <horizontal/>
      </border>
    </dxf>
    <dxf>
      <border>
        <left/>
        <right style="dashed">
          <color rgb="FF002060"/>
        </right>
        <vertical/>
        <horizontal/>
      </border>
    </dxf>
    <dxf>
      <font>
        <color rgb="FF4623EB"/>
      </font>
    </dxf>
    <dxf>
      <font>
        <color theme="0"/>
      </font>
    </dxf>
    <dxf>
      <font>
        <color theme="0" tint="-0.34998626667073579"/>
      </font>
    </dxf>
    <dxf>
      <font>
        <color rgb="FF4623EB"/>
      </font>
    </dxf>
    <dxf>
      <font>
        <b val="0"/>
        <i val="0"/>
        <color rgb="FF999999"/>
      </font>
    </dxf>
    <dxf>
      <numFmt numFmtId="167" formatCode="&quot;Auto&quot;"/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rgb="FFFFF5A7"/>
        </patternFill>
      </fill>
    </dxf>
    <dxf>
      <fill>
        <patternFill>
          <bgColor rgb="FFF2E100"/>
        </patternFill>
      </fill>
    </dxf>
    <dxf>
      <fill>
        <patternFill>
          <bgColor rgb="FFFFB9E3"/>
        </patternFill>
      </fill>
    </dxf>
    <dxf>
      <fill>
        <patternFill>
          <bgColor rgb="FFFE4CB6"/>
        </patternFill>
      </fill>
    </dxf>
    <dxf>
      <fill>
        <patternFill>
          <bgColor rgb="FF79FFB6"/>
        </patternFill>
      </fill>
    </dxf>
    <dxf>
      <fill>
        <patternFill>
          <bgColor rgb="FF00DA63"/>
        </patternFill>
      </fill>
    </dxf>
    <dxf>
      <fill>
        <patternFill>
          <bgColor rgb="FFFFE885"/>
        </patternFill>
      </fill>
    </dxf>
    <dxf>
      <fill>
        <patternFill>
          <bgColor rgb="FFF1BE01"/>
        </patternFill>
      </fill>
    </dxf>
    <dxf>
      <fill>
        <patternFill>
          <bgColor rgb="FFAFFFFF"/>
        </patternFill>
      </fill>
    </dxf>
    <dxf>
      <fill>
        <patternFill>
          <bgColor rgb="FF00F8F2"/>
        </patternFill>
      </fill>
    </dxf>
    <dxf>
      <fill>
        <patternFill>
          <bgColor rgb="FFFF9BFF"/>
        </patternFill>
      </fill>
    </dxf>
    <dxf>
      <fill>
        <patternFill>
          <bgColor rgb="FFCC00CC"/>
        </patternFill>
      </fill>
    </dxf>
    <dxf>
      <fill>
        <patternFill>
          <bgColor rgb="FFFF89B9"/>
        </patternFill>
      </fill>
    </dxf>
    <dxf>
      <fill>
        <patternFill>
          <bgColor rgb="FFFF0066"/>
        </patternFill>
      </fill>
    </dxf>
    <dxf>
      <fill>
        <patternFill>
          <bgColor rgb="FF93BFFF"/>
        </patternFill>
      </fill>
    </dxf>
    <dxf>
      <fill>
        <patternFill patternType="solid">
          <bgColor rgb="FF0066FF"/>
        </patternFill>
      </fill>
    </dxf>
    <dxf>
      <fill>
        <patternFill>
          <bgColor rgb="FFFF0000"/>
        </patternFill>
      </fill>
    </dxf>
    <dxf>
      <numFmt numFmtId="168" formatCode="\ \ \ @"/>
    </dxf>
    <dxf>
      <font>
        <b/>
        <i val="0"/>
      </font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0" defaultTableStyle="TableStyleMedium2" defaultPivotStyle="PivotStyleLight16"/>
  <colors>
    <mruColors>
      <color rgb="FF33FF8A"/>
      <color rgb="FFB3FFB3"/>
      <color rgb="FFB3FFC9"/>
      <color rgb="FFABFFAB"/>
      <color rgb="FFFE46B4"/>
      <color rgb="FFFE4CB6"/>
      <color rgb="FFFF0066"/>
      <color rgb="FFFF79AF"/>
      <color rgb="FFFFB3E0"/>
      <color rgb="FFFFB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X$12" horiz="1" max="50" noThreeD="1" page="10" val="3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66674</xdr:colOff>
      <xdr:row>7</xdr:row>
      <xdr:rowOff>34289</xdr:rowOff>
    </xdr:from>
    <xdr:to>
      <xdr:col>61</xdr:col>
      <xdr:colOff>17144</xdr:colOff>
      <xdr:row>8</xdr:row>
      <xdr:rowOff>114299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4587007" y="1397422"/>
          <a:ext cx="534670" cy="266277"/>
          <a:chOff x="14763758" y="1539239"/>
          <a:chExt cx="550545" cy="26098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82" name="Scroll Bar 58" hidden="1">
                <a:extLst>
                  <a:ext uri="{63B3BB69-23CF-44E3-9099-C40C66FF867C}">
                    <a14:compatExt spid="_x0000_s1082"/>
                  </a:ext>
                  <a:ext uri="{FF2B5EF4-FFF2-40B4-BE49-F238E27FC236}">
                    <a16:creationId xmlns:a16="http://schemas.microsoft.com/office/drawing/2014/main" id="{00000000-0008-0000-0100-00003A040000}"/>
                  </a:ext>
                </a:extLst>
              </xdr:cNvPr>
              <xdr:cNvSpPr/>
            </xdr:nvSpPr>
            <xdr:spPr bwMode="auto">
              <a:xfrm>
                <a:off x="14763758" y="1539239"/>
                <a:ext cx="550545" cy="26098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" name="Half Fram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 rot="18990077">
            <a:off x="14862053" y="1611811"/>
            <a:ext cx="119780" cy="133695"/>
          </a:xfrm>
          <a:prstGeom prst="halfFrame">
            <a:avLst/>
          </a:prstGeom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" name="Half Fram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 rot="8070109">
            <a:off x="15100177" y="1611811"/>
            <a:ext cx="119780" cy="133695"/>
          </a:xfrm>
          <a:prstGeom prst="halfFrame">
            <a:avLst/>
          </a:prstGeom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3"/>
  <sheetViews>
    <sheetView showGridLines="0" zoomScale="90" zoomScaleNormal="90" workbookViewId="0">
      <selection activeCell="W2" sqref="W2:X2"/>
    </sheetView>
  </sheetViews>
  <sheetFormatPr defaultRowHeight="14.4" x14ac:dyDescent="0.3"/>
  <cols>
    <col min="2" max="2" width="3.21875" customWidth="1"/>
    <col min="3" max="4" width="17.88671875" customWidth="1"/>
    <col min="5" max="5" width="3.21875" customWidth="1"/>
    <col min="7" max="7" width="3.44140625" customWidth="1"/>
    <col min="8" max="8" width="21" customWidth="1"/>
    <col min="9" max="9" width="10.6640625" customWidth="1"/>
    <col min="10" max="10" width="6.6640625" customWidth="1"/>
    <col min="11" max="11" width="3.44140625" customWidth="1"/>
    <col min="13" max="13" width="3.44140625" customWidth="1"/>
    <col min="14" max="14" width="16.5546875" customWidth="1"/>
    <col min="15" max="15" width="18" customWidth="1"/>
    <col min="16" max="16" width="6.88671875" customWidth="1"/>
    <col min="17" max="17" width="3.44140625" customWidth="1"/>
  </cols>
  <sheetData>
    <row r="1" spans="2:24" s="1" customFormat="1" ht="13.2" customHeight="1" x14ac:dyDescent="0.3"/>
    <row r="2" spans="2:24" s="1" customFormat="1" ht="23.4" x14ac:dyDescent="0.45">
      <c r="B2" s="2" t="s">
        <v>29</v>
      </c>
      <c r="W2" s="102" t="s">
        <v>0</v>
      </c>
      <c r="X2" s="103"/>
    </row>
    <row r="3" spans="2:24" s="1" customFormat="1" ht="13.2" customHeight="1" x14ac:dyDescent="0.3"/>
    <row r="6" spans="2:24" x14ac:dyDescent="0.3">
      <c r="B6" s="104" t="s">
        <v>30</v>
      </c>
      <c r="C6" s="104"/>
      <c r="D6" s="104"/>
      <c r="E6" s="104"/>
      <c r="G6" s="105" t="s">
        <v>54</v>
      </c>
      <c r="H6" s="105"/>
      <c r="I6" s="105"/>
      <c r="J6" s="105"/>
      <c r="K6" s="105"/>
      <c r="M6" s="105" t="s">
        <v>68</v>
      </c>
      <c r="N6" s="105"/>
      <c r="O6" s="105"/>
      <c r="P6" s="105"/>
      <c r="Q6" s="105"/>
    </row>
    <row r="7" spans="2:24" x14ac:dyDescent="0.3">
      <c r="B7" s="13"/>
      <c r="E7" s="14"/>
      <c r="G7" s="13"/>
      <c r="K7" s="14"/>
      <c r="M7" s="13"/>
      <c r="Q7" s="14"/>
    </row>
    <row r="8" spans="2:24" x14ac:dyDescent="0.3">
      <c r="B8" s="13"/>
      <c r="C8" s="31" t="s">
        <v>31</v>
      </c>
      <c r="D8" s="53" t="s">
        <v>36</v>
      </c>
      <c r="E8" s="14"/>
      <c r="G8" s="13"/>
      <c r="H8" s="52" t="s">
        <v>17</v>
      </c>
      <c r="I8" s="52" t="s">
        <v>55</v>
      </c>
      <c r="J8" s="52" t="s">
        <v>56</v>
      </c>
      <c r="K8" s="14"/>
      <c r="M8" s="13"/>
      <c r="N8" s="52" t="s">
        <v>67</v>
      </c>
      <c r="O8" s="52" t="s">
        <v>17</v>
      </c>
      <c r="P8" s="52" t="s">
        <v>56</v>
      </c>
      <c r="Q8" s="14"/>
    </row>
    <row r="9" spans="2:24" x14ac:dyDescent="0.3">
      <c r="B9" s="13"/>
      <c r="E9" s="14"/>
      <c r="G9" s="13"/>
      <c r="H9" s="55" t="s">
        <v>57</v>
      </c>
      <c r="I9" s="56" t="s">
        <v>62</v>
      </c>
      <c r="J9" s="57">
        <f>IF(H9&lt;&gt;"",COUNTIF($O$9:$O$32,H9),"")</f>
        <v>1</v>
      </c>
      <c r="K9" s="14"/>
      <c r="M9" s="13"/>
      <c r="N9" s="55" t="s">
        <v>35</v>
      </c>
      <c r="O9" s="56" t="s">
        <v>57</v>
      </c>
      <c r="P9" s="57" t="str">
        <f>IF(O9="","",INDEX($I$9:$I$16,MATCH(O9,$H$9:$H$16,0)))</f>
        <v>PM</v>
      </c>
      <c r="Q9" s="14"/>
    </row>
    <row r="10" spans="2:24" x14ac:dyDescent="0.3">
      <c r="B10" s="13"/>
      <c r="C10" s="31" t="s">
        <v>32</v>
      </c>
      <c r="D10" s="53" t="s">
        <v>35</v>
      </c>
      <c r="E10" s="14"/>
      <c r="G10" s="13"/>
      <c r="H10" s="58" t="s">
        <v>58</v>
      </c>
      <c r="I10" s="59" t="s">
        <v>63</v>
      </c>
      <c r="J10" s="60">
        <f t="shared" ref="J10:J16" si="0">IF(H10&lt;&gt;"",COUNTIF($O$9:$O$32,H10),"")</f>
        <v>2</v>
      </c>
      <c r="K10" s="14"/>
      <c r="M10" s="13"/>
      <c r="N10" s="58" t="s">
        <v>69</v>
      </c>
      <c r="O10" s="59" t="s">
        <v>58</v>
      </c>
      <c r="P10" s="60" t="str">
        <f t="shared" ref="P10:P32" si="1">IF(O10="","",INDEX($I$9:$I$16,MATCH(O10,$H$9:$H$16,0)))</f>
        <v>COD</v>
      </c>
      <c r="Q10" s="14"/>
    </row>
    <row r="11" spans="2:24" x14ac:dyDescent="0.3">
      <c r="B11" s="13"/>
      <c r="E11" s="14"/>
      <c r="G11" s="13"/>
      <c r="H11" s="58" t="s">
        <v>59</v>
      </c>
      <c r="I11" s="59" t="s">
        <v>64</v>
      </c>
      <c r="J11" s="60">
        <f t="shared" si="0"/>
        <v>1</v>
      </c>
      <c r="K11" s="14"/>
      <c r="M11" s="13"/>
      <c r="N11" s="58" t="s">
        <v>70</v>
      </c>
      <c r="O11" s="59" t="s">
        <v>58</v>
      </c>
      <c r="P11" s="60" t="str">
        <f t="shared" si="1"/>
        <v>COD</v>
      </c>
      <c r="Q11" s="14"/>
    </row>
    <row r="12" spans="2:24" x14ac:dyDescent="0.3">
      <c r="B12" s="13"/>
      <c r="C12" s="31" t="s">
        <v>33</v>
      </c>
      <c r="D12" s="54" t="s">
        <v>34</v>
      </c>
      <c r="E12" s="14"/>
      <c r="G12" s="13"/>
      <c r="H12" s="58" t="s">
        <v>60</v>
      </c>
      <c r="I12" s="59" t="s">
        <v>65</v>
      </c>
      <c r="J12" s="60">
        <f t="shared" si="0"/>
        <v>1</v>
      </c>
      <c r="K12" s="14"/>
      <c r="M12" s="13"/>
      <c r="N12" s="58" t="s">
        <v>71</v>
      </c>
      <c r="O12" s="59" t="s">
        <v>60</v>
      </c>
      <c r="P12" s="60" t="str">
        <f t="shared" si="1"/>
        <v>MAR</v>
      </c>
      <c r="Q12" s="14"/>
    </row>
    <row r="13" spans="2:24" x14ac:dyDescent="0.3">
      <c r="B13" s="28"/>
      <c r="C13" s="29"/>
      <c r="D13" s="29"/>
      <c r="E13" s="30"/>
      <c r="G13" s="13"/>
      <c r="H13" s="58" t="s">
        <v>61</v>
      </c>
      <c r="I13" s="59" t="s">
        <v>66</v>
      </c>
      <c r="J13" s="60">
        <f t="shared" si="0"/>
        <v>1</v>
      </c>
      <c r="K13" s="14"/>
      <c r="M13" s="13"/>
      <c r="N13" s="58" t="s">
        <v>72</v>
      </c>
      <c r="O13" s="59" t="s">
        <v>59</v>
      </c>
      <c r="P13" s="60" t="str">
        <f t="shared" si="1"/>
        <v>DES</v>
      </c>
      <c r="Q13" s="14"/>
    </row>
    <row r="14" spans="2:24" x14ac:dyDescent="0.3">
      <c r="G14" s="13"/>
      <c r="H14" s="58"/>
      <c r="I14" s="59"/>
      <c r="J14" s="60" t="str">
        <f t="shared" si="0"/>
        <v/>
      </c>
      <c r="K14" s="14"/>
      <c r="M14" s="13"/>
      <c r="N14" s="58" t="s">
        <v>73</v>
      </c>
      <c r="O14" s="59" t="s">
        <v>61</v>
      </c>
      <c r="P14" s="60" t="str">
        <f t="shared" si="1"/>
        <v>FIN</v>
      </c>
      <c r="Q14" s="14"/>
    </row>
    <row r="15" spans="2:24" x14ac:dyDescent="0.3">
      <c r="G15" s="13"/>
      <c r="H15" s="58"/>
      <c r="I15" s="59"/>
      <c r="J15" s="60" t="str">
        <f t="shared" si="0"/>
        <v/>
      </c>
      <c r="K15" s="14"/>
      <c r="M15" s="13"/>
      <c r="N15" s="58"/>
      <c r="O15" s="59"/>
      <c r="P15" s="60" t="str">
        <f t="shared" si="1"/>
        <v/>
      </c>
      <c r="Q15" s="14"/>
    </row>
    <row r="16" spans="2:24" x14ac:dyDescent="0.3">
      <c r="G16" s="13"/>
      <c r="H16" s="61"/>
      <c r="I16" s="62"/>
      <c r="J16" s="63" t="str">
        <f t="shared" si="0"/>
        <v/>
      </c>
      <c r="K16" s="14"/>
      <c r="M16" s="13"/>
      <c r="N16" s="58"/>
      <c r="O16" s="59"/>
      <c r="P16" s="60" t="str">
        <f t="shared" si="1"/>
        <v/>
      </c>
      <c r="Q16" s="14"/>
    </row>
    <row r="17" spans="7:17" x14ac:dyDescent="0.3">
      <c r="G17" s="49"/>
      <c r="H17" s="50"/>
      <c r="I17" s="50"/>
      <c r="J17" s="50"/>
      <c r="K17" s="51"/>
      <c r="M17" s="13"/>
      <c r="N17" s="58"/>
      <c r="O17" s="59"/>
      <c r="P17" s="60" t="str">
        <f t="shared" si="1"/>
        <v/>
      </c>
      <c r="Q17" s="14"/>
    </row>
    <row r="18" spans="7:17" x14ac:dyDescent="0.3">
      <c r="M18" s="13"/>
      <c r="N18" s="58"/>
      <c r="O18" s="59"/>
      <c r="P18" s="60" t="str">
        <f t="shared" si="1"/>
        <v/>
      </c>
      <c r="Q18" s="14"/>
    </row>
    <row r="19" spans="7:17" x14ac:dyDescent="0.3">
      <c r="M19" s="13"/>
      <c r="N19" s="58"/>
      <c r="O19" s="59"/>
      <c r="P19" s="60" t="str">
        <f t="shared" si="1"/>
        <v/>
      </c>
      <c r="Q19" s="14"/>
    </row>
    <row r="20" spans="7:17" x14ac:dyDescent="0.3">
      <c r="M20" s="13"/>
      <c r="N20" s="58"/>
      <c r="O20" s="59"/>
      <c r="P20" s="60" t="str">
        <f t="shared" si="1"/>
        <v/>
      </c>
      <c r="Q20" s="14"/>
    </row>
    <row r="21" spans="7:17" x14ac:dyDescent="0.3">
      <c r="M21" s="13"/>
      <c r="N21" s="58"/>
      <c r="O21" s="59"/>
      <c r="P21" s="60" t="str">
        <f t="shared" si="1"/>
        <v/>
      </c>
      <c r="Q21" s="14"/>
    </row>
    <row r="22" spans="7:17" x14ac:dyDescent="0.3">
      <c r="M22" s="13"/>
      <c r="N22" s="58"/>
      <c r="O22" s="59"/>
      <c r="P22" s="60" t="str">
        <f t="shared" si="1"/>
        <v/>
      </c>
      <c r="Q22" s="14"/>
    </row>
    <row r="23" spans="7:17" x14ac:dyDescent="0.3">
      <c r="M23" s="13"/>
      <c r="N23" s="58"/>
      <c r="O23" s="59"/>
      <c r="P23" s="60" t="str">
        <f t="shared" si="1"/>
        <v/>
      </c>
      <c r="Q23" s="14"/>
    </row>
    <row r="24" spans="7:17" x14ac:dyDescent="0.3">
      <c r="M24" s="13"/>
      <c r="N24" s="58"/>
      <c r="O24" s="59"/>
      <c r="P24" s="60" t="str">
        <f t="shared" si="1"/>
        <v/>
      </c>
      <c r="Q24" s="14"/>
    </row>
    <row r="25" spans="7:17" x14ac:dyDescent="0.3">
      <c r="M25" s="13"/>
      <c r="N25" s="58"/>
      <c r="O25" s="59"/>
      <c r="P25" s="60" t="str">
        <f t="shared" si="1"/>
        <v/>
      </c>
      <c r="Q25" s="14"/>
    </row>
    <row r="26" spans="7:17" x14ac:dyDescent="0.3">
      <c r="M26" s="13"/>
      <c r="N26" s="58"/>
      <c r="O26" s="59"/>
      <c r="P26" s="60" t="str">
        <f t="shared" si="1"/>
        <v/>
      </c>
      <c r="Q26" s="14"/>
    </row>
    <row r="27" spans="7:17" x14ac:dyDescent="0.3">
      <c r="M27" s="13"/>
      <c r="N27" s="58"/>
      <c r="O27" s="59"/>
      <c r="P27" s="60" t="str">
        <f t="shared" si="1"/>
        <v/>
      </c>
      <c r="Q27" s="14"/>
    </row>
    <row r="28" spans="7:17" x14ac:dyDescent="0.3">
      <c r="M28" s="13"/>
      <c r="N28" s="58"/>
      <c r="O28" s="59"/>
      <c r="P28" s="60" t="str">
        <f t="shared" si="1"/>
        <v/>
      </c>
      <c r="Q28" s="14"/>
    </row>
    <row r="29" spans="7:17" x14ac:dyDescent="0.3">
      <c r="M29" s="13"/>
      <c r="N29" s="58"/>
      <c r="O29" s="59"/>
      <c r="P29" s="60" t="str">
        <f t="shared" si="1"/>
        <v/>
      </c>
      <c r="Q29" s="14"/>
    </row>
    <row r="30" spans="7:17" x14ac:dyDescent="0.3">
      <c r="M30" s="13"/>
      <c r="N30" s="58"/>
      <c r="O30" s="59"/>
      <c r="P30" s="60" t="str">
        <f t="shared" si="1"/>
        <v/>
      </c>
      <c r="Q30" s="14"/>
    </row>
    <row r="31" spans="7:17" x14ac:dyDescent="0.3">
      <c r="M31" s="13"/>
      <c r="N31" s="58"/>
      <c r="O31" s="59"/>
      <c r="P31" s="60" t="str">
        <f t="shared" si="1"/>
        <v/>
      </c>
      <c r="Q31" s="14"/>
    </row>
    <row r="32" spans="7:17" x14ac:dyDescent="0.3">
      <c r="M32" s="13"/>
      <c r="N32" s="61"/>
      <c r="O32" s="62"/>
      <c r="P32" s="60" t="str">
        <f t="shared" si="1"/>
        <v/>
      </c>
      <c r="Q32" s="14"/>
    </row>
    <row r="33" spans="13:17" x14ac:dyDescent="0.3">
      <c r="M33" s="49"/>
      <c r="N33" s="50"/>
      <c r="O33" s="50"/>
      <c r="P33" s="50"/>
      <c r="Q33" s="51"/>
    </row>
  </sheetData>
  <mergeCells count="4">
    <mergeCell ref="W2:X2"/>
    <mergeCell ref="B6:E6"/>
    <mergeCell ref="G6:K6"/>
    <mergeCell ref="M6:Q6"/>
  </mergeCells>
  <dataValidations count="2">
    <dataValidation type="list" allowBlank="1" showInputMessage="1" showErrorMessage="1" sqref="D12" xr:uid="{85C9FF68-090D-4CEF-A00D-D7101C3F5526}">
      <formula1>"High, Medium, Low"</formula1>
    </dataValidation>
    <dataValidation type="list" allowBlank="1" showInputMessage="1" showErrorMessage="1" sqref="O9:O32" xr:uid="{12304173-5D33-46F4-8502-7C311545130D}">
      <formula1>OFFSET($H$9,,,COUNTA($H$9:$H$16))</formula1>
    </dataValidation>
  </dataValidations>
  <hyperlinks>
    <hyperlink ref="W2:X2" location="Gantt!BD2" tooltip="Go to Gantt Chart" display="Gantt Chart" xr:uid="{EA8B1115-444C-4047-A850-2100FDF8AB2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D2A1-CA78-41F4-ABDF-5F93EB240EA2}">
  <dimension ref="A1:CB41"/>
  <sheetViews>
    <sheetView showGridLines="0" tabSelected="1" topLeftCell="B1" zoomScale="90" zoomScaleNormal="90" workbookViewId="0">
      <pane ySplit="15" topLeftCell="A16" activePane="bottomLeft" state="frozen"/>
      <selection pane="bottomLeft" activeCell="BL7" sqref="BL7"/>
    </sheetView>
  </sheetViews>
  <sheetFormatPr defaultRowHeight="14.4" outlineLevelCol="1" x14ac:dyDescent="0.3"/>
  <cols>
    <col min="1" max="1" width="10.88671875" style="43" hidden="1" customWidth="1"/>
    <col min="2" max="2" width="2.6640625" style="43" customWidth="1"/>
    <col min="3" max="3" width="2.6640625" customWidth="1"/>
    <col min="4" max="4" width="3.21875" customWidth="1"/>
    <col min="5" max="5" width="3.44140625" customWidth="1"/>
    <col min="6" max="6" width="6.109375" style="43" customWidth="1"/>
    <col min="7" max="7" width="18" customWidth="1"/>
    <col min="8" max="8" width="1.33203125" customWidth="1"/>
    <col min="9" max="9" width="7.21875" customWidth="1"/>
    <col min="10" max="10" width="9.6640625" customWidth="1"/>
    <col min="11" max="11" width="4.21875" customWidth="1"/>
    <col min="12" max="13" width="11.109375" hidden="1" customWidth="1" outlineLevel="1"/>
    <col min="14" max="14" width="4.5546875" hidden="1" customWidth="1" outlineLevel="1"/>
    <col min="15" max="15" width="3" hidden="1" customWidth="1" outlineLevel="1"/>
    <col min="16" max="16" width="11.109375" hidden="1" customWidth="1" outlineLevel="1"/>
    <col min="17" max="17" width="5.33203125" hidden="1" customWidth="1" outlineLevel="1"/>
    <col min="18" max="18" width="4.5546875" hidden="1" customWidth="1" outlineLevel="1"/>
    <col min="19" max="19" width="6.77734375" customWidth="1" collapsed="1"/>
    <col min="20" max="21" width="11.109375" customWidth="1"/>
    <col min="22" max="23" width="11.109375" customWidth="1" outlineLevel="1"/>
    <col min="24" max="24" width="5.21875" style="43" customWidth="1"/>
    <col min="25" max="80" width="2.88671875" style="11" customWidth="1"/>
  </cols>
  <sheetData>
    <row r="1" spans="1:80" s="1" customFormat="1" ht="12.6" customHeight="1" x14ac:dyDescent="0.3">
      <c r="A1" s="34"/>
      <c r="B1" s="34"/>
      <c r="F1" s="34"/>
      <c r="X1" s="34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spans="1:80" s="1" customFormat="1" ht="23.4" x14ac:dyDescent="0.45">
      <c r="A2" s="34"/>
      <c r="B2" s="34"/>
      <c r="D2" s="2" t="str">
        <f>Settings!$D$8</f>
        <v>Demo Project</v>
      </c>
      <c r="F2" s="34"/>
      <c r="X2" s="34"/>
      <c r="Y2" s="132" t="s">
        <v>37</v>
      </c>
      <c r="Z2" s="132"/>
      <c r="AA2" s="132"/>
      <c r="AB2" s="132"/>
      <c r="AC2" s="132"/>
      <c r="AD2" s="132"/>
      <c r="AE2" s="131">
        <f>project_start</f>
        <v>45063</v>
      </c>
      <c r="AF2" s="131"/>
      <c r="AG2" s="131"/>
      <c r="AH2" s="131"/>
      <c r="AI2" s="32" t="s">
        <v>38</v>
      </c>
      <c r="AJ2" s="131">
        <f>project_end</f>
        <v>45103</v>
      </c>
      <c r="AK2" s="131"/>
      <c r="AL2" s="131"/>
      <c r="AM2" s="131"/>
      <c r="AN2" s="32" t="s">
        <v>38</v>
      </c>
      <c r="AO2" s="131" t="str">
        <f>"("&amp;project_duration&amp;")"</f>
        <v>(29)</v>
      </c>
      <c r="AP2" s="131"/>
      <c r="AQ2" s="131"/>
      <c r="AR2" s="131"/>
      <c r="AT2" s="130" t="s">
        <v>32</v>
      </c>
      <c r="AU2" s="130"/>
      <c r="AV2" s="130"/>
      <c r="AW2" s="130"/>
      <c r="AX2" s="130"/>
      <c r="AY2" s="130"/>
      <c r="AZ2" s="137" t="str">
        <f>Settings!$D$10</f>
        <v>A. Moreno</v>
      </c>
      <c r="BA2" s="137"/>
      <c r="BB2" s="137"/>
      <c r="BC2" s="137"/>
      <c r="BD2" s="33"/>
      <c r="BE2" s="102" t="s">
        <v>29</v>
      </c>
      <c r="BF2" s="133"/>
      <c r="BG2" s="133"/>
      <c r="BH2" s="133"/>
      <c r="BI2" s="103"/>
      <c r="BJ2" s="98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 spans="1:80" s="1" customFormat="1" ht="12.6" customHeight="1" x14ac:dyDescent="0.3">
      <c r="A3" s="34"/>
      <c r="B3" s="34"/>
      <c r="F3" s="34"/>
      <c r="X3" s="34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 spans="1:80" x14ac:dyDescent="0.3">
      <c r="M4" s="77"/>
    </row>
    <row r="5" spans="1:80" x14ac:dyDescent="0.3">
      <c r="C5" s="3"/>
      <c r="D5" s="7" t="s">
        <v>1</v>
      </c>
      <c r="L5" s="77" t="s">
        <v>74</v>
      </c>
      <c r="M5" s="77"/>
      <c r="N5" s="78" t="s">
        <v>75</v>
      </c>
      <c r="Y5" s="124" t="s">
        <v>91</v>
      </c>
      <c r="Z5" s="125"/>
      <c r="AA5" s="125"/>
      <c r="AB5" s="125"/>
      <c r="AC5" s="126"/>
      <c r="AG5" s="124" t="s">
        <v>94</v>
      </c>
      <c r="AH5" s="125"/>
      <c r="AI5" s="125"/>
      <c r="AJ5" s="125"/>
      <c r="AK5" s="126"/>
      <c r="AO5" s="124" t="s">
        <v>97</v>
      </c>
      <c r="AP5" s="125"/>
      <c r="AQ5" s="125"/>
      <c r="AR5" s="125"/>
      <c r="AS5" s="126"/>
      <c r="BE5" s="124" t="s">
        <v>102</v>
      </c>
      <c r="BF5" s="125"/>
      <c r="BG5" s="125"/>
      <c r="BH5" s="125"/>
      <c r="BI5" s="126"/>
    </row>
    <row r="6" spans="1:80" x14ac:dyDescent="0.3">
      <c r="C6" s="4"/>
      <c r="D6" s="7" t="s">
        <v>2</v>
      </c>
      <c r="L6" s="77" t="s">
        <v>76</v>
      </c>
      <c r="N6" s="78" t="s">
        <v>77</v>
      </c>
      <c r="Y6" s="127" t="s">
        <v>93</v>
      </c>
      <c r="Z6" s="128"/>
      <c r="AA6" s="128"/>
      <c r="AB6" s="128"/>
      <c r="AC6" s="129"/>
      <c r="AG6" s="127" t="s">
        <v>95</v>
      </c>
      <c r="AH6" s="128"/>
      <c r="AI6" s="128"/>
      <c r="AJ6" s="128"/>
      <c r="AK6" s="129"/>
      <c r="AO6" s="127" t="s">
        <v>98</v>
      </c>
      <c r="AP6" s="128"/>
      <c r="AQ6" s="128"/>
      <c r="AR6" s="128"/>
      <c r="AS6" s="129"/>
      <c r="BE6" s="134">
        <v>45077</v>
      </c>
      <c r="BF6" s="135"/>
      <c r="BG6" s="135"/>
      <c r="BH6" s="135"/>
      <c r="BI6" s="136"/>
    </row>
    <row r="7" spans="1:80" x14ac:dyDescent="0.3">
      <c r="C7" s="5"/>
      <c r="D7" s="7" t="s">
        <v>3</v>
      </c>
      <c r="L7" s="77" t="s">
        <v>99</v>
      </c>
      <c r="N7" s="78" t="s">
        <v>100</v>
      </c>
      <c r="Y7" s="96"/>
      <c r="Z7" s="96"/>
      <c r="AA7" s="96"/>
      <c r="AB7" s="96"/>
      <c r="AC7" s="96"/>
      <c r="AD7" s="94"/>
      <c r="AE7" s="94"/>
      <c r="AF7" s="94"/>
      <c r="AG7" s="95"/>
      <c r="AH7" s="95"/>
      <c r="AI7" s="95"/>
      <c r="AJ7" s="95"/>
      <c r="AK7" s="95"/>
      <c r="AL7" s="94"/>
      <c r="AM7" s="94"/>
      <c r="AN7" s="94"/>
      <c r="AO7" s="95"/>
      <c r="AP7" s="95"/>
      <c r="AQ7" s="95"/>
      <c r="AR7" s="95"/>
      <c r="AS7" s="95"/>
    </row>
    <row r="8" spans="1:80" x14ac:dyDescent="0.3">
      <c r="C8" s="93"/>
      <c r="D8" s="7"/>
      <c r="L8" s="42" t="s">
        <v>4</v>
      </c>
      <c r="M8" s="39"/>
      <c r="N8" s="41" t="s">
        <v>39</v>
      </c>
      <c r="O8" s="44"/>
    </row>
    <row r="9" spans="1:80" x14ac:dyDescent="0.3">
      <c r="L9" s="6" t="s">
        <v>5</v>
      </c>
      <c r="M9" s="6"/>
      <c r="N9" s="40" t="s">
        <v>40</v>
      </c>
      <c r="O9" s="44"/>
    </row>
    <row r="10" spans="1:80" ht="4.8" customHeight="1" x14ac:dyDescent="0.3">
      <c r="C10" s="42"/>
      <c r="D10" s="39"/>
      <c r="G10" s="41"/>
    </row>
    <row r="11" spans="1:80" ht="18" customHeight="1" x14ac:dyDescent="0.3">
      <c r="C11" s="6"/>
      <c r="D11" s="6"/>
      <c r="E11" s="6"/>
      <c r="G11" s="40"/>
      <c r="L11" s="109" t="s">
        <v>8</v>
      </c>
      <c r="M11" s="110"/>
      <c r="N11" s="110"/>
      <c r="O11" s="110"/>
      <c r="P11" s="110"/>
      <c r="Q11" s="110"/>
      <c r="R11" s="110"/>
      <c r="S11" s="110"/>
      <c r="T11" s="110"/>
      <c r="U11" s="111"/>
      <c r="V11" s="114" t="s">
        <v>9</v>
      </c>
      <c r="W11" s="115"/>
      <c r="X11" s="9" t="s">
        <v>103</v>
      </c>
      <c r="Y11" s="112">
        <f ca="1">WORKDAY(IF(display="Plan vs Base", IF(timeline_base_start&gt;0,MIN(timeline_base_start,timeline_plan_start),timeline_plan_start),timeline_plan_start),scroll_increment)</f>
        <v>45064</v>
      </c>
      <c r="Z11" s="112">
        <f ca="1">WORKDAY(Y11,1)</f>
        <v>45065</v>
      </c>
      <c r="AA11" s="112">
        <f t="shared" ref="AA11:CB11" ca="1" si="0">WORKDAY(Z11,1)</f>
        <v>45068</v>
      </c>
      <c r="AB11" s="112">
        <f t="shared" ca="1" si="0"/>
        <v>45069</v>
      </c>
      <c r="AC11" s="112">
        <f t="shared" ca="1" si="0"/>
        <v>45070</v>
      </c>
      <c r="AD11" s="112">
        <f t="shared" ca="1" si="0"/>
        <v>45071</v>
      </c>
      <c r="AE11" s="112">
        <f t="shared" ca="1" si="0"/>
        <v>45072</v>
      </c>
      <c r="AF11" s="112">
        <f t="shared" ca="1" si="0"/>
        <v>45075</v>
      </c>
      <c r="AG11" s="112">
        <f t="shared" ca="1" si="0"/>
        <v>45076</v>
      </c>
      <c r="AH11" s="112">
        <f t="shared" ca="1" si="0"/>
        <v>45077</v>
      </c>
      <c r="AI11" s="112">
        <f t="shared" ca="1" si="0"/>
        <v>45078</v>
      </c>
      <c r="AJ11" s="112">
        <f t="shared" ca="1" si="0"/>
        <v>45079</v>
      </c>
      <c r="AK11" s="112">
        <f t="shared" ca="1" si="0"/>
        <v>45082</v>
      </c>
      <c r="AL11" s="112">
        <f t="shared" ca="1" si="0"/>
        <v>45083</v>
      </c>
      <c r="AM11" s="112">
        <f t="shared" ca="1" si="0"/>
        <v>45084</v>
      </c>
      <c r="AN11" s="112">
        <f t="shared" ca="1" si="0"/>
        <v>45085</v>
      </c>
      <c r="AO11" s="112">
        <f t="shared" ca="1" si="0"/>
        <v>45086</v>
      </c>
      <c r="AP11" s="112">
        <f t="shared" ca="1" si="0"/>
        <v>45089</v>
      </c>
      <c r="AQ11" s="112">
        <f t="shared" ca="1" si="0"/>
        <v>45090</v>
      </c>
      <c r="AR11" s="112">
        <f t="shared" ca="1" si="0"/>
        <v>45091</v>
      </c>
      <c r="AS11" s="112">
        <f t="shared" ca="1" si="0"/>
        <v>45092</v>
      </c>
      <c r="AT11" s="112">
        <f t="shared" ca="1" si="0"/>
        <v>45093</v>
      </c>
      <c r="AU11" s="112">
        <f t="shared" ca="1" si="0"/>
        <v>45096</v>
      </c>
      <c r="AV11" s="112">
        <f t="shared" ca="1" si="0"/>
        <v>45097</v>
      </c>
      <c r="AW11" s="112">
        <f t="shared" ca="1" si="0"/>
        <v>45098</v>
      </c>
      <c r="AX11" s="112">
        <f t="shared" ca="1" si="0"/>
        <v>45099</v>
      </c>
      <c r="AY11" s="112">
        <f t="shared" ca="1" si="0"/>
        <v>45100</v>
      </c>
      <c r="AZ11" s="112">
        <f t="shared" ca="1" si="0"/>
        <v>45103</v>
      </c>
      <c r="BA11" s="112">
        <f t="shared" ca="1" si="0"/>
        <v>45104</v>
      </c>
      <c r="BB11" s="112">
        <f t="shared" ca="1" si="0"/>
        <v>45105</v>
      </c>
      <c r="BC11" s="112">
        <f t="shared" ca="1" si="0"/>
        <v>45106</v>
      </c>
      <c r="BD11" s="112">
        <f t="shared" ca="1" si="0"/>
        <v>45107</v>
      </c>
      <c r="BE11" s="112">
        <f t="shared" ca="1" si="0"/>
        <v>45110</v>
      </c>
      <c r="BF11" s="112">
        <f t="shared" ca="1" si="0"/>
        <v>45111</v>
      </c>
      <c r="BG11" s="112">
        <f t="shared" ca="1" si="0"/>
        <v>45112</v>
      </c>
      <c r="BH11" s="112">
        <f t="shared" ca="1" si="0"/>
        <v>45113</v>
      </c>
      <c r="BI11" s="112">
        <f t="shared" ca="1" si="0"/>
        <v>45114</v>
      </c>
      <c r="BJ11" s="112">
        <f t="shared" ca="1" si="0"/>
        <v>45117</v>
      </c>
      <c r="BK11" s="112">
        <f t="shared" ca="1" si="0"/>
        <v>45118</v>
      </c>
      <c r="BL11" s="112">
        <f t="shared" ca="1" si="0"/>
        <v>45119</v>
      </c>
      <c r="BM11" s="112">
        <f t="shared" ca="1" si="0"/>
        <v>45120</v>
      </c>
      <c r="BN11" s="112">
        <f t="shared" ca="1" si="0"/>
        <v>45121</v>
      </c>
      <c r="BO11" s="112">
        <f t="shared" ca="1" si="0"/>
        <v>45124</v>
      </c>
      <c r="BP11" s="112">
        <f t="shared" ca="1" si="0"/>
        <v>45125</v>
      </c>
      <c r="BQ11" s="112">
        <f t="shared" ca="1" si="0"/>
        <v>45126</v>
      </c>
      <c r="BR11" s="112">
        <f t="shared" ca="1" si="0"/>
        <v>45127</v>
      </c>
      <c r="BS11" s="112">
        <f t="shared" ca="1" si="0"/>
        <v>45128</v>
      </c>
      <c r="BT11" s="112">
        <f t="shared" ca="1" si="0"/>
        <v>45131</v>
      </c>
      <c r="BU11" s="112">
        <f t="shared" ca="1" si="0"/>
        <v>45132</v>
      </c>
      <c r="BV11" s="112">
        <f t="shared" ca="1" si="0"/>
        <v>45133</v>
      </c>
      <c r="BW11" s="112">
        <f t="shared" ca="1" si="0"/>
        <v>45134</v>
      </c>
      <c r="BX11" s="112">
        <f t="shared" ca="1" si="0"/>
        <v>45135</v>
      </c>
      <c r="BY11" s="112">
        <f t="shared" ca="1" si="0"/>
        <v>45138</v>
      </c>
      <c r="BZ11" s="112">
        <f t="shared" ca="1" si="0"/>
        <v>45139</v>
      </c>
      <c r="CA11" s="112">
        <f t="shared" ca="1" si="0"/>
        <v>45140</v>
      </c>
      <c r="CB11" s="112">
        <f t="shared" ca="1" si="0"/>
        <v>45141</v>
      </c>
    </row>
    <row r="12" spans="1:80" ht="18" customHeight="1" x14ac:dyDescent="0.3">
      <c r="L12" s="116" t="s">
        <v>10</v>
      </c>
      <c r="M12" s="118"/>
      <c r="N12" s="118"/>
      <c r="O12" s="118"/>
      <c r="P12" s="118"/>
      <c r="Q12" s="118"/>
      <c r="R12" s="118"/>
      <c r="S12" s="118"/>
      <c r="T12" s="118"/>
      <c r="U12" s="117"/>
      <c r="V12" s="116" t="s">
        <v>11</v>
      </c>
      <c r="W12" s="117"/>
      <c r="X12" s="99">
        <v>3</v>
      </c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</row>
    <row r="13" spans="1:80" s="8" customFormat="1" ht="18.600000000000001" customHeight="1" x14ac:dyDescent="0.3">
      <c r="C13" s="106" t="s">
        <v>6</v>
      </c>
      <c r="D13" s="107"/>
      <c r="E13" s="108"/>
      <c r="F13" s="106" t="s">
        <v>7</v>
      </c>
      <c r="G13" s="107"/>
      <c r="H13" s="107"/>
      <c r="I13" s="107"/>
      <c r="J13" s="107"/>
      <c r="K13" s="108"/>
      <c r="L13" s="121">
        <v>45061</v>
      </c>
      <c r="M13" s="122"/>
      <c r="N13" s="122"/>
      <c r="O13" s="122"/>
      <c r="P13" s="122"/>
      <c r="Q13" s="122"/>
      <c r="R13" s="122"/>
      <c r="S13" s="122"/>
      <c r="T13" s="122"/>
      <c r="U13" s="123"/>
      <c r="V13" s="119">
        <v>45054</v>
      </c>
      <c r="W13" s="120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0" s="9" customFormat="1" ht="34.200000000000003" customHeight="1" x14ac:dyDescent="0.3">
      <c r="A14" s="85" t="s">
        <v>92</v>
      </c>
      <c r="B14" s="85"/>
      <c r="C14" s="20" t="s">
        <v>12</v>
      </c>
      <c r="D14" s="12" t="s">
        <v>13</v>
      </c>
      <c r="E14" s="67" t="s">
        <v>14</v>
      </c>
      <c r="F14" s="15" t="s">
        <v>15</v>
      </c>
      <c r="G14" s="15" t="s">
        <v>16</v>
      </c>
      <c r="H14" s="16"/>
      <c r="I14" s="17" t="s">
        <v>17</v>
      </c>
      <c r="J14" s="18" t="s">
        <v>18</v>
      </c>
      <c r="K14" s="68" t="s">
        <v>19</v>
      </c>
      <c r="L14" s="19" t="s">
        <v>23</v>
      </c>
      <c r="M14" s="69" t="s">
        <v>24</v>
      </c>
      <c r="N14" s="82" t="s">
        <v>26</v>
      </c>
      <c r="O14" s="113" t="s">
        <v>27</v>
      </c>
      <c r="P14" s="113"/>
      <c r="Q14" s="82" t="s">
        <v>101</v>
      </c>
      <c r="R14" s="83" t="s">
        <v>28</v>
      </c>
      <c r="S14" s="70" t="s">
        <v>22</v>
      </c>
      <c r="T14" s="17" t="s">
        <v>21</v>
      </c>
      <c r="U14" s="66" t="s">
        <v>20</v>
      </c>
      <c r="V14" s="65" t="s">
        <v>21</v>
      </c>
      <c r="W14" s="22" t="s">
        <v>20</v>
      </c>
      <c r="X14" s="21" t="s">
        <v>25</v>
      </c>
      <c r="Y14" s="35" t="str">
        <f ca="1">PROPER(LEFT(TEXT(Y11,"ddd")))</f>
        <v>J</v>
      </c>
      <c r="Z14" s="35" t="str">
        <f t="shared" ref="Z14:CB14" ca="1" si="1">PROPER(LEFT(TEXT(Z11,"ddd")))</f>
        <v>V</v>
      </c>
      <c r="AA14" s="35" t="str">
        <f t="shared" ca="1" si="1"/>
        <v>L</v>
      </c>
      <c r="AB14" s="35" t="str">
        <f t="shared" ca="1" si="1"/>
        <v>M</v>
      </c>
      <c r="AC14" s="35" t="str">
        <f t="shared" ca="1" si="1"/>
        <v>M</v>
      </c>
      <c r="AD14" s="35" t="str">
        <f t="shared" ca="1" si="1"/>
        <v>J</v>
      </c>
      <c r="AE14" s="35" t="str">
        <f t="shared" ca="1" si="1"/>
        <v>V</v>
      </c>
      <c r="AF14" s="35" t="str">
        <f t="shared" ca="1" si="1"/>
        <v>L</v>
      </c>
      <c r="AG14" s="35" t="str">
        <f t="shared" ca="1" si="1"/>
        <v>M</v>
      </c>
      <c r="AH14" s="35" t="str">
        <f t="shared" ca="1" si="1"/>
        <v>M</v>
      </c>
      <c r="AI14" s="35" t="str">
        <f t="shared" ca="1" si="1"/>
        <v>J</v>
      </c>
      <c r="AJ14" s="35" t="str">
        <f t="shared" ca="1" si="1"/>
        <v>V</v>
      </c>
      <c r="AK14" s="35" t="str">
        <f t="shared" ca="1" si="1"/>
        <v>L</v>
      </c>
      <c r="AL14" s="35" t="str">
        <f t="shared" ca="1" si="1"/>
        <v>M</v>
      </c>
      <c r="AM14" s="35" t="str">
        <f t="shared" ca="1" si="1"/>
        <v>M</v>
      </c>
      <c r="AN14" s="35" t="str">
        <f t="shared" ca="1" si="1"/>
        <v>J</v>
      </c>
      <c r="AO14" s="35" t="str">
        <f t="shared" ca="1" si="1"/>
        <v>V</v>
      </c>
      <c r="AP14" s="35" t="str">
        <f t="shared" ca="1" si="1"/>
        <v>L</v>
      </c>
      <c r="AQ14" s="35" t="str">
        <f t="shared" ca="1" si="1"/>
        <v>M</v>
      </c>
      <c r="AR14" s="35" t="str">
        <f t="shared" ca="1" si="1"/>
        <v>M</v>
      </c>
      <c r="AS14" s="35" t="str">
        <f t="shared" ca="1" si="1"/>
        <v>J</v>
      </c>
      <c r="AT14" s="35" t="str">
        <f t="shared" ca="1" si="1"/>
        <v>V</v>
      </c>
      <c r="AU14" s="35" t="str">
        <f t="shared" ca="1" si="1"/>
        <v>L</v>
      </c>
      <c r="AV14" s="35" t="str">
        <f t="shared" ca="1" si="1"/>
        <v>M</v>
      </c>
      <c r="AW14" s="35" t="str">
        <f t="shared" ca="1" si="1"/>
        <v>M</v>
      </c>
      <c r="AX14" s="35" t="str">
        <f t="shared" ca="1" si="1"/>
        <v>J</v>
      </c>
      <c r="AY14" s="35" t="str">
        <f t="shared" ca="1" si="1"/>
        <v>V</v>
      </c>
      <c r="AZ14" s="35" t="str">
        <f t="shared" ca="1" si="1"/>
        <v>L</v>
      </c>
      <c r="BA14" s="35" t="str">
        <f t="shared" ca="1" si="1"/>
        <v>M</v>
      </c>
      <c r="BB14" s="35" t="str">
        <f t="shared" ca="1" si="1"/>
        <v>M</v>
      </c>
      <c r="BC14" s="35" t="str">
        <f t="shared" ca="1" si="1"/>
        <v>J</v>
      </c>
      <c r="BD14" s="35" t="str">
        <f t="shared" ca="1" si="1"/>
        <v>V</v>
      </c>
      <c r="BE14" s="35" t="str">
        <f t="shared" ca="1" si="1"/>
        <v>L</v>
      </c>
      <c r="BF14" s="35" t="str">
        <f t="shared" ca="1" si="1"/>
        <v>M</v>
      </c>
      <c r="BG14" s="35" t="str">
        <f t="shared" ca="1" si="1"/>
        <v>M</v>
      </c>
      <c r="BH14" s="35" t="str">
        <f t="shared" ca="1" si="1"/>
        <v>J</v>
      </c>
      <c r="BI14" s="35" t="str">
        <f t="shared" ca="1" si="1"/>
        <v>V</v>
      </c>
      <c r="BJ14" s="35" t="str">
        <f t="shared" ca="1" si="1"/>
        <v>L</v>
      </c>
      <c r="BK14" s="35" t="str">
        <f t="shared" ca="1" si="1"/>
        <v>M</v>
      </c>
      <c r="BL14" s="35" t="str">
        <f t="shared" ca="1" si="1"/>
        <v>M</v>
      </c>
      <c r="BM14" s="35" t="str">
        <f t="shared" ca="1" si="1"/>
        <v>J</v>
      </c>
      <c r="BN14" s="35" t="str">
        <f t="shared" ca="1" si="1"/>
        <v>V</v>
      </c>
      <c r="BO14" s="35" t="str">
        <f t="shared" ca="1" si="1"/>
        <v>L</v>
      </c>
      <c r="BP14" s="35" t="str">
        <f t="shared" ca="1" si="1"/>
        <v>M</v>
      </c>
      <c r="BQ14" s="35" t="str">
        <f t="shared" ca="1" si="1"/>
        <v>M</v>
      </c>
      <c r="BR14" s="35" t="str">
        <f t="shared" ca="1" si="1"/>
        <v>J</v>
      </c>
      <c r="BS14" s="35" t="str">
        <f t="shared" ca="1" si="1"/>
        <v>V</v>
      </c>
      <c r="BT14" s="35" t="str">
        <f t="shared" ca="1" si="1"/>
        <v>L</v>
      </c>
      <c r="BU14" s="35" t="str">
        <f t="shared" ca="1" si="1"/>
        <v>M</v>
      </c>
      <c r="BV14" s="35" t="str">
        <f t="shared" ca="1" si="1"/>
        <v>M</v>
      </c>
      <c r="BW14" s="35" t="str">
        <f t="shared" ca="1" si="1"/>
        <v>J</v>
      </c>
      <c r="BX14" s="35" t="str">
        <f t="shared" ca="1" si="1"/>
        <v>V</v>
      </c>
      <c r="BY14" s="35" t="str">
        <f t="shared" ca="1" si="1"/>
        <v>L</v>
      </c>
      <c r="BZ14" s="35" t="str">
        <f t="shared" ca="1" si="1"/>
        <v>M</v>
      </c>
      <c r="CA14" s="35" t="str">
        <f t="shared" ca="1" si="1"/>
        <v>M</v>
      </c>
      <c r="CB14" s="35" t="str">
        <f t="shared" ca="1" si="1"/>
        <v>J</v>
      </c>
    </row>
    <row r="15" spans="1:80" ht="6" customHeight="1" x14ac:dyDescent="0.3">
      <c r="C15" s="45"/>
      <c r="D15" s="24"/>
      <c r="E15" s="25"/>
      <c r="F15" s="45"/>
      <c r="G15" s="24"/>
      <c r="I15" s="24"/>
      <c r="J15" s="24"/>
      <c r="K15" s="25"/>
      <c r="L15" s="23"/>
      <c r="M15" s="25"/>
      <c r="N15" s="23"/>
      <c r="O15" s="24"/>
      <c r="P15" s="24"/>
      <c r="Q15" s="24"/>
      <c r="R15" s="25"/>
      <c r="S15" s="26"/>
      <c r="T15" s="23"/>
      <c r="U15" s="25"/>
      <c r="V15" s="23"/>
      <c r="W15" s="25"/>
      <c r="X15" s="89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</row>
    <row r="16" spans="1:80" s="37" customFormat="1" ht="13.8" x14ac:dyDescent="0.3">
      <c r="A16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101</v>
      </c>
      <c r="B16" s="84"/>
      <c r="C16" s="86">
        <f t="shared" ref="C16:C41" si="2">IF(ROW(id)=ROW($C$14)+2,1,MAX(prev_col_range)+1)</f>
        <v>1</v>
      </c>
      <c r="D16" s="100">
        <f>IF(type&lt;&gt;"",IF(ROW(stage_id)=ROW($D$14)+2,1,IF(type="S",MAX(prev_col_range)+1,MAX(prev_col_range))),-1)</f>
        <v>1</v>
      </c>
      <c r="E16" s="101">
        <f>_xlfn.IFNA(IF(OR(type="T",type="M"),MATCH(role,Settings!$I$9:$I$16,0),-1),-1)</f>
        <v>-1</v>
      </c>
      <c r="F16" s="46" t="s">
        <v>41</v>
      </c>
      <c r="G16" s="36" t="s">
        <v>42</v>
      </c>
      <c r="I16" s="64" t="str">
        <f>_xlfn.IFNA(INDEX(Settings!$P$9:$P$32,MATCH(team_member,Settings!$N$9:$N$32,0)),"")</f>
        <v/>
      </c>
      <c r="J16" s="36"/>
      <c r="K16" s="47" t="s">
        <v>19</v>
      </c>
      <c r="L16" s="73">
        <f>MIN(T17:T20)</f>
        <v>45063</v>
      </c>
      <c r="M16" s="74"/>
      <c r="N16" s="46"/>
      <c r="O16" s="81" t="str">
        <f t="shared" ref="O16:O41" si="3">IF(d.id&lt;&gt;"",IF(d.id&lt;id,"↖",IF(d.id&gt;id,"↙","")),"")</f>
        <v/>
      </c>
      <c r="P16" s="81" t="str">
        <f>IFERROR("("&amp;d.type&amp;")"&amp; IF(LEN(d.name)&gt;7,LEFT(d.name,7)&amp;"…",d.name),"")</f>
        <v/>
      </c>
      <c r="Q16" s="80" t="s">
        <v>79</v>
      </c>
      <c r="R16" s="47"/>
      <c r="S16" s="71">
        <f>NETWORKDAYS(plan_start, MAX(U17:U20))</f>
        <v>10</v>
      </c>
      <c r="T16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45063</v>
      </c>
      <c r="U16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45076</v>
      </c>
      <c r="V16" s="87">
        <v>45056</v>
      </c>
      <c r="W16" s="88">
        <v>45069</v>
      </c>
      <c r="X16" s="91">
        <f>SUMPRODUCT(X17:X20*S17:S20)/SUM(S17:S20)</f>
        <v>0.75</v>
      </c>
      <c r="Y16" s="97">
        <v>0</v>
      </c>
      <c r="Z16" s="97">
        <v>0</v>
      </c>
      <c r="AA16" s="97">
        <v>0</v>
      </c>
      <c r="AB16" s="97">
        <v>0</v>
      </c>
      <c r="AC16" s="97">
        <v>0</v>
      </c>
      <c r="AD16" s="97">
        <v>0</v>
      </c>
      <c r="AE16" s="97">
        <v>0</v>
      </c>
      <c r="AF16" s="97">
        <v>0</v>
      </c>
      <c r="AG16" s="97">
        <v>0</v>
      </c>
      <c r="AH16" s="97">
        <v>0</v>
      </c>
      <c r="AI16" s="97">
        <v>0</v>
      </c>
      <c r="AJ16" s="97">
        <v>0</v>
      </c>
      <c r="AK16" s="97">
        <v>0</v>
      </c>
      <c r="AL16" s="97">
        <v>0</v>
      </c>
      <c r="AM16" s="97">
        <v>0</v>
      </c>
      <c r="AN16" s="97">
        <v>0</v>
      </c>
      <c r="AO16" s="97">
        <v>0</v>
      </c>
      <c r="AP16" s="97">
        <v>0</v>
      </c>
      <c r="AQ16" s="97">
        <v>0</v>
      </c>
      <c r="AR16" s="97">
        <v>0</v>
      </c>
      <c r="AS16" s="97">
        <v>0</v>
      </c>
      <c r="AT16" s="97">
        <v>0</v>
      </c>
      <c r="AU16" s="97">
        <v>0</v>
      </c>
      <c r="AV16" s="97">
        <v>0</v>
      </c>
      <c r="AW16" s="97">
        <v>0</v>
      </c>
      <c r="AX16" s="97">
        <v>0</v>
      </c>
      <c r="AY16" s="97">
        <v>0</v>
      </c>
      <c r="AZ16" s="97">
        <v>0</v>
      </c>
      <c r="BA16" s="97">
        <v>0</v>
      </c>
      <c r="BB16" s="97">
        <v>0</v>
      </c>
      <c r="BC16" s="97">
        <v>0</v>
      </c>
      <c r="BD16" s="97">
        <v>0</v>
      </c>
      <c r="BE16" s="97">
        <v>0</v>
      </c>
      <c r="BF16" s="97">
        <v>0</v>
      </c>
      <c r="BG16" s="97">
        <v>0</v>
      </c>
      <c r="BH16" s="97">
        <v>0</v>
      </c>
      <c r="BI16" s="97">
        <v>0</v>
      </c>
      <c r="BJ16" s="97">
        <v>0</v>
      </c>
      <c r="BK16" s="97">
        <v>0</v>
      </c>
      <c r="BL16" s="97">
        <v>0</v>
      </c>
      <c r="BM16" s="97">
        <v>0</v>
      </c>
      <c r="BN16" s="97">
        <v>0</v>
      </c>
      <c r="BO16" s="97">
        <v>0</v>
      </c>
      <c r="BP16" s="97">
        <v>0</v>
      </c>
      <c r="BQ16" s="97">
        <v>0</v>
      </c>
      <c r="BR16" s="97">
        <v>0</v>
      </c>
      <c r="BS16" s="97">
        <v>0</v>
      </c>
      <c r="BT16" s="97">
        <v>0</v>
      </c>
      <c r="BU16" s="97">
        <v>0</v>
      </c>
      <c r="BV16" s="97">
        <v>0</v>
      </c>
      <c r="BW16" s="97">
        <v>0</v>
      </c>
      <c r="BX16" s="97">
        <v>0</v>
      </c>
      <c r="BY16" s="97">
        <v>0</v>
      </c>
      <c r="BZ16" s="97">
        <v>0</v>
      </c>
      <c r="CA16" s="97">
        <v>0</v>
      </c>
      <c r="CB16" s="97">
        <v>0</v>
      </c>
    </row>
    <row r="17" spans="1:80" s="37" customFormat="1" ht="13.8" x14ac:dyDescent="0.3">
      <c r="A17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102</v>
      </c>
      <c r="B17" s="84"/>
      <c r="C17" s="86">
        <f t="shared" si="2"/>
        <v>2</v>
      </c>
      <c r="D17" s="100">
        <f>IF(type&lt;&gt;"",IF(ROW(stage_id)=ROW($D$14)+2,1,IF(type="S",MAX(prev_col_range)+1,MAX(prev_col_range))),-1)</f>
        <v>1</v>
      </c>
      <c r="E17" s="101">
        <f>_xlfn.IFNA(IF(OR(type="T",type="M"),MATCH(role,Settings!$I$9:$I$16,0),-1),-1)</f>
        <v>1</v>
      </c>
      <c r="F17" s="46" t="s">
        <v>43</v>
      </c>
      <c r="G17" s="36" t="s">
        <v>44</v>
      </c>
      <c r="I17" s="64" t="str">
        <f>_xlfn.IFNA(INDEX(Settings!$P$9:$P$32,MATCH(team_member,Settings!$N$9:$N$32,0)),"")</f>
        <v>PM</v>
      </c>
      <c r="J17" s="36" t="s">
        <v>35</v>
      </c>
      <c r="K17" s="47"/>
      <c r="L17" s="73">
        <v>45063</v>
      </c>
      <c r="M17" s="74"/>
      <c r="N17" s="46"/>
      <c r="O17" s="81" t="str">
        <f t="shared" si="3"/>
        <v/>
      </c>
      <c r="P17" s="81" t="str">
        <f>IFERROR("("&amp;d.type&amp;")"&amp; IF(LEN(d.name)&gt;7,LEFT(d.name,7)&amp;"…",d.name),"")</f>
        <v/>
      </c>
      <c r="Q17" s="80" t="s">
        <v>79</v>
      </c>
      <c r="R17" s="47"/>
      <c r="S17" s="71">
        <v>5</v>
      </c>
      <c r="T17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45063</v>
      </c>
      <c r="U17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45069</v>
      </c>
      <c r="V17" s="87">
        <v>45056</v>
      </c>
      <c r="W17" s="88">
        <v>45062</v>
      </c>
      <c r="X17" s="90">
        <v>1</v>
      </c>
      <c r="Y17" s="97">
        <v>0</v>
      </c>
      <c r="Z17" s="97">
        <v>0</v>
      </c>
      <c r="AA17" s="97">
        <v>0</v>
      </c>
      <c r="AB17" s="97">
        <v>0</v>
      </c>
      <c r="AC17" s="97">
        <v>0</v>
      </c>
      <c r="AD17" s="97">
        <v>0</v>
      </c>
      <c r="AE17" s="97">
        <v>0</v>
      </c>
      <c r="AF17" s="97">
        <v>0</v>
      </c>
      <c r="AG17" s="97">
        <v>0</v>
      </c>
      <c r="AH17" s="97">
        <v>0</v>
      </c>
      <c r="AI17" s="97">
        <v>0</v>
      </c>
      <c r="AJ17" s="97">
        <v>0</v>
      </c>
      <c r="AK17" s="97">
        <v>0</v>
      </c>
      <c r="AL17" s="97">
        <v>0</v>
      </c>
      <c r="AM17" s="97">
        <v>0</v>
      </c>
      <c r="AN17" s="97">
        <v>0</v>
      </c>
      <c r="AO17" s="97">
        <v>0</v>
      </c>
      <c r="AP17" s="97">
        <v>0</v>
      </c>
      <c r="AQ17" s="97">
        <v>0</v>
      </c>
      <c r="AR17" s="97">
        <v>0</v>
      </c>
      <c r="AS17" s="97">
        <v>0</v>
      </c>
      <c r="AT17" s="97">
        <v>0</v>
      </c>
      <c r="AU17" s="97">
        <v>0</v>
      </c>
      <c r="AV17" s="97">
        <v>0</v>
      </c>
      <c r="AW17" s="97">
        <v>0</v>
      </c>
      <c r="AX17" s="97">
        <v>0</v>
      </c>
      <c r="AY17" s="97">
        <v>0</v>
      </c>
      <c r="AZ17" s="97">
        <v>0</v>
      </c>
      <c r="BA17" s="97">
        <v>0</v>
      </c>
      <c r="BB17" s="97">
        <v>0</v>
      </c>
      <c r="BC17" s="97">
        <v>0</v>
      </c>
      <c r="BD17" s="97">
        <v>0</v>
      </c>
      <c r="BE17" s="97">
        <v>0</v>
      </c>
      <c r="BF17" s="97">
        <v>0</v>
      </c>
      <c r="BG17" s="97">
        <v>0</v>
      </c>
      <c r="BH17" s="97">
        <v>0</v>
      </c>
      <c r="BI17" s="97">
        <v>0</v>
      </c>
      <c r="BJ17" s="97">
        <v>0</v>
      </c>
      <c r="BK17" s="97">
        <v>0</v>
      </c>
      <c r="BL17" s="97">
        <v>0</v>
      </c>
      <c r="BM17" s="97">
        <v>0</v>
      </c>
      <c r="BN17" s="97">
        <v>0</v>
      </c>
      <c r="BO17" s="97">
        <v>0</v>
      </c>
      <c r="BP17" s="97">
        <v>0</v>
      </c>
      <c r="BQ17" s="97">
        <v>0</v>
      </c>
      <c r="BR17" s="97">
        <v>0</v>
      </c>
      <c r="BS17" s="97">
        <v>0</v>
      </c>
      <c r="BT17" s="97">
        <v>0</v>
      </c>
      <c r="BU17" s="97">
        <v>0</v>
      </c>
      <c r="BV17" s="97">
        <v>0</v>
      </c>
      <c r="BW17" s="97">
        <v>0</v>
      </c>
      <c r="BX17" s="97">
        <v>0</v>
      </c>
      <c r="BY17" s="97">
        <v>0</v>
      </c>
      <c r="BZ17" s="97">
        <v>0</v>
      </c>
      <c r="CA17" s="97">
        <v>0</v>
      </c>
      <c r="CB17" s="97">
        <v>0</v>
      </c>
    </row>
    <row r="18" spans="1:80" s="37" customFormat="1" ht="13.8" x14ac:dyDescent="0.3">
      <c r="A18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102</v>
      </c>
      <c r="B18" s="84"/>
      <c r="C18" s="86">
        <f t="shared" si="2"/>
        <v>3</v>
      </c>
      <c r="D18" s="100">
        <f>IF(type&lt;&gt;"",IF(ROW(stage_id)=ROW($D$14)+2,1,IF(type="S",MAX(prev_col_range)+1,MAX(prev_col_range))),-1)</f>
        <v>1</v>
      </c>
      <c r="E18" s="101">
        <f>_xlfn.IFNA(IF(OR(type="T",type="M"),MATCH(role,Settings!$I$9:$I$16,0),-1),-1)</f>
        <v>2</v>
      </c>
      <c r="F18" s="46" t="s">
        <v>43</v>
      </c>
      <c r="G18" s="36" t="s">
        <v>45</v>
      </c>
      <c r="I18" s="64" t="str">
        <f>_xlfn.IFNA(INDEX(Settings!$P$9:$P$32,MATCH(team_member,Settings!$N$9:$N$32,0)),"")</f>
        <v>COD</v>
      </c>
      <c r="J18" s="36" t="s">
        <v>69</v>
      </c>
      <c r="K18" s="47" t="s">
        <v>19</v>
      </c>
      <c r="L18" s="73"/>
      <c r="M18" s="74"/>
      <c r="N18" s="46">
        <f>C17</f>
        <v>2</v>
      </c>
      <c r="O18" s="81" t="str">
        <f t="shared" si="3"/>
        <v>↖</v>
      </c>
      <c r="P18" s="81" t="str">
        <f>IFERROR("("&amp;d.type&amp;")"&amp; IF(LEN(d.name)&gt;7,LEFT(d.name,7)&amp;"…",d.name),"")</f>
        <v>(T)Task P1</v>
      </c>
      <c r="Q18" s="80" t="s">
        <v>79</v>
      </c>
      <c r="R18" s="47"/>
      <c r="S18" s="71">
        <v>3</v>
      </c>
      <c r="T18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45070</v>
      </c>
      <c r="U18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45072</v>
      </c>
      <c r="V18" s="87">
        <v>45063</v>
      </c>
      <c r="W18" s="88">
        <v>45065</v>
      </c>
      <c r="X18" s="90">
        <v>0.5</v>
      </c>
      <c r="Y18" s="97">
        <v>0</v>
      </c>
      <c r="Z18" s="97">
        <v>0</v>
      </c>
      <c r="AA18" s="97">
        <v>0</v>
      </c>
      <c r="AB18" s="97">
        <v>0</v>
      </c>
      <c r="AC18" s="97">
        <v>0</v>
      </c>
      <c r="AD18" s="97">
        <v>0</v>
      </c>
      <c r="AE18" s="97">
        <v>0</v>
      </c>
      <c r="AF18" s="97">
        <v>0</v>
      </c>
      <c r="AG18" s="97">
        <v>0</v>
      </c>
      <c r="AH18" s="97">
        <v>0</v>
      </c>
      <c r="AI18" s="97">
        <v>0</v>
      </c>
      <c r="AJ18" s="97">
        <v>0</v>
      </c>
      <c r="AK18" s="97">
        <v>0</v>
      </c>
      <c r="AL18" s="97">
        <v>0</v>
      </c>
      <c r="AM18" s="97">
        <v>0</v>
      </c>
      <c r="AN18" s="97">
        <v>0</v>
      </c>
      <c r="AO18" s="97">
        <v>0</v>
      </c>
      <c r="AP18" s="97">
        <v>0</v>
      </c>
      <c r="AQ18" s="97">
        <v>0</v>
      </c>
      <c r="AR18" s="97">
        <v>0</v>
      </c>
      <c r="AS18" s="97">
        <v>0</v>
      </c>
      <c r="AT18" s="97">
        <v>0</v>
      </c>
      <c r="AU18" s="97">
        <v>0</v>
      </c>
      <c r="AV18" s="97">
        <v>0</v>
      </c>
      <c r="AW18" s="97">
        <v>0</v>
      </c>
      <c r="AX18" s="97">
        <v>0</v>
      </c>
      <c r="AY18" s="97">
        <v>0</v>
      </c>
      <c r="AZ18" s="97">
        <v>0</v>
      </c>
      <c r="BA18" s="97">
        <v>0</v>
      </c>
      <c r="BB18" s="97">
        <v>0</v>
      </c>
      <c r="BC18" s="97">
        <v>0</v>
      </c>
      <c r="BD18" s="97">
        <v>0</v>
      </c>
      <c r="BE18" s="97">
        <v>0</v>
      </c>
      <c r="BF18" s="97">
        <v>0</v>
      </c>
      <c r="BG18" s="97">
        <v>0</v>
      </c>
      <c r="BH18" s="97">
        <v>0</v>
      </c>
      <c r="BI18" s="97">
        <v>0</v>
      </c>
      <c r="BJ18" s="97">
        <v>0</v>
      </c>
      <c r="BK18" s="97">
        <v>0</v>
      </c>
      <c r="BL18" s="97">
        <v>0</v>
      </c>
      <c r="BM18" s="97">
        <v>0</v>
      </c>
      <c r="BN18" s="97">
        <v>0</v>
      </c>
      <c r="BO18" s="97">
        <v>0</v>
      </c>
      <c r="BP18" s="97">
        <v>0</v>
      </c>
      <c r="BQ18" s="97">
        <v>0</v>
      </c>
      <c r="BR18" s="97">
        <v>0</v>
      </c>
      <c r="BS18" s="97">
        <v>0</v>
      </c>
      <c r="BT18" s="97">
        <v>0</v>
      </c>
      <c r="BU18" s="97">
        <v>0</v>
      </c>
      <c r="BV18" s="97">
        <v>0</v>
      </c>
      <c r="BW18" s="97">
        <v>0</v>
      </c>
      <c r="BX18" s="97">
        <v>0</v>
      </c>
      <c r="BY18" s="97">
        <v>0</v>
      </c>
      <c r="BZ18" s="97">
        <v>0</v>
      </c>
      <c r="CA18" s="97">
        <v>0</v>
      </c>
      <c r="CB18" s="97">
        <v>0</v>
      </c>
    </row>
    <row r="19" spans="1:80" s="37" customFormat="1" ht="13.8" x14ac:dyDescent="0.3">
      <c r="A19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102</v>
      </c>
      <c r="B19" s="84"/>
      <c r="C19" s="86">
        <f t="shared" si="2"/>
        <v>4</v>
      </c>
      <c r="D19" s="100">
        <f>IF(type&lt;&gt;"",IF(ROW(stage_id)=ROW($D$14)+2,1,IF(type="S",MAX(prev_col_range)+1,MAX(prev_col_range))),-1)</f>
        <v>1</v>
      </c>
      <c r="E19" s="101">
        <f>_xlfn.IFNA(IF(OR(type="T",type="M"),MATCH(role,Settings!$I$9:$I$16,0),-1),-1)</f>
        <v>5</v>
      </c>
      <c r="F19" s="46" t="s">
        <v>43</v>
      </c>
      <c r="G19" s="36" t="s">
        <v>46</v>
      </c>
      <c r="I19" s="64" t="str">
        <f>_xlfn.IFNA(INDEX(Settings!$P$9:$P$32,MATCH(team_member,Settings!$N$9:$N$32,0)),"")</f>
        <v>FIN</v>
      </c>
      <c r="J19" s="36" t="s">
        <v>73</v>
      </c>
      <c r="K19" s="47"/>
      <c r="L19" s="73"/>
      <c r="M19" s="74"/>
      <c r="N19" s="46">
        <f>C18</f>
        <v>3</v>
      </c>
      <c r="O19" s="81" t="str">
        <f t="shared" si="3"/>
        <v>↖</v>
      </c>
      <c r="P19" s="81" t="str">
        <f>IFERROR("("&amp;d.type&amp;")"&amp; IF(LEN(d.name)&gt;7,LEFT(d.name,7)&amp;"…",d.name),"")</f>
        <v>(T)Task P2</v>
      </c>
      <c r="Q19" s="80" t="s">
        <v>79</v>
      </c>
      <c r="R19" s="47"/>
      <c r="S19" s="71">
        <v>2</v>
      </c>
      <c r="T19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45075</v>
      </c>
      <c r="U19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45076</v>
      </c>
      <c r="V19" s="87">
        <v>45068</v>
      </c>
      <c r="W19" s="88">
        <v>45069</v>
      </c>
      <c r="X19" s="90">
        <v>0.5</v>
      </c>
      <c r="Y19" s="97">
        <v>0</v>
      </c>
      <c r="Z19" s="97">
        <v>0</v>
      </c>
      <c r="AA19" s="97">
        <v>0</v>
      </c>
      <c r="AB19" s="97">
        <v>0</v>
      </c>
      <c r="AC19" s="97">
        <v>0</v>
      </c>
      <c r="AD19" s="97">
        <v>0</v>
      </c>
      <c r="AE19" s="97">
        <v>0</v>
      </c>
      <c r="AF19" s="97">
        <v>0</v>
      </c>
      <c r="AG19" s="97">
        <v>0</v>
      </c>
      <c r="AH19" s="97">
        <v>0</v>
      </c>
      <c r="AI19" s="97">
        <v>0</v>
      </c>
      <c r="AJ19" s="97">
        <v>0</v>
      </c>
      <c r="AK19" s="97">
        <v>0</v>
      </c>
      <c r="AL19" s="97">
        <v>0</v>
      </c>
      <c r="AM19" s="97">
        <v>0</v>
      </c>
      <c r="AN19" s="97">
        <v>0</v>
      </c>
      <c r="AO19" s="97">
        <v>0</v>
      </c>
      <c r="AP19" s="97">
        <v>0</v>
      </c>
      <c r="AQ19" s="97">
        <v>0</v>
      </c>
      <c r="AR19" s="97">
        <v>0</v>
      </c>
      <c r="AS19" s="97">
        <v>0</v>
      </c>
      <c r="AT19" s="97">
        <v>0</v>
      </c>
      <c r="AU19" s="97">
        <v>0</v>
      </c>
      <c r="AV19" s="97">
        <v>0</v>
      </c>
      <c r="AW19" s="97">
        <v>0</v>
      </c>
      <c r="AX19" s="97">
        <v>0</v>
      </c>
      <c r="AY19" s="97">
        <v>0</v>
      </c>
      <c r="AZ19" s="97">
        <v>0</v>
      </c>
      <c r="BA19" s="97">
        <v>0</v>
      </c>
      <c r="BB19" s="97">
        <v>0</v>
      </c>
      <c r="BC19" s="97">
        <v>0</v>
      </c>
      <c r="BD19" s="97">
        <v>0</v>
      </c>
      <c r="BE19" s="97">
        <v>0</v>
      </c>
      <c r="BF19" s="97">
        <v>0</v>
      </c>
      <c r="BG19" s="97">
        <v>0</v>
      </c>
      <c r="BH19" s="97">
        <v>0</v>
      </c>
      <c r="BI19" s="97">
        <v>0</v>
      </c>
      <c r="BJ19" s="97">
        <v>0</v>
      </c>
      <c r="BK19" s="97">
        <v>0</v>
      </c>
      <c r="BL19" s="97">
        <v>0</v>
      </c>
      <c r="BM19" s="97">
        <v>0</v>
      </c>
      <c r="BN19" s="97">
        <v>0</v>
      </c>
      <c r="BO19" s="97">
        <v>0</v>
      </c>
      <c r="BP19" s="97">
        <v>0</v>
      </c>
      <c r="BQ19" s="97">
        <v>0</v>
      </c>
      <c r="BR19" s="97">
        <v>0</v>
      </c>
      <c r="BS19" s="97">
        <v>0</v>
      </c>
      <c r="BT19" s="97">
        <v>0</v>
      </c>
      <c r="BU19" s="97">
        <v>0</v>
      </c>
      <c r="BV19" s="97">
        <v>0</v>
      </c>
      <c r="BW19" s="97">
        <v>0</v>
      </c>
      <c r="BX19" s="97">
        <v>0</v>
      </c>
      <c r="BY19" s="97">
        <v>0</v>
      </c>
      <c r="BZ19" s="97">
        <v>0</v>
      </c>
      <c r="CA19" s="97">
        <v>0</v>
      </c>
      <c r="CB19" s="97">
        <v>0</v>
      </c>
    </row>
    <row r="20" spans="1:80" s="37" customFormat="1" ht="13.8" x14ac:dyDescent="0.3">
      <c r="A20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103</v>
      </c>
      <c r="B20" s="84"/>
      <c r="C20" s="86">
        <f t="shared" si="2"/>
        <v>5</v>
      </c>
      <c r="D20" s="100">
        <f>IF(type&lt;&gt;"",IF(ROW(stage_id)=ROW($D$14)+2,1,IF(type="S",MAX(prev_col_range)+1,MAX(prev_col_range))),-1)</f>
        <v>1</v>
      </c>
      <c r="E20" s="101">
        <f>_xlfn.IFNA(IF(OR(type="T",type="M"),MATCH(role,Settings!$I$9:$I$16,0),-1),-1)</f>
        <v>4</v>
      </c>
      <c r="F20" s="46" t="s">
        <v>47</v>
      </c>
      <c r="G20" s="36" t="s">
        <v>48</v>
      </c>
      <c r="I20" s="64" t="str">
        <f>_xlfn.IFNA(INDEX(Settings!$P$9:$P$32,MATCH(team_member,Settings!$N$9:$N$32,0)),"")</f>
        <v>MAR</v>
      </c>
      <c r="J20" s="36" t="s">
        <v>71</v>
      </c>
      <c r="K20" s="47" t="s">
        <v>19</v>
      </c>
      <c r="L20" s="73"/>
      <c r="M20" s="74"/>
      <c r="N20" s="46">
        <f>C19</f>
        <v>4</v>
      </c>
      <c r="O20" s="81" t="str">
        <f t="shared" si="3"/>
        <v>↖</v>
      </c>
      <c r="P20" s="81" t="str">
        <f>IFERROR("("&amp;d.type&amp;")"&amp; IF(LEN(d.name)&gt;7,LEFT(d.name,7)&amp;"…",d.name),"")</f>
        <v>(T)Task P3</v>
      </c>
      <c r="Q20" s="80" t="s">
        <v>80</v>
      </c>
      <c r="R20" s="47"/>
      <c r="S20" s="71"/>
      <c r="T20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45076</v>
      </c>
      <c r="U20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45076</v>
      </c>
      <c r="V20" s="87">
        <v>45069</v>
      </c>
      <c r="W20" s="88">
        <v>45069</v>
      </c>
      <c r="X20" s="91">
        <f>1*(SUM(X17:X19)=3)</f>
        <v>0</v>
      </c>
      <c r="Y20" s="97">
        <v>0</v>
      </c>
      <c r="Z20" s="97">
        <v>0</v>
      </c>
      <c r="AA20" s="97">
        <v>0</v>
      </c>
      <c r="AB20" s="97">
        <v>0</v>
      </c>
      <c r="AC20" s="97">
        <v>0</v>
      </c>
      <c r="AD20" s="97">
        <v>0</v>
      </c>
      <c r="AE20" s="97">
        <v>0</v>
      </c>
      <c r="AF20" s="97">
        <v>0</v>
      </c>
      <c r="AG20" s="97">
        <v>0</v>
      </c>
      <c r="AH20" s="97">
        <v>0</v>
      </c>
      <c r="AI20" s="97">
        <v>0</v>
      </c>
      <c r="AJ20" s="97">
        <v>0</v>
      </c>
      <c r="AK20" s="97">
        <v>0</v>
      </c>
      <c r="AL20" s="97">
        <v>0</v>
      </c>
      <c r="AM20" s="97">
        <v>0</v>
      </c>
      <c r="AN20" s="97">
        <v>0</v>
      </c>
      <c r="AO20" s="97">
        <v>0</v>
      </c>
      <c r="AP20" s="97">
        <v>0</v>
      </c>
      <c r="AQ20" s="97">
        <v>0</v>
      </c>
      <c r="AR20" s="97">
        <v>0</v>
      </c>
      <c r="AS20" s="97">
        <v>0</v>
      </c>
      <c r="AT20" s="97">
        <v>0</v>
      </c>
      <c r="AU20" s="97">
        <v>0</v>
      </c>
      <c r="AV20" s="97">
        <v>0</v>
      </c>
      <c r="AW20" s="97">
        <v>0</v>
      </c>
      <c r="AX20" s="97">
        <v>0</v>
      </c>
      <c r="AY20" s="97">
        <v>0</v>
      </c>
      <c r="AZ20" s="97">
        <v>0</v>
      </c>
      <c r="BA20" s="97">
        <v>0</v>
      </c>
      <c r="BB20" s="97">
        <v>0</v>
      </c>
      <c r="BC20" s="97">
        <v>0</v>
      </c>
      <c r="BD20" s="97">
        <v>0</v>
      </c>
      <c r="BE20" s="97">
        <v>0</v>
      </c>
      <c r="BF20" s="97">
        <v>0</v>
      </c>
      <c r="BG20" s="97">
        <v>0</v>
      </c>
      <c r="BH20" s="97">
        <v>0</v>
      </c>
      <c r="BI20" s="97">
        <v>0</v>
      </c>
      <c r="BJ20" s="97">
        <v>0</v>
      </c>
      <c r="BK20" s="97">
        <v>0</v>
      </c>
      <c r="BL20" s="97">
        <v>0</v>
      </c>
      <c r="BM20" s="97">
        <v>0</v>
      </c>
      <c r="BN20" s="97">
        <v>0</v>
      </c>
      <c r="BO20" s="97">
        <v>0</v>
      </c>
      <c r="BP20" s="97">
        <v>0</v>
      </c>
      <c r="BQ20" s="97">
        <v>0</v>
      </c>
      <c r="BR20" s="97">
        <v>0</v>
      </c>
      <c r="BS20" s="97">
        <v>0</v>
      </c>
      <c r="BT20" s="97">
        <v>0</v>
      </c>
      <c r="BU20" s="97">
        <v>0</v>
      </c>
      <c r="BV20" s="97">
        <v>0</v>
      </c>
      <c r="BW20" s="97">
        <v>0</v>
      </c>
      <c r="BX20" s="97">
        <v>0</v>
      </c>
      <c r="BY20" s="97">
        <v>0</v>
      </c>
      <c r="BZ20" s="97">
        <v>0</v>
      </c>
      <c r="CA20" s="97">
        <v>0</v>
      </c>
      <c r="CB20" s="97">
        <v>0</v>
      </c>
    </row>
    <row r="21" spans="1:80" s="37" customFormat="1" ht="13.8" x14ac:dyDescent="0.3">
      <c r="A21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201</v>
      </c>
      <c r="B21" s="84"/>
      <c r="C21" s="86">
        <f t="shared" si="2"/>
        <v>6</v>
      </c>
      <c r="D21" s="100">
        <f>IF(type&lt;&gt;"",IF(ROW(stage_id)=ROW($D$14)+2,1,IF(type="S",MAX(prev_col_range)+1,MAX(prev_col_range))),-1)</f>
        <v>2</v>
      </c>
      <c r="E21" s="101">
        <f>_xlfn.IFNA(IF(OR(type="T",type="M"),MATCH(role,Settings!$I$9:$I$16,0),-1),-1)</f>
        <v>-1</v>
      </c>
      <c r="F21" s="46" t="s">
        <v>41</v>
      </c>
      <c r="G21" s="36" t="s">
        <v>49</v>
      </c>
      <c r="I21" s="64" t="str">
        <f>_xlfn.IFNA(INDEX(Settings!$P$9:$P$32,MATCH(team_member,Settings!$N$9:$N$32,0)),"")</f>
        <v/>
      </c>
      <c r="J21" s="36"/>
      <c r="K21" s="47"/>
      <c r="L21" s="73">
        <f>MIN(T22:T25)</f>
        <v>45077</v>
      </c>
      <c r="M21" s="74"/>
      <c r="N21" s="46"/>
      <c r="O21" s="81" t="str">
        <f t="shared" si="3"/>
        <v/>
      </c>
      <c r="P21" s="81" t="str">
        <f>IFERROR("("&amp;d.type&amp;")"&amp; IF(LEN(d.name)&gt;7,LEFT(d.name,7)&amp;"…",d.name),"")</f>
        <v/>
      </c>
      <c r="Q21" s="80" t="s">
        <v>79</v>
      </c>
      <c r="R21" s="47"/>
      <c r="S21" s="71">
        <f>NETWORKDAYS(plan_start, MAX(U22:U25))</f>
        <v>10</v>
      </c>
      <c r="T21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45077</v>
      </c>
      <c r="U21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45090</v>
      </c>
      <c r="V21" s="87">
        <v>45070</v>
      </c>
      <c r="W21" s="88">
        <v>45083</v>
      </c>
      <c r="X21" s="90">
        <f>SUMPRODUCT(X22:X25*S22:S25)/SUM(S22:S25)</f>
        <v>0.125</v>
      </c>
      <c r="Y21" s="97">
        <v>0</v>
      </c>
      <c r="Z21" s="97">
        <v>0</v>
      </c>
      <c r="AA21" s="97">
        <v>0</v>
      </c>
      <c r="AB21" s="97">
        <v>0</v>
      </c>
      <c r="AC21" s="97">
        <v>0</v>
      </c>
      <c r="AD21" s="97">
        <v>0</v>
      </c>
      <c r="AE21" s="97">
        <v>0</v>
      </c>
      <c r="AF21" s="97">
        <v>0</v>
      </c>
      <c r="AG21" s="97">
        <v>0</v>
      </c>
      <c r="AH21" s="97">
        <v>0</v>
      </c>
      <c r="AI21" s="97">
        <v>0</v>
      </c>
      <c r="AJ21" s="97">
        <v>0</v>
      </c>
      <c r="AK21" s="97">
        <v>0</v>
      </c>
      <c r="AL21" s="97">
        <v>0</v>
      </c>
      <c r="AM21" s="97">
        <v>0</v>
      </c>
      <c r="AN21" s="97">
        <v>0</v>
      </c>
      <c r="AO21" s="97">
        <v>0</v>
      </c>
      <c r="AP21" s="97">
        <v>0</v>
      </c>
      <c r="AQ21" s="97">
        <v>0</v>
      </c>
      <c r="AR21" s="97">
        <v>0</v>
      </c>
      <c r="AS21" s="97">
        <v>0</v>
      </c>
      <c r="AT21" s="97">
        <v>0</v>
      </c>
      <c r="AU21" s="97">
        <v>0</v>
      </c>
      <c r="AV21" s="97">
        <v>0</v>
      </c>
      <c r="AW21" s="97">
        <v>0</v>
      </c>
      <c r="AX21" s="97">
        <v>0</v>
      </c>
      <c r="AY21" s="97">
        <v>0</v>
      </c>
      <c r="AZ21" s="97">
        <v>0</v>
      </c>
      <c r="BA21" s="97">
        <v>0</v>
      </c>
      <c r="BB21" s="97">
        <v>0</v>
      </c>
      <c r="BC21" s="97">
        <v>0</v>
      </c>
      <c r="BD21" s="97">
        <v>0</v>
      </c>
      <c r="BE21" s="97">
        <v>0</v>
      </c>
      <c r="BF21" s="97">
        <v>0</v>
      </c>
      <c r="BG21" s="97">
        <v>0</v>
      </c>
      <c r="BH21" s="97">
        <v>0</v>
      </c>
      <c r="BI21" s="97">
        <v>0</v>
      </c>
      <c r="BJ21" s="97">
        <v>0</v>
      </c>
      <c r="BK21" s="97">
        <v>0</v>
      </c>
      <c r="BL21" s="97">
        <v>0</v>
      </c>
      <c r="BM21" s="97">
        <v>0</v>
      </c>
      <c r="BN21" s="97">
        <v>0</v>
      </c>
      <c r="BO21" s="97">
        <v>0</v>
      </c>
      <c r="BP21" s="97">
        <v>0</v>
      </c>
      <c r="BQ21" s="97">
        <v>0</v>
      </c>
      <c r="BR21" s="97">
        <v>0</v>
      </c>
      <c r="BS21" s="97">
        <v>0</v>
      </c>
      <c r="BT21" s="97">
        <v>0</v>
      </c>
      <c r="BU21" s="97">
        <v>0</v>
      </c>
      <c r="BV21" s="97">
        <v>0</v>
      </c>
      <c r="BW21" s="97">
        <v>0</v>
      </c>
      <c r="BX21" s="97">
        <v>0</v>
      </c>
      <c r="BY21" s="97">
        <v>0</v>
      </c>
      <c r="BZ21" s="97">
        <v>0</v>
      </c>
      <c r="CA21" s="97">
        <v>0</v>
      </c>
      <c r="CB21" s="97">
        <v>0</v>
      </c>
    </row>
    <row r="22" spans="1:80" s="37" customFormat="1" ht="13.8" x14ac:dyDescent="0.3">
      <c r="A22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202</v>
      </c>
      <c r="B22" s="84"/>
      <c r="C22" s="86">
        <f t="shared" si="2"/>
        <v>7</v>
      </c>
      <c r="D22" s="100">
        <f>IF(type&lt;&gt;"",IF(ROW(stage_id)=ROW($D$14)+2,1,IF(type="S",MAX(prev_col_range)+1,MAX(prev_col_range))),-1)</f>
        <v>2</v>
      </c>
      <c r="E22" s="101">
        <f>_xlfn.IFNA(IF(OR(type="T",type="M"),MATCH(role,Settings!$I$9:$I$16,0),-1),-1)</f>
        <v>2</v>
      </c>
      <c r="F22" s="46" t="s">
        <v>43</v>
      </c>
      <c r="G22" s="36" t="s">
        <v>50</v>
      </c>
      <c r="I22" s="64" t="str">
        <f>_xlfn.IFNA(INDEX(Settings!$P$9:$P$32,MATCH(team_member,Settings!$N$9:$N$32,0)),"")</f>
        <v>COD</v>
      </c>
      <c r="J22" s="36" t="s">
        <v>70</v>
      </c>
      <c r="K22" s="47"/>
      <c r="L22" s="73"/>
      <c r="M22" s="74"/>
      <c r="N22" s="46">
        <f>C16</f>
        <v>1</v>
      </c>
      <c r="O22" s="81" t="str">
        <f t="shared" si="3"/>
        <v>↖</v>
      </c>
      <c r="P22" s="81" t="str">
        <f>IFERROR("("&amp;d.type&amp;")"&amp; IF(LEN(d.name)&gt;7,LEFT(d.name,7)&amp;"…",d.name),"")</f>
        <v>(S)Plannin…</v>
      </c>
      <c r="Q22" s="80" t="s">
        <v>79</v>
      </c>
      <c r="R22" s="47"/>
      <c r="S22" s="71">
        <v>5</v>
      </c>
      <c r="T22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45077</v>
      </c>
      <c r="U22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45083</v>
      </c>
      <c r="V22" s="87">
        <v>45070</v>
      </c>
      <c r="W22" s="88">
        <v>45076</v>
      </c>
      <c r="X22" s="91">
        <v>0.25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7">
        <v>0</v>
      </c>
      <c r="AJ22" s="97">
        <v>0</v>
      </c>
      <c r="AK22" s="97">
        <v>0</v>
      </c>
      <c r="AL22" s="97">
        <v>0</v>
      </c>
      <c r="AM22" s="97">
        <v>0</v>
      </c>
      <c r="AN22" s="97">
        <v>0</v>
      </c>
      <c r="AO22" s="97">
        <v>0</v>
      </c>
      <c r="AP22" s="97">
        <v>0</v>
      </c>
      <c r="AQ22" s="97">
        <v>0</v>
      </c>
      <c r="AR22" s="97">
        <v>0</v>
      </c>
      <c r="AS22" s="97">
        <v>0</v>
      </c>
      <c r="AT22" s="97">
        <v>0</v>
      </c>
      <c r="AU22" s="97">
        <v>0</v>
      </c>
      <c r="AV22" s="97">
        <v>0</v>
      </c>
      <c r="AW22" s="97">
        <v>0</v>
      </c>
      <c r="AX22" s="97">
        <v>0</v>
      </c>
      <c r="AY22" s="97">
        <v>0</v>
      </c>
      <c r="AZ22" s="97">
        <v>0</v>
      </c>
      <c r="BA22" s="97">
        <v>0</v>
      </c>
      <c r="BB22" s="97">
        <v>0</v>
      </c>
      <c r="BC22" s="97">
        <v>0</v>
      </c>
      <c r="BD22" s="97">
        <v>0</v>
      </c>
      <c r="BE22" s="97">
        <v>0</v>
      </c>
      <c r="BF22" s="97">
        <v>0</v>
      </c>
      <c r="BG22" s="97">
        <v>0</v>
      </c>
      <c r="BH22" s="97">
        <v>0</v>
      </c>
      <c r="BI22" s="97">
        <v>0</v>
      </c>
      <c r="BJ22" s="97">
        <v>0</v>
      </c>
      <c r="BK22" s="97">
        <v>0</v>
      </c>
      <c r="BL22" s="97">
        <v>0</v>
      </c>
      <c r="BM22" s="97">
        <v>0</v>
      </c>
      <c r="BN22" s="97">
        <v>0</v>
      </c>
      <c r="BO22" s="97">
        <v>0</v>
      </c>
      <c r="BP22" s="97">
        <v>0</v>
      </c>
      <c r="BQ22" s="97">
        <v>0</v>
      </c>
      <c r="BR22" s="97">
        <v>0</v>
      </c>
      <c r="BS22" s="97">
        <v>0</v>
      </c>
      <c r="BT22" s="97">
        <v>0</v>
      </c>
      <c r="BU22" s="97">
        <v>0</v>
      </c>
      <c r="BV22" s="97">
        <v>0</v>
      </c>
      <c r="BW22" s="97">
        <v>0</v>
      </c>
      <c r="BX22" s="97">
        <v>0</v>
      </c>
      <c r="BY22" s="97">
        <v>0</v>
      </c>
      <c r="BZ22" s="97">
        <v>0</v>
      </c>
      <c r="CA22" s="97">
        <v>0</v>
      </c>
      <c r="CB22" s="97">
        <v>0</v>
      </c>
    </row>
    <row r="23" spans="1:80" s="37" customFormat="1" ht="13.8" x14ac:dyDescent="0.3">
      <c r="A23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202</v>
      </c>
      <c r="B23" s="84"/>
      <c r="C23" s="86">
        <f t="shared" si="2"/>
        <v>8</v>
      </c>
      <c r="D23" s="100">
        <f>IF(type&lt;&gt;"",IF(ROW(stage_id)=ROW($D$14)+2,1,IF(type="S",MAX(prev_col_range)+1,MAX(prev_col_range))),-1)</f>
        <v>2</v>
      </c>
      <c r="E23" s="101">
        <f>_xlfn.IFNA(IF(OR(type="T",type="M"),MATCH(role,Settings!$I$9:$I$16,0),-1),-1)</f>
        <v>2</v>
      </c>
      <c r="F23" s="46" t="s">
        <v>43</v>
      </c>
      <c r="G23" s="36" t="s">
        <v>51</v>
      </c>
      <c r="I23" s="64" t="str">
        <f>_xlfn.IFNA(INDEX(Settings!$P$9:$P$32,MATCH(team_member,Settings!$N$9:$N$32,0)),"")</f>
        <v>COD</v>
      </c>
      <c r="J23" s="36" t="s">
        <v>70</v>
      </c>
      <c r="K23" s="47"/>
      <c r="L23" s="73"/>
      <c r="M23" s="74"/>
      <c r="N23" s="46">
        <f>C22</f>
        <v>7</v>
      </c>
      <c r="O23" s="81" t="str">
        <f t="shared" si="3"/>
        <v>↖</v>
      </c>
      <c r="P23" s="81" t="str">
        <f>IFERROR("("&amp;d.type&amp;")"&amp; IF(LEN(d.name)&gt;7,LEFT(d.name,7)&amp;"…",d.name),"")</f>
        <v>(T)Task I1</v>
      </c>
      <c r="Q23" s="80" t="s">
        <v>79</v>
      </c>
      <c r="R23" s="47"/>
      <c r="S23" s="84">
        <v>3</v>
      </c>
      <c r="T23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45084</v>
      </c>
      <c r="U23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45086</v>
      </c>
      <c r="V23" s="87">
        <v>45077</v>
      </c>
      <c r="W23" s="88">
        <v>45079</v>
      </c>
      <c r="X23" s="91"/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7">
        <v>0</v>
      </c>
      <c r="AJ23" s="97">
        <v>0</v>
      </c>
      <c r="AK23" s="97">
        <v>0</v>
      </c>
      <c r="AL23" s="97">
        <v>0</v>
      </c>
      <c r="AM23" s="97">
        <v>0</v>
      </c>
      <c r="AN23" s="97">
        <v>0</v>
      </c>
      <c r="AO23" s="97">
        <v>0</v>
      </c>
      <c r="AP23" s="97">
        <v>0</v>
      </c>
      <c r="AQ23" s="97">
        <v>0</v>
      </c>
      <c r="AR23" s="97">
        <v>0</v>
      </c>
      <c r="AS23" s="97">
        <v>0</v>
      </c>
      <c r="AT23" s="97">
        <v>0</v>
      </c>
      <c r="AU23" s="97">
        <v>0</v>
      </c>
      <c r="AV23" s="97">
        <v>0</v>
      </c>
      <c r="AW23" s="97">
        <v>0</v>
      </c>
      <c r="AX23" s="97">
        <v>0</v>
      </c>
      <c r="AY23" s="97">
        <v>0</v>
      </c>
      <c r="AZ23" s="97">
        <v>0</v>
      </c>
      <c r="BA23" s="97">
        <v>0</v>
      </c>
      <c r="BB23" s="97">
        <v>0</v>
      </c>
      <c r="BC23" s="97">
        <v>0</v>
      </c>
      <c r="BD23" s="97">
        <v>0</v>
      </c>
      <c r="BE23" s="97">
        <v>0</v>
      </c>
      <c r="BF23" s="97">
        <v>0</v>
      </c>
      <c r="BG23" s="97">
        <v>0</v>
      </c>
      <c r="BH23" s="97">
        <v>0</v>
      </c>
      <c r="BI23" s="97">
        <v>0</v>
      </c>
      <c r="BJ23" s="97">
        <v>0</v>
      </c>
      <c r="BK23" s="97">
        <v>0</v>
      </c>
      <c r="BL23" s="97">
        <v>0</v>
      </c>
      <c r="BM23" s="97">
        <v>0</v>
      </c>
      <c r="BN23" s="97">
        <v>0</v>
      </c>
      <c r="BO23" s="97">
        <v>0</v>
      </c>
      <c r="BP23" s="97">
        <v>0</v>
      </c>
      <c r="BQ23" s="97">
        <v>0</v>
      </c>
      <c r="BR23" s="97">
        <v>0</v>
      </c>
      <c r="BS23" s="97">
        <v>0</v>
      </c>
      <c r="BT23" s="97">
        <v>0</v>
      </c>
      <c r="BU23" s="97">
        <v>0</v>
      </c>
      <c r="BV23" s="97">
        <v>0</v>
      </c>
      <c r="BW23" s="97">
        <v>0</v>
      </c>
      <c r="BX23" s="97">
        <v>0</v>
      </c>
      <c r="BY23" s="97">
        <v>0</v>
      </c>
      <c r="BZ23" s="97">
        <v>0</v>
      </c>
      <c r="CA23" s="97">
        <v>0</v>
      </c>
      <c r="CB23" s="97">
        <v>0</v>
      </c>
    </row>
    <row r="24" spans="1:80" s="37" customFormat="1" ht="13.8" x14ac:dyDescent="0.3">
      <c r="A24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202</v>
      </c>
      <c r="B24" s="84"/>
      <c r="C24" s="86">
        <f t="shared" si="2"/>
        <v>9</v>
      </c>
      <c r="D24" s="100">
        <f>IF(type&lt;&gt;"",IF(ROW(stage_id)=ROW($D$14)+2,1,IF(type="S",MAX(prev_col_range)+1,MAX(prev_col_range))),-1)</f>
        <v>2</v>
      </c>
      <c r="E24" s="101">
        <f>_xlfn.IFNA(IF(OR(type="T",type="M"),MATCH(role,Settings!$I$9:$I$16,0),-1),-1)</f>
        <v>1</v>
      </c>
      <c r="F24" s="46" t="s">
        <v>43</v>
      </c>
      <c r="G24" s="36" t="s">
        <v>52</v>
      </c>
      <c r="I24" s="64" t="str">
        <f>_xlfn.IFNA(INDEX(Settings!$P$9:$P$32,MATCH(team_member,Settings!$N$9:$N$32,0)),"")</f>
        <v>PM</v>
      </c>
      <c r="J24" s="36" t="s">
        <v>35</v>
      </c>
      <c r="K24" s="47"/>
      <c r="L24" s="73"/>
      <c r="M24" s="74"/>
      <c r="N24" s="46">
        <f t="shared" ref="N24:N25" si="4">C23</f>
        <v>8</v>
      </c>
      <c r="O24" s="81" t="str">
        <f t="shared" si="3"/>
        <v>↖</v>
      </c>
      <c r="P24" s="81" t="str">
        <f>IFERROR("("&amp;d.type&amp;")"&amp; IF(LEN(d.name)&gt;7,LEFT(d.name,7)&amp;"…",d.name),"")</f>
        <v>(T)Task I2</v>
      </c>
      <c r="Q24" s="80" t="s">
        <v>79</v>
      </c>
      <c r="R24" s="47"/>
      <c r="S24" s="71">
        <v>2</v>
      </c>
      <c r="T24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45089</v>
      </c>
      <c r="U24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45090</v>
      </c>
      <c r="V24" s="87">
        <v>45082</v>
      </c>
      <c r="W24" s="88">
        <v>45083</v>
      </c>
      <c r="X24" s="91"/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7">
        <v>0</v>
      </c>
      <c r="AJ24" s="97">
        <v>0</v>
      </c>
      <c r="AK24" s="97">
        <v>0</v>
      </c>
      <c r="AL24" s="97">
        <v>0</v>
      </c>
      <c r="AM24" s="97">
        <v>0</v>
      </c>
      <c r="AN24" s="97">
        <v>0</v>
      </c>
      <c r="AO24" s="97">
        <v>0</v>
      </c>
      <c r="AP24" s="97">
        <v>0</v>
      </c>
      <c r="AQ24" s="97">
        <v>0</v>
      </c>
      <c r="AR24" s="97">
        <v>0</v>
      </c>
      <c r="AS24" s="97">
        <v>0</v>
      </c>
      <c r="AT24" s="97">
        <v>0</v>
      </c>
      <c r="AU24" s="97">
        <v>0</v>
      </c>
      <c r="AV24" s="97">
        <v>0</v>
      </c>
      <c r="AW24" s="97">
        <v>0</v>
      </c>
      <c r="AX24" s="97">
        <v>0</v>
      </c>
      <c r="AY24" s="97">
        <v>0</v>
      </c>
      <c r="AZ24" s="97">
        <v>0</v>
      </c>
      <c r="BA24" s="97">
        <v>0</v>
      </c>
      <c r="BB24" s="97">
        <v>0</v>
      </c>
      <c r="BC24" s="97">
        <v>0</v>
      </c>
      <c r="BD24" s="97">
        <v>0</v>
      </c>
      <c r="BE24" s="97">
        <v>0</v>
      </c>
      <c r="BF24" s="97">
        <v>0</v>
      </c>
      <c r="BG24" s="97">
        <v>0</v>
      </c>
      <c r="BH24" s="97">
        <v>0</v>
      </c>
      <c r="BI24" s="97">
        <v>0</v>
      </c>
      <c r="BJ24" s="97">
        <v>0</v>
      </c>
      <c r="BK24" s="97">
        <v>0</v>
      </c>
      <c r="BL24" s="97">
        <v>0</v>
      </c>
      <c r="BM24" s="97">
        <v>0</v>
      </c>
      <c r="BN24" s="97">
        <v>0</v>
      </c>
      <c r="BO24" s="97">
        <v>0</v>
      </c>
      <c r="BP24" s="97">
        <v>0</v>
      </c>
      <c r="BQ24" s="97">
        <v>0</v>
      </c>
      <c r="BR24" s="97">
        <v>0</v>
      </c>
      <c r="BS24" s="97">
        <v>0</v>
      </c>
      <c r="BT24" s="97">
        <v>0</v>
      </c>
      <c r="BU24" s="97">
        <v>0</v>
      </c>
      <c r="BV24" s="97">
        <v>0</v>
      </c>
      <c r="BW24" s="97">
        <v>0</v>
      </c>
      <c r="BX24" s="97">
        <v>0</v>
      </c>
      <c r="BY24" s="97">
        <v>0</v>
      </c>
      <c r="BZ24" s="97">
        <v>0</v>
      </c>
      <c r="CA24" s="97">
        <v>0</v>
      </c>
      <c r="CB24" s="97">
        <v>0</v>
      </c>
    </row>
    <row r="25" spans="1:80" s="37" customFormat="1" ht="13.8" x14ac:dyDescent="0.3">
      <c r="A25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203</v>
      </c>
      <c r="B25" s="84"/>
      <c r="C25" s="86">
        <f t="shared" si="2"/>
        <v>10</v>
      </c>
      <c r="D25" s="100">
        <f>IF(type&lt;&gt;"",IF(ROW(stage_id)=ROW($D$14)+2,1,IF(type="S",MAX(prev_col_range)+1,MAX(prev_col_range))),-1)</f>
        <v>2</v>
      </c>
      <c r="E25" s="101">
        <f>_xlfn.IFNA(IF(OR(type="T",type="M"),MATCH(role,Settings!$I$9:$I$16,0),-1),-1)</f>
        <v>3</v>
      </c>
      <c r="F25" s="46" t="s">
        <v>47</v>
      </c>
      <c r="G25" s="36" t="s">
        <v>53</v>
      </c>
      <c r="I25" s="64" t="str">
        <f>_xlfn.IFNA(INDEX(Settings!$P$9:$P$32,MATCH(team_member,Settings!$N$9:$N$32,0)),"")</f>
        <v>DES</v>
      </c>
      <c r="J25" s="36" t="s">
        <v>72</v>
      </c>
      <c r="K25" s="47"/>
      <c r="L25" s="73"/>
      <c r="M25" s="74"/>
      <c r="N25" s="46">
        <f t="shared" si="4"/>
        <v>9</v>
      </c>
      <c r="O25" s="81" t="str">
        <f t="shared" si="3"/>
        <v>↖</v>
      </c>
      <c r="P25" s="81" t="str">
        <f>IFERROR("("&amp;d.type&amp;")"&amp; IF(LEN(d.name)&gt;7,LEFT(d.name,7)&amp;"…",d.name),"")</f>
        <v>(T)Task I3</v>
      </c>
      <c r="Q25" s="80" t="s">
        <v>80</v>
      </c>
      <c r="R25" s="47"/>
      <c r="S25" s="71"/>
      <c r="T25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45090</v>
      </c>
      <c r="U25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45090</v>
      </c>
      <c r="V25" s="87">
        <v>45083</v>
      </c>
      <c r="W25" s="88">
        <v>45083</v>
      </c>
      <c r="X25" s="91"/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0</v>
      </c>
      <c r="AE25" s="97">
        <v>0</v>
      </c>
      <c r="AF25" s="97">
        <v>0</v>
      </c>
      <c r="AG25" s="97">
        <v>0</v>
      </c>
      <c r="AH25" s="97">
        <v>0</v>
      </c>
      <c r="AI25" s="97">
        <v>0</v>
      </c>
      <c r="AJ25" s="97">
        <v>0</v>
      </c>
      <c r="AK25" s="97">
        <v>0</v>
      </c>
      <c r="AL25" s="97">
        <v>0</v>
      </c>
      <c r="AM25" s="97">
        <v>0</v>
      </c>
      <c r="AN25" s="97">
        <v>0</v>
      </c>
      <c r="AO25" s="97">
        <v>0</v>
      </c>
      <c r="AP25" s="97">
        <v>0</v>
      </c>
      <c r="AQ25" s="97">
        <v>0</v>
      </c>
      <c r="AR25" s="97">
        <v>0</v>
      </c>
      <c r="AS25" s="97">
        <v>0</v>
      </c>
      <c r="AT25" s="97">
        <v>0</v>
      </c>
      <c r="AU25" s="97">
        <v>0</v>
      </c>
      <c r="AV25" s="97">
        <v>0</v>
      </c>
      <c r="AW25" s="97">
        <v>0</v>
      </c>
      <c r="AX25" s="97">
        <v>0</v>
      </c>
      <c r="AY25" s="97">
        <v>0</v>
      </c>
      <c r="AZ25" s="97">
        <v>0</v>
      </c>
      <c r="BA25" s="97">
        <v>0</v>
      </c>
      <c r="BB25" s="97">
        <v>0</v>
      </c>
      <c r="BC25" s="97">
        <v>0</v>
      </c>
      <c r="BD25" s="97">
        <v>0</v>
      </c>
      <c r="BE25" s="97">
        <v>0</v>
      </c>
      <c r="BF25" s="97">
        <v>0</v>
      </c>
      <c r="BG25" s="97">
        <v>0</v>
      </c>
      <c r="BH25" s="97">
        <v>0</v>
      </c>
      <c r="BI25" s="97">
        <v>0</v>
      </c>
      <c r="BJ25" s="97">
        <v>0</v>
      </c>
      <c r="BK25" s="97">
        <v>0</v>
      </c>
      <c r="BL25" s="97">
        <v>0</v>
      </c>
      <c r="BM25" s="97">
        <v>0</v>
      </c>
      <c r="BN25" s="97">
        <v>0</v>
      </c>
      <c r="BO25" s="97">
        <v>0</v>
      </c>
      <c r="BP25" s="97">
        <v>0</v>
      </c>
      <c r="BQ25" s="97">
        <v>0</v>
      </c>
      <c r="BR25" s="97">
        <v>0</v>
      </c>
      <c r="BS25" s="97">
        <v>0</v>
      </c>
      <c r="BT25" s="97">
        <v>0</v>
      </c>
      <c r="BU25" s="97">
        <v>0</v>
      </c>
      <c r="BV25" s="97">
        <v>0</v>
      </c>
      <c r="BW25" s="97">
        <v>0</v>
      </c>
      <c r="BX25" s="97">
        <v>0</v>
      </c>
      <c r="BY25" s="97">
        <v>0</v>
      </c>
      <c r="BZ25" s="97">
        <v>0</v>
      </c>
      <c r="CA25" s="97">
        <v>0</v>
      </c>
      <c r="CB25" s="97">
        <v>0</v>
      </c>
    </row>
    <row r="26" spans="1:80" s="37" customFormat="1" ht="13.8" x14ac:dyDescent="0.3">
      <c r="A26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301</v>
      </c>
      <c r="B26" s="84"/>
      <c r="C26" s="86">
        <f t="shared" si="2"/>
        <v>11</v>
      </c>
      <c r="D26" s="100">
        <f>IF(type&lt;&gt;"",IF(ROW(stage_id)=ROW($D$14)+2,1,IF(type="S",MAX(prev_col_range)+1,MAX(prev_col_range))),-1)</f>
        <v>3</v>
      </c>
      <c r="E26" s="101">
        <f>_xlfn.IFNA(IF(OR(type="T",type="M"),MATCH(role,Settings!$I$9:$I$16,0),-1),-1)</f>
        <v>-1</v>
      </c>
      <c r="F26" s="46" t="s">
        <v>41</v>
      </c>
      <c r="G26" s="36" t="s">
        <v>81</v>
      </c>
      <c r="I26" s="64" t="str">
        <f>_xlfn.IFNA(INDEX(Settings!$P$9:$P$32,MATCH(team_member,Settings!$N$9:$N$32,0)),"")</f>
        <v/>
      </c>
      <c r="J26" s="36"/>
      <c r="K26" s="47"/>
      <c r="L26" s="73">
        <f>MIN(T27:T30)</f>
        <v>45076</v>
      </c>
      <c r="M26" s="74"/>
      <c r="N26" s="46"/>
      <c r="O26" s="81" t="str">
        <f t="shared" si="3"/>
        <v/>
      </c>
      <c r="P26" s="81" t="str">
        <f>IFERROR("("&amp;d.type&amp;")"&amp; IF(LEN(d.name)&gt;7,LEFT(d.name,7)&amp;"…",d.name),"")</f>
        <v/>
      </c>
      <c r="Q26" s="80" t="s">
        <v>79</v>
      </c>
      <c r="R26" s="47"/>
      <c r="S26" s="71">
        <f>NETWORKDAYS(plan_start, MAX(U27:U30))</f>
        <v>11</v>
      </c>
      <c r="T26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45076</v>
      </c>
      <c r="U26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45090</v>
      </c>
      <c r="V26" s="87">
        <v>45069</v>
      </c>
      <c r="W26" s="88">
        <v>45083</v>
      </c>
      <c r="X26" s="91">
        <f>SUMPRODUCT(X27:X30*S27:S30)/SUM(S27:S30)</f>
        <v>0</v>
      </c>
      <c r="Y26" s="97">
        <v>0</v>
      </c>
      <c r="Z26" s="97">
        <v>0</v>
      </c>
      <c r="AA26" s="97">
        <v>0</v>
      </c>
      <c r="AB26" s="97">
        <v>0</v>
      </c>
      <c r="AC26" s="97">
        <v>0</v>
      </c>
      <c r="AD26" s="97">
        <v>0</v>
      </c>
      <c r="AE26" s="97">
        <v>0</v>
      </c>
      <c r="AF26" s="97">
        <v>0</v>
      </c>
      <c r="AG26" s="97">
        <v>0</v>
      </c>
      <c r="AH26" s="97">
        <v>0</v>
      </c>
      <c r="AI26" s="97">
        <v>0</v>
      </c>
      <c r="AJ26" s="97">
        <v>0</v>
      </c>
      <c r="AK26" s="97">
        <v>0</v>
      </c>
      <c r="AL26" s="97">
        <v>0</v>
      </c>
      <c r="AM26" s="97">
        <v>0</v>
      </c>
      <c r="AN26" s="97">
        <v>0</v>
      </c>
      <c r="AO26" s="97">
        <v>0</v>
      </c>
      <c r="AP26" s="97">
        <v>0</v>
      </c>
      <c r="AQ26" s="97">
        <v>0</v>
      </c>
      <c r="AR26" s="97">
        <v>0</v>
      </c>
      <c r="AS26" s="97">
        <v>0</v>
      </c>
      <c r="AT26" s="97">
        <v>0</v>
      </c>
      <c r="AU26" s="97">
        <v>0</v>
      </c>
      <c r="AV26" s="97">
        <v>0</v>
      </c>
      <c r="AW26" s="97">
        <v>0</v>
      </c>
      <c r="AX26" s="97">
        <v>0</v>
      </c>
      <c r="AY26" s="97">
        <v>0</v>
      </c>
      <c r="AZ26" s="97">
        <v>0</v>
      </c>
      <c r="BA26" s="97">
        <v>0</v>
      </c>
      <c r="BB26" s="97">
        <v>0</v>
      </c>
      <c r="BC26" s="97">
        <v>0</v>
      </c>
      <c r="BD26" s="97">
        <v>0</v>
      </c>
      <c r="BE26" s="97">
        <v>0</v>
      </c>
      <c r="BF26" s="97">
        <v>0</v>
      </c>
      <c r="BG26" s="97">
        <v>0</v>
      </c>
      <c r="BH26" s="97">
        <v>0</v>
      </c>
      <c r="BI26" s="97">
        <v>0</v>
      </c>
      <c r="BJ26" s="97">
        <v>0</v>
      </c>
      <c r="BK26" s="97">
        <v>0</v>
      </c>
      <c r="BL26" s="97">
        <v>0</v>
      </c>
      <c r="BM26" s="97">
        <v>0</v>
      </c>
      <c r="BN26" s="97">
        <v>0</v>
      </c>
      <c r="BO26" s="97">
        <v>0</v>
      </c>
      <c r="BP26" s="97">
        <v>0</v>
      </c>
      <c r="BQ26" s="97">
        <v>0</v>
      </c>
      <c r="BR26" s="97">
        <v>0</v>
      </c>
      <c r="BS26" s="97">
        <v>0</v>
      </c>
      <c r="BT26" s="97">
        <v>0</v>
      </c>
      <c r="BU26" s="97">
        <v>0</v>
      </c>
      <c r="BV26" s="97">
        <v>0</v>
      </c>
      <c r="BW26" s="97">
        <v>0</v>
      </c>
      <c r="BX26" s="97">
        <v>0</v>
      </c>
      <c r="BY26" s="97">
        <v>0</v>
      </c>
      <c r="BZ26" s="97">
        <v>0</v>
      </c>
      <c r="CA26" s="97">
        <v>0</v>
      </c>
      <c r="CB26" s="97">
        <v>0</v>
      </c>
    </row>
    <row r="27" spans="1:80" s="37" customFormat="1" ht="13.8" x14ac:dyDescent="0.3">
      <c r="A27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302</v>
      </c>
      <c r="B27" s="84"/>
      <c r="C27" s="86">
        <f t="shared" si="2"/>
        <v>12</v>
      </c>
      <c r="D27" s="100">
        <f>IF(type&lt;&gt;"",IF(ROW(stage_id)=ROW($D$14)+2,1,IF(type="S",MAX(prev_col_range)+1,MAX(prev_col_range))),-1)</f>
        <v>3</v>
      </c>
      <c r="E27" s="101">
        <f>_xlfn.IFNA(IF(OR(type="T",type="M"),MATCH(role,Settings!$I$9:$I$16,0),-1),-1)</f>
        <v>2</v>
      </c>
      <c r="F27" s="46" t="s">
        <v>43</v>
      </c>
      <c r="G27" s="36" t="s">
        <v>82</v>
      </c>
      <c r="I27" s="64" t="str">
        <f>_xlfn.IFNA(INDEX(Settings!$P$9:$P$32,MATCH(team_member,Settings!$N$9:$N$32,0)),"")</f>
        <v>COD</v>
      </c>
      <c r="J27" s="36" t="s">
        <v>70</v>
      </c>
      <c r="K27" s="47"/>
      <c r="L27" s="73"/>
      <c r="M27" s="74"/>
      <c r="N27" s="46">
        <f t="shared" ref="N27:N28" si="5">C28</f>
        <v>13</v>
      </c>
      <c r="O27" s="81" t="str">
        <f t="shared" si="3"/>
        <v>↙</v>
      </c>
      <c r="P27" s="81" t="str">
        <f>IFERROR("("&amp;d.type&amp;")"&amp; IF(LEN(d.name)&gt;7,LEFT(d.name,7)&amp;"…",d.name),"")</f>
        <v>(T)Task RP…</v>
      </c>
      <c r="Q27" s="80" t="s">
        <v>78</v>
      </c>
      <c r="R27" s="47"/>
      <c r="S27" s="71">
        <v>5</v>
      </c>
      <c r="T27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45076</v>
      </c>
      <c r="U27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45082</v>
      </c>
      <c r="V27" s="87">
        <v>45069</v>
      </c>
      <c r="W27" s="88">
        <v>45075</v>
      </c>
      <c r="X27" s="91"/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7">
        <v>0</v>
      </c>
      <c r="AJ27" s="97">
        <v>0</v>
      </c>
      <c r="AK27" s="97">
        <v>0</v>
      </c>
      <c r="AL27" s="97">
        <v>0</v>
      </c>
      <c r="AM27" s="97">
        <v>0</v>
      </c>
      <c r="AN27" s="97">
        <v>0</v>
      </c>
      <c r="AO27" s="97">
        <v>0</v>
      </c>
      <c r="AP27" s="97">
        <v>0</v>
      </c>
      <c r="AQ27" s="97">
        <v>0</v>
      </c>
      <c r="AR27" s="97">
        <v>0</v>
      </c>
      <c r="AS27" s="97">
        <v>0</v>
      </c>
      <c r="AT27" s="97">
        <v>0</v>
      </c>
      <c r="AU27" s="97">
        <v>0</v>
      </c>
      <c r="AV27" s="97">
        <v>0</v>
      </c>
      <c r="AW27" s="97">
        <v>0</v>
      </c>
      <c r="AX27" s="97">
        <v>0</v>
      </c>
      <c r="AY27" s="97">
        <v>0</v>
      </c>
      <c r="AZ27" s="97">
        <v>0</v>
      </c>
      <c r="BA27" s="97">
        <v>0</v>
      </c>
      <c r="BB27" s="97">
        <v>0</v>
      </c>
      <c r="BC27" s="97">
        <v>0</v>
      </c>
      <c r="BD27" s="97">
        <v>0</v>
      </c>
      <c r="BE27" s="97">
        <v>0</v>
      </c>
      <c r="BF27" s="97">
        <v>0</v>
      </c>
      <c r="BG27" s="97">
        <v>0</v>
      </c>
      <c r="BH27" s="97">
        <v>0</v>
      </c>
      <c r="BI27" s="97">
        <v>0</v>
      </c>
      <c r="BJ27" s="97">
        <v>0</v>
      </c>
      <c r="BK27" s="97">
        <v>0</v>
      </c>
      <c r="BL27" s="97">
        <v>0</v>
      </c>
      <c r="BM27" s="97">
        <v>0</v>
      </c>
      <c r="BN27" s="97">
        <v>0</v>
      </c>
      <c r="BO27" s="97">
        <v>0</v>
      </c>
      <c r="BP27" s="97">
        <v>0</v>
      </c>
      <c r="BQ27" s="97">
        <v>0</v>
      </c>
      <c r="BR27" s="97">
        <v>0</v>
      </c>
      <c r="BS27" s="97">
        <v>0</v>
      </c>
      <c r="BT27" s="97">
        <v>0</v>
      </c>
      <c r="BU27" s="97">
        <v>0</v>
      </c>
      <c r="BV27" s="97">
        <v>0</v>
      </c>
      <c r="BW27" s="97">
        <v>0</v>
      </c>
      <c r="BX27" s="97">
        <v>0</v>
      </c>
      <c r="BY27" s="97">
        <v>0</v>
      </c>
      <c r="BZ27" s="97">
        <v>0</v>
      </c>
      <c r="CA27" s="97">
        <v>0</v>
      </c>
      <c r="CB27" s="97">
        <v>0</v>
      </c>
    </row>
    <row r="28" spans="1:80" s="37" customFormat="1" ht="13.8" x14ac:dyDescent="0.3">
      <c r="A28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302</v>
      </c>
      <c r="B28" s="84"/>
      <c r="C28" s="86">
        <f t="shared" si="2"/>
        <v>13</v>
      </c>
      <c r="D28" s="100">
        <f>IF(type&lt;&gt;"",IF(ROW(stage_id)=ROW($D$14)+2,1,IF(type="S",MAX(prev_col_range)+1,MAX(prev_col_range))),-1)</f>
        <v>3</v>
      </c>
      <c r="E28" s="101">
        <f>_xlfn.IFNA(IF(OR(type="T",type="M"),MATCH(role,Settings!$I$9:$I$16,0),-1),-1)</f>
        <v>2</v>
      </c>
      <c r="F28" s="46" t="s">
        <v>43</v>
      </c>
      <c r="G28" s="36" t="s">
        <v>83</v>
      </c>
      <c r="I28" s="64" t="str">
        <f>_xlfn.IFNA(INDEX(Settings!$P$9:$P$32,MATCH(team_member,Settings!$N$9:$N$32,0)),"")</f>
        <v>COD</v>
      </c>
      <c r="J28" s="36" t="s">
        <v>69</v>
      </c>
      <c r="K28" s="47"/>
      <c r="L28" s="73"/>
      <c r="M28" s="74"/>
      <c r="N28" s="46">
        <f t="shared" si="5"/>
        <v>14</v>
      </c>
      <c r="O28" s="81" t="str">
        <f t="shared" si="3"/>
        <v>↙</v>
      </c>
      <c r="P28" s="81" t="str">
        <f>IFERROR("("&amp;d.type&amp;")"&amp; IF(LEN(d.name)&gt;7,LEFT(d.name,7)&amp;"…",d.name),"")</f>
        <v>(T)Task RP…</v>
      </c>
      <c r="Q28" s="80" t="s">
        <v>78</v>
      </c>
      <c r="R28" s="47"/>
      <c r="S28" s="71">
        <v>4</v>
      </c>
      <c r="T28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45083</v>
      </c>
      <c r="U28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45086</v>
      </c>
      <c r="V28" s="87">
        <v>45076</v>
      </c>
      <c r="W28" s="88">
        <v>45079</v>
      </c>
      <c r="X28" s="91"/>
      <c r="Y28" s="97">
        <v>0</v>
      </c>
      <c r="Z28" s="97">
        <v>0</v>
      </c>
      <c r="AA28" s="97">
        <v>0</v>
      </c>
      <c r="AB28" s="97">
        <v>0</v>
      </c>
      <c r="AC28" s="97">
        <v>0</v>
      </c>
      <c r="AD28" s="97">
        <v>0</v>
      </c>
      <c r="AE28" s="97">
        <v>0</v>
      </c>
      <c r="AF28" s="97">
        <v>0</v>
      </c>
      <c r="AG28" s="97">
        <v>0</v>
      </c>
      <c r="AH28" s="97">
        <v>0</v>
      </c>
      <c r="AI28" s="97">
        <v>0</v>
      </c>
      <c r="AJ28" s="97">
        <v>0</v>
      </c>
      <c r="AK28" s="97">
        <v>0</v>
      </c>
      <c r="AL28" s="97">
        <v>0</v>
      </c>
      <c r="AM28" s="97">
        <v>0</v>
      </c>
      <c r="AN28" s="97">
        <v>0</v>
      </c>
      <c r="AO28" s="97">
        <v>0</v>
      </c>
      <c r="AP28" s="97">
        <v>0</v>
      </c>
      <c r="AQ28" s="97">
        <v>0</v>
      </c>
      <c r="AR28" s="97">
        <v>0</v>
      </c>
      <c r="AS28" s="97">
        <v>0</v>
      </c>
      <c r="AT28" s="97">
        <v>0</v>
      </c>
      <c r="AU28" s="97">
        <v>0</v>
      </c>
      <c r="AV28" s="97">
        <v>0</v>
      </c>
      <c r="AW28" s="97">
        <v>0</v>
      </c>
      <c r="AX28" s="97">
        <v>0</v>
      </c>
      <c r="AY28" s="97">
        <v>0</v>
      </c>
      <c r="AZ28" s="97">
        <v>0</v>
      </c>
      <c r="BA28" s="97">
        <v>0</v>
      </c>
      <c r="BB28" s="97">
        <v>0</v>
      </c>
      <c r="BC28" s="97">
        <v>0</v>
      </c>
      <c r="BD28" s="97">
        <v>0</v>
      </c>
      <c r="BE28" s="97">
        <v>0</v>
      </c>
      <c r="BF28" s="97">
        <v>0</v>
      </c>
      <c r="BG28" s="97">
        <v>0</v>
      </c>
      <c r="BH28" s="97">
        <v>0</v>
      </c>
      <c r="BI28" s="97">
        <v>0</v>
      </c>
      <c r="BJ28" s="97">
        <v>0</v>
      </c>
      <c r="BK28" s="97">
        <v>0</v>
      </c>
      <c r="BL28" s="97">
        <v>0</v>
      </c>
      <c r="BM28" s="97">
        <v>0</v>
      </c>
      <c r="BN28" s="97">
        <v>0</v>
      </c>
      <c r="BO28" s="97">
        <v>0</v>
      </c>
      <c r="BP28" s="97">
        <v>0</v>
      </c>
      <c r="BQ28" s="97">
        <v>0</v>
      </c>
      <c r="BR28" s="97">
        <v>0</v>
      </c>
      <c r="BS28" s="97">
        <v>0</v>
      </c>
      <c r="BT28" s="97">
        <v>0</v>
      </c>
      <c r="BU28" s="97">
        <v>0</v>
      </c>
      <c r="BV28" s="97">
        <v>0</v>
      </c>
      <c r="BW28" s="97">
        <v>0</v>
      </c>
      <c r="BX28" s="97">
        <v>0</v>
      </c>
      <c r="BY28" s="97">
        <v>0</v>
      </c>
      <c r="BZ28" s="97">
        <v>0</v>
      </c>
      <c r="CA28" s="97">
        <v>0</v>
      </c>
      <c r="CB28" s="97">
        <v>0</v>
      </c>
    </row>
    <row r="29" spans="1:80" s="37" customFormat="1" ht="13.8" x14ac:dyDescent="0.3">
      <c r="A29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302</v>
      </c>
      <c r="B29" s="84"/>
      <c r="C29" s="86">
        <f t="shared" si="2"/>
        <v>14</v>
      </c>
      <c r="D29" s="100">
        <f>IF(type&lt;&gt;"",IF(ROW(stage_id)=ROW($D$14)+2,1,IF(type="S",MAX(prev_col_range)+1,MAX(prev_col_range))),-1)</f>
        <v>3</v>
      </c>
      <c r="E29" s="101">
        <f>_xlfn.IFNA(IF(OR(type="T",type="M"),MATCH(role,Settings!$I$9:$I$16,0),-1),-1)</f>
        <v>4</v>
      </c>
      <c r="F29" s="46" t="s">
        <v>43</v>
      </c>
      <c r="G29" s="36" t="s">
        <v>84</v>
      </c>
      <c r="I29" s="64" t="str">
        <f>_xlfn.IFNA(INDEX(Settings!$P$9:$P$32,MATCH(team_member,Settings!$N$9:$N$32,0)),"")</f>
        <v>MAR</v>
      </c>
      <c r="J29" s="36" t="s">
        <v>71</v>
      </c>
      <c r="K29" s="47"/>
      <c r="L29" s="73"/>
      <c r="M29" s="74"/>
      <c r="N29" s="46">
        <f>C30</f>
        <v>15</v>
      </c>
      <c r="O29" s="81" t="str">
        <f t="shared" si="3"/>
        <v>↙</v>
      </c>
      <c r="P29" s="81" t="str">
        <f>IFERROR("("&amp;d.type&amp;")"&amp; IF(LEN(d.name)&gt;7,LEFT(d.name,7)&amp;"…",d.name),"")</f>
        <v>(M)Milesto…</v>
      </c>
      <c r="Q29" s="80" t="s">
        <v>80</v>
      </c>
      <c r="R29" s="47"/>
      <c r="S29" s="71">
        <v>2</v>
      </c>
      <c r="T29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45089</v>
      </c>
      <c r="U29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45090</v>
      </c>
      <c r="V29" s="87">
        <v>45082</v>
      </c>
      <c r="W29" s="88">
        <v>45083</v>
      </c>
      <c r="X29" s="91"/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7">
        <v>0</v>
      </c>
      <c r="AJ29" s="97">
        <v>0</v>
      </c>
      <c r="AK29" s="97">
        <v>0</v>
      </c>
      <c r="AL29" s="97">
        <v>0</v>
      </c>
      <c r="AM29" s="97">
        <v>0</v>
      </c>
      <c r="AN29" s="97">
        <v>0</v>
      </c>
      <c r="AO29" s="97">
        <v>0</v>
      </c>
      <c r="AP29" s="97">
        <v>0</v>
      </c>
      <c r="AQ29" s="97">
        <v>0</v>
      </c>
      <c r="AR29" s="97">
        <v>0</v>
      </c>
      <c r="AS29" s="97">
        <v>0</v>
      </c>
      <c r="AT29" s="97">
        <v>0</v>
      </c>
      <c r="AU29" s="97">
        <v>0</v>
      </c>
      <c r="AV29" s="97">
        <v>0</v>
      </c>
      <c r="AW29" s="97">
        <v>0</v>
      </c>
      <c r="AX29" s="97">
        <v>0</v>
      </c>
      <c r="AY29" s="97">
        <v>0</v>
      </c>
      <c r="AZ29" s="97">
        <v>0</v>
      </c>
      <c r="BA29" s="97">
        <v>0</v>
      </c>
      <c r="BB29" s="97">
        <v>0</v>
      </c>
      <c r="BC29" s="97">
        <v>0</v>
      </c>
      <c r="BD29" s="97">
        <v>0</v>
      </c>
      <c r="BE29" s="97">
        <v>0</v>
      </c>
      <c r="BF29" s="97">
        <v>0</v>
      </c>
      <c r="BG29" s="97">
        <v>0</v>
      </c>
      <c r="BH29" s="97">
        <v>0</v>
      </c>
      <c r="BI29" s="97">
        <v>0</v>
      </c>
      <c r="BJ29" s="97">
        <v>0</v>
      </c>
      <c r="BK29" s="97">
        <v>0</v>
      </c>
      <c r="BL29" s="97">
        <v>0</v>
      </c>
      <c r="BM29" s="97">
        <v>0</v>
      </c>
      <c r="BN29" s="97">
        <v>0</v>
      </c>
      <c r="BO29" s="97">
        <v>0</v>
      </c>
      <c r="BP29" s="97">
        <v>0</v>
      </c>
      <c r="BQ29" s="97">
        <v>0</v>
      </c>
      <c r="BR29" s="97">
        <v>0</v>
      </c>
      <c r="BS29" s="97">
        <v>0</v>
      </c>
      <c r="BT29" s="97">
        <v>0</v>
      </c>
      <c r="BU29" s="97">
        <v>0</v>
      </c>
      <c r="BV29" s="97">
        <v>0</v>
      </c>
      <c r="BW29" s="97">
        <v>0</v>
      </c>
      <c r="BX29" s="97">
        <v>0</v>
      </c>
      <c r="BY29" s="97">
        <v>0</v>
      </c>
      <c r="BZ29" s="97">
        <v>0</v>
      </c>
      <c r="CA29" s="97">
        <v>0</v>
      </c>
      <c r="CB29" s="97">
        <v>0</v>
      </c>
    </row>
    <row r="30" spans="1:80" s="37" customFormat="1" ht="13.8" x14ac:dyDescent="0.3">
      <c r="A30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303</v>
      </c>
      <c r="B30" s="84"/>
      <c r="C30" s="86">
        <f t="shared" si="2"/>
        <v>15</v>
      </c>
      <c r="D30" s="100">
        <f>IF(type&lt;&gt;"",IF(ROW(stage_id)=ROW($D$14)+2,1,IF(type="S",MAX(prev_col_range)+1,MAX(prev_col_range))),-1)</f>
        <v>3</v>
      </c>
      <c r="E30" s="101">
        <f>_xlfn.IFNA(IF(OR(type="T",type="M"),MATCH(role,Settings!$I$9:$I$16,0),-1),-1)</f>
        <v>1</v>
      </c>
      <c r="F30" s="46" t="s">
        <v>47</v>
      </c>
      <c r="G30" s="36" t="s">
        <v>85</v>
      </c>
      <c r="I30" s="64" t="str">
        <f>_xlfn.IFNA(INDEX(Settings!$P$9:$P$32,MATCH(team_member,Settings!$N$9:$N$32,0)),"")</f>
        <v>PM</v>
      </c>
      <c r="J30" s="36" t="s">
        <v>35</v>
      </c>
      <c r="K30" s="47"/>
      <c r="L30" s="73"/>
      <c r="M30" s="74"/>
      <c r="N30" s="46">
        <f>C21</f>
        <v>6</v>
      </c>
      <c r="O30" s="81" t="str">
        <f t="shared" si="3"/>
        <v>↖</v>
      </c>
      <c r="P30" s="81" t="str">
        <f>IFERROR("("&amp;d.type&amp;")"&amp; IF(LEN(d.name)&gt;7,LEFT(d.name,7)&amp;"…",d.name),"")</f>
        <v>(S)Impleme…</v>
      </c>
      <c r="Q30" s="80" t="s">
        <v>80</v>
      </c>
      <c r="R30" s="47"/>
      <c r="S30" s="71"/>
      <c r="T30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45090</v>
      </c>
      <c r="U30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45090</v>
      </c>
      <c r="V30" s="87">
        <v>45083</v>
      </c>
      <c r="W30" s="88">
        <v>45083</v>
      </c>
      <c r="X30" s="91"/>
      <c r="Y30" s="97">
        <v>0</v>
      </c>
      <c r="Z30" s="97">
        <v>0</v>
      </c>
      <c r="AA30" s="97">
        <v>0</v>
      </c>
      <c r="AB30" s="97">
        <v>0</v>
      </c>
      <c r="AC30" s="97">
        <v>0</v>
      </c>
      <c r="AD30" s="97">
        <v>0</v>
      </c>
      <c r="AE30" s="97">
        <v>0</v>
      </c>
      <c r="AF30" s="97">
        <v>0</v>
      </c>
      <c r="AG30" s="97">
        <v>0</v>
      </c>
      <c r="AH30" s="97">
        <v>0</v>
      </c>
      <c r="AI30" s="97">
        <v>0</v>
      </c>
      <c r="AJ30" s="97">
        <v>0</v>
      </c>
      <c r="AK30" s="97">
        <v>0</v>
      </c>
      <c r="AL30" s="97">
        <v>0</v>
      </c>
      <c r="AM30" s="97">
        <v>0</v>
      </c>
      <c r="AN30" s="97">
        <v>0</v>
      </c>
      <c r="AO30" s="97">
        <v>0</v>
      </c>
      <c r="AP30" s="97">
        <v>0</v>
      </c>
      <c r="AQ30" s="97">
        <v>0</v>
      </c>
      <c r="AR30" s="97">
        <v>0</v>
      </c>
      <c r="AS30" s="97">
        <v>0</v>
      </c>
      <c r="AT30" s="97">
        <v>0</v>
      </c>
      <c r="AU30" s="97">
        <v>0</v>
      </c>
      <c r="AV30" s="97">
        <v>0</v>
      </c>
      <c r="AW30" s="97">
        <v>0</v>
      </c>
      <c r="AX30" s="97">
        <v>0</v>
      </c>
      <c r="AY30" s="97">
        <v>0</v>
      </c>
      <c r="AZ30" s="97">
        <v>0</v>
      </c>
      <c r="BA30" s="97">
        <v>0</v>
      </c>
      <c r="BB30" s="97">
        <v>0</v>
      </c>
      <c r="BC30" s="97">
        <v>0</v>
      </c>
      <c r="BD30" s="97">
        <v>0</v>
      </c>
      <c r="BE30" s="97">
        <v>0</v>
      </c>
      <c r="BF30" s="97">
        <v>0</v>
      </c>
      <c r="BG30" s="97">
        <v>0</v>
      </c>
      <c r="BH30" s="97">
        <v>0</v>
      </c>
      <c r="BI30" s="97">
        <v>0</v>
      </c>
      <c r="BJ30" s="97">
        <v>0</v>
      </c>
      <c r="BK30" s="97">
        <v>0</v>
      </c>
      <c r="BL30" s="97">
        <v>0</v>
      </c>
      <c r="BM30" s="97">
        <v>0</v>
      </c>
      <c r="BN30" s="97">
        <v>0</v>
      </c>
      <c r="BO30" s="97">
        <v>0</v>
      </c>
      <c r="BP30" s="97">
        <v>0</v>
      </c>
      <c r="BQ30" s="97">
        <v>0</v>
      </c>
      <c r="BR30" s="97">
        <v>0</v>
      </c>
      <c r="BS30" s="97">
        <v>0</v>
      </c>
      <c r="BT30" s="97">
        <v>0</v>
      </c>
      <c r="BU30" s="97">
        <v>0</v>
      </c>
      <c r="BV30" s="97">
        <v>0</v>
      </c>
      <c r="BW30" s="97">
        <v>0</v>
      </c>
      <c r="BX30" s="97">
        <v>0</v>
      </c>
      <c r="BY30" s="97">
        <v>0</v>
      </c>
      <c r="BZ30" s="97">
        <v>0</v>
      </c>
      <c r="CA30" s="97">
        <v>0</v>
      </c>
      <c r="CB30" s="97">
        <v>0</v>
      </c>
    </row>
    <row r="31" spans="1:80" s="37" customFormat="1" ht="13.8" x14ac:dyDescent="0.3">
      <c r="A31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401</v>
      </c>
      <c r="B31" s="84"/>
      <c r="C31" s="86">
        <f t="shared" si="2"/>
        <v>16</v>
      </c>
      <c r="D31" s="100">
        <f>IF(type&lt;&gt;"",IF(ROW(stage_id)=ROW($D$14)+2,1,IF(type="S",MAX(prev_col_range)+1,MAX(prev_col_range))),-1)</f>
        <v>4</v>
      </c>
      <c r="E31" s="101">
        <f>_xlfn.IFNA(IF(OR(type="T",type="M"),MATCH(role,Settings!$I$9:$I$16,0),-1),-1)</f>
        <v>-1</v>
      </c>
      <c r="F31" s="46" t="s">
        <v>41</v>
      </c>
      <c r="G31" s="36" t="s">
        <v>86</v>
      </c>
      <c r="I31" s="64" t="str">
        <f>_xlfn.IFNA(INDEX(Settings!$P$9:$P$32,MATCH(team_member,Settings!$N$9:$N$32,0)),"")</f>
        <v/>
      </c>
      <c r="J31" s="36"/>
      <c r="K31" s="47"/>
      <c r="L31" s="73">
        <f>MIN(T32:T35)</f>
        <v>45091</v>
      </c>
      <c r="M31" s="74"/>
      <c r="N31" s="46"/>
      <c r="O31" s="81" t="str">
        <f t="shared" si="3"/>
        <v/>
      </c>
      <c r="P31" s="81" t="str">
        <f>IFERROR("("&amp;d.type&amp;")"&amp; IF(LEN(d.name)&gt;7,LEFT(d.name,7)&amp;"…",d.name),"")</f>
        <v/>
      </c>
      <c r="Q31" s="80" t="s">
        <v>79</v>
      </c>
      <c r="R31" s="47"/>
      <c r="S31" s="71">
        <f>NETWORKDAYS(plan_start, MAX(U32:U35))</f>
        <v>9</v>
      </c>
      <c r="T31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45091</v>
      </c>
      <c r="U31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45103</v>
      </c>
      <c r="V31" s="87">
        <v>45084</v>
      </c>
      <c r="W31" s="88">
        <v>45096</v>
      </c>
      <c r="X31" s="91">
        <f>SUMPRODUCT(X32:X35*S32:S35)/SUM(S32:S35)</f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7">
        <v>0</v>
      </c>
      <c r="AJ31" s="97">
        <v>0</v>
      </c>
      <c r="AK31" s="97">
        <v>0</v>
      </c>
      <c r="AL31" s="97">
        <v>0</v>
      </c>
      <c r="AM31" s="97">
        <v>0</v>
      </c>
      <c r="AN31" s="97">
        <v>0</v>
      </c>
      <c r="AO31" s="97">
        <v>0</v>
      </c>
      <c r="AP31" s="97">
        <v>0</v>
      </c>
      <c r="AQ31" s="97">
        <v>0</v>
      </c>
      <c r="AR31" s="97">
        <v>0</v>
      </c>
      <c r="AS31" s="97">
        <v>0</v>
      </c>
      <c r="AT31" s="97">
        <v>0</v>
      </c>
      <c r="AU31" s="97">
        <v>0</v>
      </c>
      <c r="AV31" s="97">
        <v>0</v>
      </c>
      <c r="AW31" s="97">
        <v>0</v>
      </c>
      <c r="AX31" s="97">
        <v>0</v>
      </c>
      <c r="AY31" s="97">
        <v>0</v>
      </c>
      <c r="AZ31" s="97">
        <v>0</v>
      </c>
      <c r="BA31" s="97">
        <v>0</v>
      </c>
      <c r="BB31" s="97">
        <v>0</v>
      </c>
      <c r="BC31" s="97">
        <v>0</v>
      </c>
      <c r="BD31" s="97">
        <v>0</v>
      </c>
      <c r="BE31" s="97">
        <v>0</v>
      </c>
      <c r="BF31" s="97">
        <v>0</v>
      </c>
      <c r="BG31" s="97">
        <v>0</v>
      </c>
      <c r="BH31" s="97">
        <v>0</v>
      </c>
      <c r="BI31" s="97">
        <v>0</v>
      </c>
      <c r="BJ31" s="97">
        <v>0</v>
      </c>
      <c r="BK31" s="97">
        <v>0</v>
      </c>
      <c r="BL31" s="97">
        <v>0</v>
      </c>
      <c r="BM31" s="97">
        <v>0</v>
      </c>
      <c r="BN31" s="97">
        <v>0</v>
      </c>
      <c r="BO31" s="97">
        <v>0</v>
      </c>
      <c r="BP31" s="97">
        <v>0</v>
      </c>
      <c r="BQ31" s="97">
        <v>0</v>
      </c>
      <c r="BR31" s="97">
        <v>0</v>
      </c>
      <c r="BS31" s="97">
        <v>0</v>
      </c>
      <c r="BT31" s="97">
        <v>0</v>
      </c>
      <c r="BU31" s="97">
        <v>0</v>
      </c>
      <c r="BV31" s="97">
        <v>0</v>
      </c>
      <c r="BW31" s="97">
        <v>0</v>
      </c>
      <c r="BX31" s="97">
        <v>0</v>
      </c>
      <c r="BY31" s="97">
        <v>0</v>
      </c>
      <c r="BZ31" s="97">
        <v>0</v>
      </c>
      <c r="CA31" s="97">
        <v>0</v>
      </c>
      <c r="CB31" s="97">
        <v>0</v>
      </c>
    </row>
    <row r="32" spans="1:80" s="37" customFormat="1" ht="13.8" x14ac:dyDescent="0.3">
      <c r="A32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402</v>
      </c>
      <c r="B32" s="84"/>
      <c r="C32" s="86">
        <f t="shared" si="2"/>
        <v>17</v>
      </c>
      <c r="D32" s="100">
        <f>IF(type&lt;&gt;"",IF(ROW(stage_id)=ROW($D$14)+2,1,IF(type="S",MAX(prev_col_range)+1,MAX(prev_col_range))),-1)</f>
        <v>4</v>
      </c>
      <c r="E32" s="101">
        <f>_xlfn.IFNA(IF(OR(type="T",type="M"),MATCH(role,Settings!$I$9:$I$16,0),-1),-1)</f>
        <v>1</v>
      </c>
      <c r="F32" s="46" t="s">
        <v>43</v>
      </c>
      <c r="G32" s="36" t="s">
        <v>87</v>
      </c>
      <c r="I32" s="64" t="str">
        <f>_xlfn.IFNA(INDEX(Settings!$P$9:$P$32,MATCH(team_member,Settings!$N$9:$N$32,0)),"")</f>
        <v>PM</v>
      </c>
      <c r="J32" s="36" t="s">
        <v>35</v>
      </c>
      <c r="K32" s="47"/>
      <c r="L32" s="73"/>
      <c r="M32" s="74"/>
      <c r="N32" s="46">
        <f>C26</f>
        <v>11</v>
      </c>
      <c r="O32" s="81" t="str">
        <f t="shared" si="3"/>
        <v>↖</v>
      </c>
      <c r="P32" s="81" t="str">
        <f>IFERROR("("&amp;d.type&amp;")"&amp; IF(LEN(d.name)&gt;7,LEFT(d.name,7)&amp;"…",d.name),"")</f>
        <v>(S)Rollout…</v>
      </c>
      <c r="Q32" s="80" t="s">
        <v>79</v>
      </c>
      <c r="R32" s="47"/>
      <c r="S32" s="71">
        <v>3</v>
      </c>
      <c r="T32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45091</v>
      </c>
      <c r="U32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45093</v>
      </c>
      <c r="V32" s="87">
        <v>45084</v>
      </c>
      <c r="W32" s="88">
        <v>45086</v>
      </c>
      <c r="X32" s="91"/>
      <c r="Y32" s="97">
        <v>0</v>
      </c>
      <c r="Z32" s="97">
        <v>0</v>
      </c>
      <c r="AA32" s="97">
        <v>0</v>
      </c>
      <c r="AB32" s="97">
        <v>0</v>
      </c>
      <c r="AC32" s="97">
        <v>0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7">
        <v>0</v>
      </c>
      <c r="AJ32" s="97">
        <v>0</v>
      </c>
      <c r="AK32" s="97">
        <v>0</v>
      </c>
      <c r="AL32" s="97">
        <v>0</v>
      </c>
      <c r="AM32" s="97">
        <v>0</v>
      </c>
      <c r="AN32" s="97">
        <v>0</v>
      </c>
      <c r="AO32" s="97">
        <v>0</v>
      </c>
      <c r="AP32" s="97">
        <v>0</v>
      </c>
      <c r="AQ32" s="97">
        <v>0</v>
      </c>
      <c r="AR32" s="97">
        <v>0</v>
      </c>
      <c r="AS32" s="97">
        <v>0</v>
      </c>
      <c r="AT32" s="97">
        <v>0</v>
      </c>
      <c r="AU32" s="97">
        <v>0</v>
      </c>
      <c r="AV32" s="97">
        <v>0</v>
      </c>
      <c r="AW32" s="97">
        <v>0</v>
      </c>
      <c r="AX32" s="97">
        <v>0</v>
      </c>
      <c r="AY32" s="97">
        <v>0</v>
      </c>
      <c r="AZ32" s="97">
        <v>0</v>
      </c>
      <c r="BA32" s="97">
        <v>0</v>
      </c>
      <c r="BB32" s="97">
        <v>0</v>
      </c>
      <c r="BC32" s="97">
        <v>0</v>
      </c>
      <c r="BD32" s="97">
        <v>0</v>
      </c>
      <c r="BE32" s="97">
        <v>0</v>
      </c>
      <c r="BF32" s="97">
        <v>0</v>
      </c>
      <c r="BG32" s="97">
        <v>0</v>
      </c>
      <c r="BH32" s="97">
        <v>0</v>
      </c>
      <c r="BI32" s="97">
        <v>0</v>
      </c>
      <c r="BJ32" s="97">
        <v>0</v>
      </c>
      <c r="BK32" s="97">
        <v>0</v>
      </c>
      <c r="BL32" s="97">
        <v>0</v>
      </c>
      <c r="BM32" s="97">
        <v>0</v>
      </c>
      <c r="BN32" s="97">
        <v>0</v>
      </c>
      <c r="BO32" s="97">
        <v>0</v>
      </c>
      <c r="BP32" s="97">
        <v>0</v>
      </c>
      <c r="BQ32" s="97">
        <v>0</v>
      </c>
      <c r="BR32" s="97">
        <v>0</v>
      </c>
      <c r="BS32" s="97">
        <v>0</v>
      </c>
      <c r="BT32" s="97">
        <v>0</v>
      </c>
      <c r="BU32" s="97">
        <v>0</v>
      </c>
      <c r="BV32" s="97">
        <v>0</v>
      </c>
      <c r="BW32" s="97">
        <v>0</v>
      </c>
      <c r="BX32" s="97">
        <v>0</v>
      </c>
      <c r="BY32" s="97">
        <v>0</v>
      </c>
      <c r="BZ32" s="97">
        <v>0</v>
      </c>
      <c r="CA32" s="97">
        <v>0</v>
      </c>
      <c r="CB32" s="97">
        <v>0</v>
      </c>
    </row>
    <row r="33" spans="1:80" s="37" customFormat="1" ht="13.8" x14ac:dyDescent="0.3">
      <c r="A33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402</v>
      </c>
      <c r="B33" s="84"/>
      <c r="C33" s="86">
        <f t="shared" si="2"/>
        <v>18</v>
      </c>
      <c r="D33" s="100">
        <f>IF(type&lt;&gt;"",IF(ROW(stage_id)=ROW($D$14)+2,1,IF(type="S",MAX(prev_col_range)+1,MAX(prev_col_range))),-1)</f>
        <v>4</v>
      </c>
      <c r="E33" s="101">
        <f>_xlfn.IFNA(IF(OR(type="T",type="M"),MATCH(role,Settings!$I$9:$I$16,0),-1),-1)</f>
        <v>5</v>
      </c>
      <c r="F33" s="46" t="s">
        <v>43</v>
      </c>
      <c r="G33" s="36" t="s">
        <v>88</v>
      </c>
      <c r="I33" s="64" t="str">
        <f>_xlfn.IFNA(INDEX(Settings!$P$9:$P$32,MATCH(team_member,Settings!$N$9:$N$32,0)),"")</f>
        <v>FIN</v>
      </c>
      <c r="J33" s="36" t="s">
        <v>73</v>
      </c>
      <c r="K33" s="47"/>
      <c r="L33" s="73"/>
      <c r="M33" s="74"/>
      <c r="N33" s="46">
        <f>C32</f>
        <v>17</v>
      </c>
      <c r="O33" s="81" t="str">
        <f t="shared" si="3"/>
        <v>↖</v>
      </c>
      <c r="P33" s="81" t="str">
        <f>IFERROR("("&amp;d.type&amp;")"&amp; IF(LEN(d.name)&gt;7,LEFT(d.name,7)&amp;"…",d.name),"")</f>
        <v>(T)Task R1</v>
      </c>
      <c r="Q33" s="80" t="s">
        <v>79</v>
      </c>
      <c r="R33" s="47"/>
      <c r="S33" s="71">
        <v>3</v>
      </c>
      <c r="T33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45096</v>
      </c>
      <c r="U33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45098</v>
      </c>
      <c r="V33" s="87">
        <v>45089</v>
      </c>
      <c r="W33" s="88">
        <v>45091</v>
      </c>
      <c r="X33" s="91"/>
      <c r="Y33" s="97">
        <v>0</v>
      </c>
      <c r="Z33" s="97">
        <v>0</v>
      </c>
      <c r="AA33" s="97">
        <v>0</v>
      </c>
      <c r="AB33" s="97">
        <v>0</v>
      </c>
      <c r="AC33" s="97">
        <v>0</v>
      </c>
      <c r="AD33" s="97">
        <v>0</v>
      </c>
      <c r="AE33" s="97">
        <v>0</v>
      </c>
      <c r="AF33" s="97">
        <v>0</v>
      </c>
      <c r="AG33" s="97">
        <v>0</v>
      </c>
      <c r="AH33" s="97">
        <v>0</v>
      </c>
      <c r="AI33" s="97">
        <v>0</v>
      </c>
      <c r="AJ33" s="97">
        <v>0</v>
      </c>
      <c r="AK33" s="97">
        <v>0</v>
      </c>
      <c r="AL33" s="97">
        <v>0</v>
      </c>
      <c r="AM33" s="97">
        <v>0</v>
      </c>
      <c r="AN33" s="97">
        <v>0</v>
      </c>
      <c r="AO33" s="97">
        <v>0</v>
      </c>
      <c r="AP33" s="97">
        <v>0</v>
      </c>
      <c r="AQ33" s="97">
        <v>0</v>
      </c>
      <c r="AR33" s="97">
        <v>0</v>
      </c>
      <c r="AS33" s="97">
        <v>0</v>
      </c>
      <c r="AT33" s="97">
        <v>0</v>
      </c>
      <c r="AU33" s="97">
        <v>0</v>
      </c>
      <c r="AV33" s="97">
        <v>0</v>
      </c>
      <c r="AW33" s="97">
        <v>0</v>
      </c>
      <c r="AX33" s="97">
        <v>0</v>
      </c>
      <c r="AY33" s="97">
        <v>0</v>
      </c>
      <c r="AZ33" s="97">
        <v>0</v>
      </c>
      <c r="BA33" s="97">
        <v>0</v>
      </c>
      <c r="BB33" s="97">
        <v>0</v>
      </c>
      <c r="BC33" s="97">
        <v>0</v>
      </c>
      <c r="BD33" s="97">
        <v>0</v>
      </c>
      <c r="BE33" s="97">
        <v>0</v>
      </c>
      <c r="BF33" s="97">
        <v>0</v>
      </c>
      <c r="BG33" s="97">
        <v>0</v>
      </c>
      <c r="BH33" s="97">
        <v>0</v>
      </c>
      <c r="BI33" s="97">
        <v>0</v>
      </c>
      <c r="BJ33" s="97">
        <v>0</v>
      </c>
      <c r="BK33" s="97">
        <v>0</v>
      </c>
      <c r="BL33" s="97">
        <v>0</v>
      </c>
      <c r="BM33" s="97">
        <v>0</v>
      </c>
      <c r="BN33" s="97">
        <v>0</v>
      </c>
      <c r="BO33" s="97">
        <v>0</v>
      </c>
      <c r="BP33" s="97">
        <v>0</v>
      </c>
      <c r="BQ33" s="97">
        <v>0</v>
      </c>
      <c r="BR33" s="97">
        <v>0</v>
      </c>
      <c r="BS33" s="97">
        <v>0</v>
      </c>
      <c r="BT33" s="97">
        <v>0</v>
      </c>
      <c r="BU33" s="97">
        <v>0</v>
      </c>
      <c r="BV33" s="97">
        <v>0</v>
      </c>
      <c r="BW33" s="97">
        <v>0</v>
      </c>
      <c r="BX33" s="97">
        <v>0</v>
      </c>
      <c r="BY33" s="97">
        <v>0</v>
      </c>
      <c r="BZ33" s="97">
        <v>0</v>
      </c>
      <c r="CA33" s="97">
        <v>0</v>
      </c>
      <c r="CB33" s="97">
        <v>0</v>
      </c>
    </row>
    <row r="34" spans="1:80" s="37" customFormat="1" ht="13.8" x14ac:dyDescent="0.3">
      <c r="A34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402</v>
      </c>
      <c r="B34" s="84"/>
      <c r="C34" s="86">
        <f t="shared" si="2"/>
        <v>19</v>
      </c>
      <c r="D34" s="100">
        <f>IF(type&lt;&gt;"",IF(ROW(stage_id)=ROW($D$14)+2,1,IF(type="S",MAX(prev_col_range)+1,MAX(prev_col_range))),-1)</f>
        <v>4</v>
      </c>
      <c r="E34" s="101">
        <f>_xlfn.IFNA(IF(OR(type="T",type="M"),MATCH(role,Settings!$I$9:$I$16,0),-1),-1)</f>
        <v>5</v>
      </c>
      <c r="F34" s="46" t="s">
        <v>43</v>
      </c>
      <c r="G34" s="36" t="s">
        <v>89</v>
      </c>
      <c r="I34" s="64" t="str">
        <f>_xlfn.IFNA(INDEX(Settings!$P$9:$P$32,MATCH(team_member,Settings!$N$9:$N$32,0)),"")</f>
        <v>FIN</v>
      </c>
      <c r="J34" s="36" t="s">
        <v>73</v>
      </c>
      <c r="K34" s="47"/>
      <c r="L34" s="73"/>
      <c r="M34" s="74"/>
      <c r="N34" s="46">
        <f>C33</f>
        <v>18</v>
      </c>
      <c r="O34" s="81" t="str">
        <f t="shared" si="3"/>
        <v>↖</v>
      </c>
      <c r="P34" s="81" t="str">
        <f>IFERROR("("&amp;d.type&amp;")"&amp; IF(LEN(d.name)&gt;7,LEFT(d.name,7)&amp;"…",d.name),"")</f>
        <v>(T)Task R2</v>
      </c>
      <c r="Q34" s="80" t="s">
        <v>79</v>
      </c>
      <c r="R34" s="47"/>
      <c r="S34" s="71">
        <v>3</v>
      </c>
      <c r="T34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45099</v>
      </c>
      <c r="U34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45103</v>
      </c>
      <c r="V34" s="87">
        <v>45092</v>
      </c>
      <c r="W34" s="88">
        <v>45096</v>
      </c>
      <c r="X34" s="91"/>
      <c r="Y34" s="97">
        <v>0</v>
      </c>
      <c r="Z34" s="97">
        <v>0</v>
      </c>
      <c r="AA34" s="97">
        <v>0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7">
        <v>0</v>
      </c>
      <c r="AJ34" s="97">
        <v>0</v>
      </c>
      <c r="AK34" s="97">
        <v>0</v>
      </c>
      <c r="AL34" s="97">
        <v>0</v>
      </c>
      <c r="AM34" s="97">
        <v>0</v>
      </c>
      <c r="AN34" s="97">
        <v>0</v>
      </c>
      <c r="AO34" s="97">
        <v>0</v>
      </c>
      <c r="AP34" s="97">
        <v>0</v>
      </c>
      <c r="AQ34" s="97">
        <v>0</v>
      </c>
      <c r="AR34" s="97">
        <v>0</v>
      </c>
      <c r="AS34" s="97">
        <v>0</v>
      </c>
      <c r="AT34" s="97">
        <v>0</v>
      </c>
      <c r="AU34" s="97">
        <v>0</v>
      </c>
      <c r="AV34" s="97">
        <v>0</v>
      </c>
      <c r="AW34" s="97">
        <v>0</v>
      </c>
      <c r="AX34" s="97">
        <v>0</v>
      </c>
      <c r="AY34" s="97">
        <v>0</v>
      </c>
      <c r="AZ34" s="97">
        <v>0</v>
      </c>
      <c r="BA34" s="97">
        <v>0</v>
      </c>
      <c r="BB34" s="97">
        <v>0</v>
      </c>
      <c r="BC34" s="97">
        <v>0</v>
      </c>
      <c r="BD34" s="97">
        <v>0</v>
      </c>
      <c r="BE34" s="97">
        <v>0</v>
      </c>
      <c r="BF34" s="97">
        <v>0</v>
      </c>
      <c r="BG34" s="97">
        <v>0</v>
      </c>
      <c r="BH34" s="97">
        <v>0</v>
      </c>
      <c r="BI34" s="97">
        <v>0</v>
      </c>
      <c r="BJ34" s="97">
        <v>0</v>
      </c>
      <c r="BK34" s="97">
        <v>0</v>
      </c>
      <c r="BL34" s="97">
        <v>0</v>
      </c>
      <c r="BM34" s="97">
        <v>0</v>
      </c>
      <c r="BN34" s="97">
        <v>0</v>
      </c>
      <c r="BO34" s="97">
        <v>0</v>
      </c>
      <c r="BP34" s="97">
        <v>0</v>
      </c>
      <c r="BQ34" s="97">
        <v>0</v>
      </c>
      <c r="BR34" s="97">
        <v>0</v>
      </c>
      <c r="BS34" s="97">
        <v>0</v>
      </c>
      <c r="BT34" s="97">
        <v>0</v>
      </c>
      <c r="BU34" s="97">
        <v>0</v>
      </c>
      <c r="BV34" s="97">
        <v>0</v>
      </c>
      <c r="BW34" s="97">
        <v>0</v>
      </c>
      <c r="BX34" s="97">
        <v>0</v>
      </c>
      <c r="BY34" s="97">
        <v>0</v>
      </c>
      <c r="BZ34" s="97">
        <v>0</v>
      </c>
      <c r="CA34" s="97">
        <v>0</v>
      </c>
      <c r="CB34" s="97">
        <v>0</v>
      </c>
    </row>
    <row r="35" spans="1:80" s="37" customFormat="1" ht="13.8" x14ac:dyDescent="0.3">
      <c r="A35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403</v>
      </c>
      <c r="B35" s="84"/>
      <c r="C35" s="86">
        <f t="shared" si="2"/>
        <v>20</v>
      </c>
      <c r="D35" s="100">
        <f>IF(type&lt;&gt;"",IF(ROW(stage_id)=ROW($D$14)+2,1,IF(type="S",MAX(prev_col_range)+1,MAX(prev_col_range))),-1)</f>
        <v>4</v>
      </c>
      <c r="E35" s="101">
        <f>_xlfn.IFNA(IF(OR(type="T",type="M"),MATCH(role,Settings!$I$9:$I$16,0),-1),-1)</f>
        <v>3</v>
      </c>
      <c r="F35" s="46" t="s">
        <v>47</v>
      </c>
      <c r="G35" s="36" t="s">
        <v>90</v>
      </c>
      <c r="I35" s="64" t="str">
        <f>_xlfn.IFNA(INDEX(Settings!$P$9:$P$32,MATCH(team_member,Settings!$N$9:$N$32,0)),"")</f>
        <v>DES</v>
      </c>
      <c r="J35" s="36" t="s">
        <v>72</v>
      </c>
      <c r="K35" s="47"/>
      <c r="L35" s="73"/>
      <c r="M35" s="74"/>
      <c r="N35" s="46">
        <f>C34</f>
        <v>19</v>
      </c>
      <c r="O35" s="81" t="str">
        <f t="shared" si="3"/>
        <v>↖</v>
      </c>
      <c r="P35" s="81" t="str">
        <f>IFERROR("("&amp;d.type&amp;")"&amp; IF(LEN(d.name)&gt;7,LEFT(d.name,7)&amp;"…",d.name),"")</f>
        <v>(T)Task R3</v>
      </c>
      <c r="Q35" s="80" t="s">
        <v>80</v>
      </c>
      <c r="R35" s="47"/>
      <c r="S35" s="71"/>
      <c r="T35" s="73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>45103</v>
      </c>
      <c r="U35" s="74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>45103</v>
      </c>
      <c r="V35" s="87">
        <v>45096</v>
      </c>
      <c r="W35" s="88">
        <v>45096</v>
      </c>
      <c r="X35" s="91"/>
      <c r="Y35" s="97">
        <v>0</v>
      </c>
      <c r="Z35" s="97">
        <v>0</v>
      </c>
      <c r="AA35" s="97">
        <v>0</v>
      </c>
      <c r="AB35" s="97">
        <v>0</v>
      </c>
      <c r="AC35" s="97">
        <v>0</v>
      </c>
      <c r="AD35" s="97">
        <v>0</v>
      </c>
      <c r="AE35" s="97">
        <v>0</v>
      </c>
      <c r="AF35" s="97">
        <v>0</v>
      </c>
      <c r="AG35" s="97">
        <v>0</v>
      </c>
      <c r="AH35" s="97">
        <v>0</v>
      </c>
      <c r="AI35" s="97">
        <v>0</v>
      </c>
      <c r="AJ35" s="97">
        <v>0</v>
      </c>
      <c r="AK35" s="97">
        <v>0</v>
      </c>
      <c r="AL35" s="97">
        <v>0</v>
      </c>
      <c r="AM35" s="97">
        <v>0</v>
      </c>
      <c r="AN35" s="97">
        <v>0</v>
      </c>
      <c r="AO35" s="97">
        <v>0</v>
      </c>
      <c r="AP35" s="97">
        <v>0</v>
      </c>
      <c r="AQ35" s="97">
        <v>0</v>
      </c>
      <c r="AR35" s="97">
        <v>0</v>
      </c>
      <c r="AS35" s="97">
        <v>0</v>
      </c>
      <c r="AT35" s="97">
        <v>0</v>
      </c>
      <c r="AU35" s="97">
        <v>0</v>
      </c>
      <c r="AV35" s="97">
        <v>0</v>
      </c>
      <c r="AW35" s="97">
        <v>0</v>
      </c>
      <c r="AX35" s="97">
        <v>0</v>
      </c>
      <c r="AY35" s="97">
        <v>0</v>
      </c>
      <c r="AZ35" s="97">
        <v>0</v>
      </c>
      <c r="BA35" s="97">
        <v>0</v>
      </c>
      <c r="BB35" s="97">
        <v>0</v>
      </c>
      <c r="BC35" s="97">
        <v>0</v>
      </c>
      <c r="BD35" s="97">
        <v>0</v>
      </c>
      <c r="BE35" s="97">
        <v>0</v>
      </c>
      <c r="BF35" s="97">
        <v>0</v>
      </c>
      <c r="BG35" s="97">
        <v>0</v>
      </c>
      <c r="BH35" s="97">
        <v>0</v>
      </c>
      <c r="BI35" s="97">
        <v>0</v>
      </c>
      <c r="BJ35" s="97">
        <v>0</v>
      </c>
      <c r="BK35" s="97">
        <v>0</v>
      </c>
      <c r="BL35" s="97">
        <v>0</v>
      </c>
      <c r="BM35" s="97">
        <v>0</v>
      </c>
      <c r="BN35" s="97">
        <v>0</v>
      </c>
      <c r="BO35" s="97">
        <v>0</v>
      </c>
      <c r="BP35" s="97">
        <v>0</v>
      </c>
      <c r="BQ35" s="97">
        <v>0</v>
      </c>
      <c r="BR35" s="97">
        <v>0</v>
      </c>
      <c r="BS35" s="97">
        <v>0</v>
      </c>
      <c r="BT35" s="97">
        <v>0</v>
      </c>
      <c r="BU35" s="97">
        <v>0</v>
      </c>
      <c r="BV35" s="97">
        <v>0</v>
      </c>
      <c r="BW35" s="97">
        <v>0</v>
      </c>
      <c r="BX35" s="97">
        <v>0</v>
      </c>
      <c r="BY35" s="97">
        <v>0</v>
      </c>
      <c r="BZ35" s="97">
        <v>0</v>
      </c>
      <c r="CA35" s="97">
        <v>0</v>
      </c>
      <c r="CB35" s="97">
        <v>0</v>
      </c>
    </row>
    <row r="36" spans="1:80" s="37" customFormat="1" ht="13.8" x14ac:dyDescent="0.3">
      <c r="A36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-1</v>
      </c>
      <c r="B36" s="84"/>
      <c r="C36" s="86">
        <f t="shared" si="2"/>
        <v>21</v>
      </c>
      <c r="D36" s="100">
        <f>IF(type&lt;&gt;"",IF(ROW(stage_id)=ROW($D$14)+2,1,IF(type="S",MAX(prev_col_range)+1,MAX(prev_col_range))),-1)</f>
        <v>-1</v>
      </c>
      <c r="E36" s="101">
        <f>_xlfn.IFNA(IF(OR(type="T",type="M"),MATCH(role,Settings!$I$9:$I$16,0),-1),-1)</f>
        <v>-1</v>
      </c>
      <c r="F36" s="46"/>
      <c r="G36" s="36"/>
      <c r="I36" s="64" t="str">
        <f>_xlfn.IFNA(INDEX(Settings!$P$9:$P$32,MATCH(team_member,Settings!$N$9:$N$32,0)),"")</f>
        <v/>
      </c>
      <c r="J36" s="36"/>
      <c r="K36" s="47"/>
      <c r="L36" s="73"/>
      <c r="M36" s="74"/>
      <c r="N36" s="46"/>
      <c r="O36" s="81" t="str">
        <f t="shared" si="3"/>
        <v/>
      </c>
      <c r="P36" s="81" t="str">
        <f>IFERROR("("&amp;d.type&amp;")"&amp; IF(LEN(d.name)&gt;7,LEFT(d.name,7)&amp;"…",d.name),"")</f>
        <v/>
      </c>
      <c r="Q36" s="80" t="s">
        <v>79</v>
      </c>
      <c r="R36" s="47"/>
      <c r="S36" s="71"/>
      <c r="T36" s="73" t="str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/>
      </c>
      <c r="U36" s="74" t="str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/>
      </c>
      <c r="V36" s="73" t="s">
        <v>96</v>
      </c>
      <c r="W36" s="74" t="s">
        <v>96</v>
      </c>
      <c r="X36" s="91"/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0</v>
      </c>
      <c r="AE36" s="97">
        <v>0</v>
      </c>
      <c r="AF36" s="97">
        <v>0</v>
      </c>
      <c r="AG36" s="97">
        <v>0</v>
      </c>
      <c r="AH36" s="97">
        <v>0</v>
      </c>
      <c r="AI36" s="97">
        <v>0</v>
      </c>
      <c r="AJ36" s="97">
        <v>0</v>
      </c>
      <c r="AK36" s="97">
        <v>0</v>
      </c>
      <c r="AL36" s="97">
        <v>0</v>
      </c>
      <c r="AM36" s="97">
        <v>0</v>
      </c>
      <c r="AN36" s="97">
        <v>0</v>
      </c>
      <c r="AO36" s="97">
        <v>0</v>
      </c>
      <c r="AP36" s="97">
        <v>0</v>
      </c>
      <c r="AQ36" s="97">
        <v>0</v>
      </c>
      <c r="AR36" s="97">
        <v>0</v>
      </c>
      <c r="AS36" s="97">
        <v>0</v>
      </c>
      <c r="AT36" s="97">
        <v>0</v>
      </c>
      <c r="AU36" s="97">
        <v>0</v>
      </c>
      <c r="AV36" s="97">
        <v>0</v>
      </c>
      <c r="AW36" s="97">
        <v>0</v>
      </c>
      <c r="AX36" s="97">
        <v>0</v>
      </c>
      <c r="AY36" s="97">
        <v>0</v>
      </c>
      <c r="AZ36" s="97">
        <v>0</v>
      </c>
      <c r="BA36" s="97">
        <v>0</v>
      </c>
      <c r="BB36" s="97">
        <v>0</v>
      </c>
      <c r="BC36" s="97">
        <v>0</v>
      </c>
      <c r="BD36" s="97">
        <v>0</v>
      </c>
      <c r="BE36" s="97">
        <v>0</v>
      </c>
      <c r="BF36" s="97">
        <v>0</v>
      </c>
      <c r="BG36" s="97">
        <v>0</v>
      </c>
      <c r="BH36" s="97">
        <v>0</v>
      </c>
      <c r="BI36" s="97">
        <v>0</v>
      </c>
      <c r="BJ36" s="97">
        <v>0</v>
      </c>
      <c r="BK36" s="97">
        <v>0</v>
      </c>
      <c r="BL36" s="97">
        <v>0</v>
      </c>
      <c r="BM36" s="97">
        <v>0</v>
      </c>
      <c r="BN36" s="97">
        <v>0</v>
      </c>
      <c r="BO36" s="97">
        <v>0</v>
      </c>
      <c r="BP36" s="97">
        <v>0</v>
      </c>
      <c r="BQ36" s="97">
        <v>0</v>
      </c>
      <c r="BR36" s="97">
        <v>0</v>
      </c>
      <c r="BS36" s="97">
        <v>0</v>
      </c>
      <c r="BT36" s="97">
        <v>0</v>
      </c>
      <c r="BU36" s="97">
        <v>0</v>
      </c>
      <c r="BV36" s="97">
        <v>0</v>
      </c>
      <c r="BW36" s="97">
        <v>0</v>
      </c>
      <c r="BX36" s="97">
        <v>0</v>
      </c>
      <c r="BY36" s="97">
        <v>0</v>
      </c>
      <c r="BZ36" s="97">
        <v>0</v>
      </c>
      <c r="CA36" s="97">
        <v>0</v>
      </c>
      <c r="CB36" s="97">
        <v>0</v>
      </c>
    </row>
    <row r="37" spans="1:80" s="37" customFormat="1" ht="13.8" x14ac:dyDescent="0.3">
      <c r="A37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-1</v>
      </c>
      <c r="B37" s="84"/>
      <c r="C37" s="86">
        <f t="shared" si="2"/>
        <v>22</v>
      </c>
      <c r="D37" s="100">
        <f>IF(type&lt;&gt;"",IF(ROW(stage_id)=ROW($D$14)+2,1,IF(type="S",MAX(prev_col_range)+1,MAX(prev_col_range))),-1)</f>
        <v>-1</v>
      </c>
      <c r="E37" s="101">
        <f>_xlfn.IFNA(IF(OR(type="T",type="M"),MATCH(role,Settings!$I$9:$I$16,0),-1),-1)</f>
        <v>-1</v>
      </c>
      <c r="F37" s="46"/>
      <c r="G37" s="36"/>
      <c r="I37" s="64" t="str">
        <f>_xlfn.IFNA(INDEX(Settings!$P$9:$P$32,MATCH(team_member,Settings!$N$9:$N$32,0)),"")</f>
        <v/>
      </c>
      <c r="J37" s="36"/>
      <c r="K37" s="47"/>
      <c r="L37" s="73"/>
      <c r="M37" s="74"/>
      <c r="N37" s="46"/>
      <c r="O37" s="81" t="str">
        <f t="shared" si="3"/>
        <v/>
      </c>
      <c r="P37" s="81" t="str">
        <f>IFERROR("("&amp;d.type&amp;")"&amp; IF(LEN(d.name)&gt;7,LEFT(d.name,7)&amp;"…",d.name),"")</f>
        <v/>
      </c>
      <c r="Q37" s="80" t="s">
        <v>79</v>
      </c>
      <c r="R37" s="47"/>
      <c r="S37" s="71"/>
      <c r="T37" s="73" t="str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/>
      </c>
      <c r="U37" s="74" t="str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/>
      </c>
      <c r="V37" s="73" t="s">
        <v>96</v>
      </c>
      <c r="W37" s="74" t="s">
        <v>96</v>
      </c>
      <c r="X37" s="91"/>
      <c r="Y37" s="97">
        <v>0</v>
      </c>
      <c r="Z37" s="97">
        <v>0</v>
      </c>
      <c r="AA37" s="97">
        <v>0</v>
      </c>
      <c r="AB37" s="97">
        <v>0</v>
      </c>
      <c r="AC37" s="97">
        <v>0</v>
      </c>
      <c r="AD37" s="97">
        <v>0</v>
      </c>
      <c r="AE37" s="97">
        <v>0</v>
      </c>
      <c r="AF37" s="97">
        <v>0</v>
      </c>
      <c r="AG37" s="97">
        <v>0</v>
      </c>
      <c r="AH37" s="97">
        <v>0</v>
      </c>
      <c r="AI37" s="97">
        <v>0</v>
      </c>
      <c r="AJ37" s="97">
        <v>0</v>
      </c>
      <c r="AK37" s="97">
        <v>0</v>
      </c>
      <c r="AL37" s="97">
        <v>0</v>
      </c>
      <c r="AM37" s="97">
        <v>0</v>
      </c>
      <c r="AN37" s="97">
        <v>0</v>
      </c>
      <c r="AO37" s="97">
        <v>0</v>
      </c>
      <c r="AP37" s="97">
        <v>0</v>
      </c>
      <c r="AQ37" s="97">
        <v>0</v>
      </c>
      <c r="AR37" s="97">
        <v>0</v>
      </c>
      <c r="AS37" s="97">
        <v>0</v>
      </c>
      <c r="AT37" s="97">
        <v>0</v>
      </c>
      <c r="AU37" s="97">
        <v>0</v>
      </c>
      <c r="AV37" s="97">
        <v>0</v>
      </c>
      <c r="AW37" s="97">
        <v>0</v>
      </c>
      <c r="AX37" s="97">
        <v>0</v>
      </c>
      <c r="AY37" s="97">
        <v>0</v>
      </c>
      <c r="AZ37" s="97">
        <v>0</v>
      </c>
      <c r="BA37" s="97">
        <v>0</v>
      </c>
      <c r="BB37" s="97">
        <v>0</v>
      </c>
      <c r="BC37" s="97">
        <v>0</v>
      </c>
      <c r="BD37" s="97">
        <v>0</v>
      </c>
      <c r="BE37" s="97">
        <v>0</v>
      </c>
      <c r="BF37" s="97">
        <v>0</v>
      </c>
      <c r="BG37" s="97">
        <v>0</v>
      </c>
      <c r="BH37" s="97">
        <v>0</v>
      </c>
      <c r="BI37" s="97">
        <v>0</v>
      </c>
      <c r="BJ37" s="97">
        <v>0</v>
      </c>
      <c r="BK37" s="97">
        <v>0</v>
      </c>
      <c r="BL37" s="97">
        <v>0</v>
      </c>
      <c r="BM37" s="97">
        <v>0</v>
      </c>
      <c r="BN37" s="97">
        <v>0</v>
      </c>
      <c r="BO37" s="97">
        <v>0</v>
      </c>
      <c r="BP37" s="97">
        <v>0</v>
      </c>
      <c r="BQ37" s="97">
        <v>0</v>
      </c>
      <c r="BR37" s="97">
        <v>0</v>
      </c>
      <c r="BS37" s="97">
        <v>0</v>
      </c>
      <c r="BT37" s="97">
        <v>0</v>
      </c>
      <c r="BU37" s="97">
        <v>0</v>
      </c>
      <c r="BV37" s="97">
        <v>0</v>
      </c>
      <c r="BW37" s="97">
        <v>0</v>
      </c>
      <c r="BX37" s="97">
        <v>0</v>
      </c>
      <c r="BY37" s="97">
        <v>0</v>
      </c>
      <c r="BZ37" s="97">
        <v>0</v>
      </c>
      <c r="CA37" s="97">
        <v>0</v>
      </c>
      <c r="CB37" s="97">
        <v>0</v>
      </c>
    </row>
    <row r="38" spans="1:80" s="37" customFormat="1" ht="13.8" x14ac:dyDescent="0.3">
      <c r="A38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-1</v>
      </c>
      <c r="B38" s="84"/>
      <c r="C38" s="86">
        <f t="shared" si="2"/>
        <v>23</v>
      </c>
      <c r="D38" s="100">
        <f>IF(type&lt;&gt;"",IF(ROW(stage_id)=ROW($D$14)+2,1,IF(type="S",MAX(prev_col_range)+1,MAX(prev_col_range))),-1)</f>
        <v>-1</v>
      </c>
      <c r="E38" s="101">
        <f>_xlfn.IFNA(IF(OR(type="T",type="M"),MATCH(role,Settings!$I$9:$I$16,0),-1),-1)</f>
        <v>-1</v>
      </c>
      <c r="F38" s="46"/>
      <c r="G38" s="36"/>
      <c r="I38" s="64" t="str">
        <f>_xlfn.IFNA(INDEX(Settings!$P$9:$P$32,MATCH(team_member,Settings!$N$9:$N$32,0)),"")</f>
        <v/>
      </c>
      <c r="J38" s="36"/>
      <c r="K38" s="47"/>
      <c r="L38" s="73"/>
      <c r="M38" s="74"/>
      <c r="N38" s="46"/>
      <c r="O38" s="81" t="str">
        <f t="shared" si="3"/>
        <v/>
      </c>
      <c r="P38" s="81" t="str">
        <f>IFERROR("("&amp;d.type&amp;")"&amp; IF(LEN(d.name)&gt;7,LEFT(d.name,7)&amp;"…",d.name),"")</f>
        <v/>
      </c>
      <c r="Q38" s="80" t="s">
        <v>79</v>
      </c>
      <c r="R38" s="47"/>
      <c r="S38" s="71"/>
      <c r="T38" s="73" t="str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/>
      </c>
      <c r="U38" s="74" t="str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/>
      </c>
      <c r="V38" s="73" t="s">
        <v>96</v>
      </c>
      <c r="W38" s="74" t="s">
        <v>96</v>
      </c>
      <c r="X38" s="91"/>
      <c r="Y38" s="97">
        <v>0</v>
      </c>
      <c r="Z38" s="97">
        <v>0</v>
      </c>
      <c r="AA38" s="97">
        <v>0</v>
      </c>
      <c r="AB38" s="97">
        <v>0</v>
      </c>
      <c r="AC38" s="97">
        <v>0</v>
      </c>
      <c r="AD38" s="97">
        <v>0</v>
      </c>
      <c r="AE38" s="97">
        <v>0</v>
      </c>
      <c r="AF38" s="97">
        <v>0</v>
      </c>
      <c r="AG38" s="97">
        <v>0</v>
      </c>
      <c r="AH38" s="97">
        <v>0</v>
      </c>
      <c r="AI38" s="97">
        <v>0</v>
      </c>
      <c r="AJ38" s="97">
        <v>0</v>
      </c>
      <c r="AK38" s="97">
        <v>0</v>
      </c>
      <c r="AL38" s="97">
        <v>0</v>
      </c>
      <c r="AM38" s="97">
        <v>0</v>
      </c>
      <c r="AN38" s="97">
        <v>0</v>
      </c>
      <c r="AO38" s="97">
        <v>0</v>
      </c>
      <c r="AP38" s="97">
        <v>0</v>
      </c>
      <c r="AQ38" s="97">
        <v>0</v>
      </c>
      <c r="AR38" s="97">
        <v>0</v>
      </c>
      <c r="AS38" s="97">
        <v>0</v>
      </c>
      <c r="AT38" s="97">
        <v>0</v>
      </c>
      <c r="AU38" s="97">
        <v>0</v>
      </c>
      <c r="AV38" s="97">
        <v>0</v>
      </c>
      <c r="AW38" s="97">
        <v>0</v>
      </c>
      <c r="AX38" s="97">
        <v>0</v>
      </c>
      <c r="AY38" s="97">
        <v>0</v>
      </c>
      <c r="AZ38" s="97">
        <v>0</v>
      </c>
      <c r="BA38" s="97">
        <v>0</v>
      </c>
      <c r="BB38" s="97">
        <v>0</v>
      </c>
      <c r="BC38" s="97">
        <v>0</v>
      </c>
      <c r="BD38" s="97">
        <v>0</v>
      </c>
      <c r="BE38" s="97">
        <v>0</v>
      </c>
      <c r="BF38" s="97">
        <v>0</v>
      </c>
      <c r="BG38" s="97">
        <v>0</v>
      </c>
      <c r="BH38" s="97">
        <v>0</v>
      </c>
      <c r="BI38" s="97">
        <v>0</v>
      </c>
      <c r="BJ38" s="97">
        <v>0</v>
      </c>
      <c r="BK38" s="97">
        <v>0</v>
      </c>
      <c r="BL38" s="97">
        <v>0</v>
      </c>
      <c r="BM38" s="97">
        <v>0</v>
      </c>
      <c r="BN38" s="97">
        <v>0</v>
      </c>
      <c r="BO38" s="97">
        <v>0</v>
      </c>
      <c r="BP38" s="97">
        <v>0</v>
      </c>
      <c r="BQ38" s="97">
        <v>0</v>
      </c>
      <c r="BR38" s="97">
        <v>0</v>
      </c>
      <c r="BS38" s="97">
        <v>0</v>
      </c>
      <c r="BT38" s="97">
        <v>0</v>
      </c>
      <c r="BU38" s="97">
        <v>0</v>
      </c>
      <c r="BV38" s="97">
        <v>0</v>
      </c>
      <c r="BW38" s="97">
        <v>0</v>
      </c>
      <c r="BX38" s="97">
        <v>0</v>
      </c>
      <c r="BY38" s="97">
        <v>0</v>
      </c>
      <c r="BZ38" s="97">
        <v>0</v>
      </c>
      <c r="CA38" s="97">
        <v>0</v>
      </c>
      <c r="CB38" s="97">
        <v>0</v>
      </c>
    </row>
    <row r="39" spans="1:80" s="37" customFormat="1" ht="13.8" x14ac:dyDescent="0.3">
      <c r="A39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-1</v>
      </c>
      <c r="B39" s="84"/>
      <c r="C39" s="86">
        <f t="shared" si="2"/>
        <v>24</v>
      </c>
      <c r="D39" s="100">
        <f>IF(type&lt;&gt;"",IF(ROW(stage_id)=ROW($D$14)+2,1,IF(type="S",MAX(prev_col_range)+1,MAX(prev_col_range))),-1)</f>
        <v>-1</v>
      </c>
      <c r="E39" s="101">
        <f>_xlfn.IFNA(IF(OR(type="T",type="M"),MATCH(role,Settings!$I$9:$I$16,0),-1),-1)</f>
        <v>-1</v>
      </c>
      <c r="F39" s="46"/>
      <c r="G39" s="36"/>
      <c r="I39" s="64" t="str">
        <f>_xlfn.IFNA(INDEX(Settings!$P$9:$P$32,MATCH(team_member,Settings!$N$9:$N$32,0)),"")</f>
        <v/>
      </c>
      <c r="J39" s="36"/>
      <c r="K39" s="47"/>
      <c r="L39" s="73"/>
      <c r="M39" s="74"/>
      <c r="N39" s="46"/>
      <c r="O39" s="81" t="str">
        <f t="shared" si="3"/>
        <v/>
      </c>
      <c r="P39" s="81" t="str">
        <f>IFERROR("("&amp;d.type&amp;")"&amp; IF(LEN(d.name)&gt;7,LEFT(d.name,7)&amp;"…",d.name),"")</f>
        <v/>
      </c>
      <c r="Q39" s="80" t="s">
        <v>79</v>
      </c>
      <c r="R39" s="47"/>
      <c r="S39" s="71"/>
      <c r="T39" s="73" t="str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/>
      </c>
      <c r="U39" s="74" t="str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/>
      </c>
      <c r="V39" s="73" t="s">
        <v>96</v>
      </c>
      <c r="W39" s="74" t="s">
        <v>96</v>
      </c>
      <c r="X39" s="91"/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7">
        <v>0</v>
      </c>
      <c r="AJ39" s="97">
        <v>0</v>
      </c>
      <c r="AK39" s="97">
        <v>0</v>
      </c>
      <c r="AL39" s="97">
        <v>0</v>
      </c>
      <c r="AM39" s="97">
        <v>0</v>
      </c>
      <c r="AN39" s="97">
        <v>0</v>
      </c>
      <c r="AO39" s="97">
        <v>0</v>
      </c>
      <c r="AP39" s="97">
        <v>0</v>
      </c>
      <c r="AQ39" s="97">
        <v>0</v>
      </c>
      <c r="AR39" s="97">
        <v>0</v>
      </c>
      <c r="AS39" s="97">
        <v>0</v>
      </c>
      <c r="AT39" s="97">
        <v>0</v>
      </c>
      <c r="AU39" s="97">
        <v>0</v>
      </c>
      <c r="AV39" s="97">
        <v>0</v>
      </c>
      <c r="AW39" s="97">
        <v>0</v>
      </c>
      <c r="AX39" s="97">
        <v>0</v>
      </c>
      <c r="AY39" s="97">
        <v>0</v>
      </c>
      <c r="AZ39" s="97">
        <v>0</v>
      </c>
      <c r="BA39" s="97">
        <v>0</v>
      </c>
      <c r="BB39" s="97">
        <v>0</v>
      </c>
      <c r="BC39" s="97">
        <v>0</v>
      </c>
      <c r="BD39" s="97">
        <v>0</v>
      </c>
      <c r="BE39" s="97">
        <v>0</v>
      </c>
      <c r="BF39" s="97">
        <v>0</v>
      </c>
      <c r="BG39" s="97">
        <v>0</v>
      </c>
      <c r="BH39" s="97">
        <v>0</v>
      </c>
      <c r="BI39" s="97">
        <v>0</v>
      </c>
      <c r="BJ39" s="97">
        <v>0</v>
      </c>
      <c r="BK39" s="97">
        <v>0</v>
      </c>
      <c r="BL39" s="97">
        <v>0</v>
      </c>
      <c r="BM39" s="97">
        <v>0</v>
      </c>
      <c r="BN39" s="97">
        <v>0</v>
      </c>
      <c r="BO39" s="97">
        <v>0</v>
      </c>
      <c r="BP39" s="97">
        <v>0</v>
      </c>
      <c r="BQ39" s="97">
        <v>0</v>
      </c>
      <c r="BR39" s="97">
        <v>0</v>
      </c>
      <c r="BS39" s="97">
        <v>0</v>
      </c>
      <c r="BT39" s="97">
        <v>0</v>
      </c>
      <c r="BU39" s="97">
        <v>0</v>
      </c>
      <c r="BV39" s="97">
        <v>0</v>
      </c>
      <c r="BW39" s="97">
        <v>0</v>
      </c>
      <c r="BX39" s="97">
        <v>0</v>
      </c>
      <c r="BY39" s="97">
        <v>0</v>
      </c>
      <c r="BZ39" s="97">
        <v>0</v>
      </c>
      <c r="CA39" s="97">
        <v>0</v>
      </c>
      <c r="CB39" s="97">
        <v>0</v>
      </c>
    </row>
    <row r="40" spans="1:80" s="37" customFormat="1" ht="13.8" x14ac:dyDescent="0.3">
      <c r="A40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-1</v>
      </c>
      <c r="B40" s="84"/>
      <c r="C40" s="86">
        <f t="shared" si="2"/>
        <v>25</v>
      </c>
      <c r="D40" s="100">
        <f>IF(type&lt;&gt;"",IF(ROW(stage_id)=ROW($D$14)+2,1,IF(type="S",MAX(prev_col_range)+1,MAX(prev_col_range))),-1)</f>
        <v>-1</v>
      </c>
      <c r="E40" s="101">
        <f>_xlfn.IFNA(IF(OR(type="T",type="M"),MATCH(role,Settings!$I$9:$I$16,0),-1),-1)</f>
        <v>-1</v>
      </c>
      <c r="F40" s="46"/>
      <c r="G40" s="36"/>
      <c r="I40" s="64" t="str">
        <f>_xlfn.IFNA(INDEX(Settings!$P$9:$P$32,MATCH(team_member,Settings!$N$9:$N$32,0)),"")</f>
        <v/>
      </c>
      <c r="J40" s="36"/>
      <c r="K40" s="47"/>
      <c r="L40" s="73"/>
      <c r="M40" s="74"/>
      <c r="N40" s="46"/>
      <c r="O40" s="81" t="str">
        <f t="shared" si="3"/>
        <v/>
      </c>
      <c r="P40" s="81" t="str">
        <f>IFERROR("("&amp;d.type&amp;")"&amp; IF(LEN(d.name)&gt;7,LEFT(d.name,7)&amp;"…",d.name),"")</f>
        <v/>
      </c>
      <c r="Q40" s="80" t="s">
        <v>79</v>
      </c>
      <c r="R40" s="47"/>
      <c r="S40" s="71"/>
      <c r="T40" s="73" t="str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/>
      </c>
      <c r="U40" s="74" t="str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/>
      </c>
      <c r="V40" s="73" t="s">
        <v>96</v>
      </c>
      <c r="W40" s="74" t="s">
        <v>96</v>
      </c>
      <c r="X40" s="91"/>
      <c r="Y40" s="97">
        <v>0</v>
      </c>
      <c r="Z40" s="97">
        <v>0</v>
      </c>
      <c r="AA40" s="97">
        <v>0</v>
      </c>
      <c r="AB40" s="97">
        <v>0</v>
      </c>
      <c r="AC40" s="97">
        <v>0</v>
      </c>
      <c r="AD40" s="97">
        <v>0</v>
      </c>
      <c r="AE40" s="97">
        <v>0</v>
      </c>
      <c r="AF40" s="97">
        <v>0</v>
      </c>
      <c r="AG40" s="97">
        <v>0</v>
      </c>
      <c r="AH40" s="97">
        <v>0</v>
      </c>
      <c r="AI40" s="97">
        <v>0</v>
      </c>
      <c r="AJ40" s="97">
        <v>0</v>
      </c>
      <c r="AK40" s="97">
        <v>0</v>
      </c>
      <c r="AL40" s="97">
        <v>0</v>
      </c>
      <c r="AM40" s="97">
        <v>0</v>
      </c>
      <c r="AN40" s="97">
        <v>0</v>
      </c>
      <c r="AO40" s="97">
        <v>0</v>
      </c>
      <c r="AP40" s="97">
        <v>0</v>
      </c>
      <c r="AQ40" s="97">
        <v>0</v>
      </c>
      <c r="AR40" s="97">
        <v>0</v>
      </c>
      <c r="AS40" s="97">
        <v>0</v>
      </c>
      <c r="AT40" s="97">
        <v>0</v>
      </c>
      <c r="AU40" s="97">
        <v>0</v>
      </c>
      <c r="AV40" s="97">
        <v>0</v>
      </c>
      <c r="AW40" s="97">
        <v>0</v>
      </c>
      <c r="AX40" s="97">
        <v>0</v>
      </c>
      <c r="AY40" s="97">
        <v>0</v>
      </c>
      <c r="AZ40" s="97">
        <v>0</v>
      </c>
      <c r="BA40" s="97">
        <v>0</v>
      </c>
      <c r="BB40" s="97">
        <v>0</v>
      </c>
      <c r="BC40" s="97">
        <v>0</v>
      </c>
      <c r="BD40" s="97">
        <v>0</v>
      </c>
      <c r="BE40" s="97">
        <v>0</v>
      </c>
      <c r="BF40" s="97">
        <v>0</v>
      </c>
      <c r="BG40" s="97">
        <v>0</v>
      </c>
      <c r="BH40" s="97">
        <v>0</v>
      </c>
      <c r="BI40" s="97">
        <v>0</v>
      </c>
      <c r="BJ40" s="97">
        <v>0</v>
      </c>
      <c r="BK40" s="97">
        <v>0</v>
      </c>
      <c r="BL40" s="97">
        <v>0</v>
      </c>
      <c r="BM40" s="97">
        <v>0</v>
      </c>
      <c r="BN40" s="97">
        <v>0</v>
      </c>
      <c r="BO40" s="97">
        <v>0</v>
      </c>
      <c r="BP40" s="97">
        <v>0</v>
      </c>
      <c r="BQ40" s="97">
        <v>0</v>
      </c>
      <c r="BR40" s="97">
        <v>0</v>
      </c>
      <c r="BS40" s="97">
        <v>0</v>
      </c>
      <c r="BT40" s="97">
        <v>0</v>
      </c>
      <c r="BU40" s="97">
        <v>0</v>
      </c>
      <c r="BV40" s="97">
        <v>0</v>
      </c>
      <c r="BW40" s="97">
        <v>0</v>
      </c>
      <c r="BX40" s="97">
        <v>0</v>
      </c>
      <c r="BY40" s="97">
        <v>0</v>
      </c>
      <c r="BZ40" s="97">
        <v>0</v>
      </c>
      <c r="CA40" s="97">
        <v>0</v>
      </c>
      <c r="CB40" s="97">
        <v>0</v>
      </c>
    </row>
    <row r="41" spans="1:80" s="37" customFormat="1" ht="13.8" x14ac:dyDescent="0.3">
      <c r="A41" s="84">
        <f>_xlfn.SWITCH(color_by,"Project Structure",color_code_project_structure,
                                   "Team Roles",color_code_team_roles,
                                    "Issues",color_code_issues,
                                    color_code_default)</f>
        <v>-1</v>
      </c>
      <c r="B41" s="84"/>
      <c r="C41" s="86">
        <f t="shared" si="2"/>
        <v>26</v>
      </c>
      <c r="D41" s="100">
        <f>IF(type&lt;&gt;"",IF(ROW(stage_id)=ROW($D$14)+2,1,IF(type="S",MAX(prev_col_range)+1,MAX(prev_col_range))),-1)</f>
        <v>-1</v>
      </c>
      <c r="E41" s="101">
        <f>_xlfn.IFNA(IF(OR(type="T",type="M"),MATCH(role,Settings!$I$9:$I$16,0),-1),-1)</f>
        <v>-1</v>
      </c>
      <c r="F41" s="46"/>
      <c r="G41" s="38"/>
      <c r="I41" s="64" t="str">
        <f>_xlfn.IFNA(INDEX(Settings!$P$9:$P$32,MATCH(team_member,Settings!$N$9:$N$32,0)),"")</f>
        <v/>
      </c>
      <c r="J41" s="38"/>
      <c r="K41" s="48"/>
      <c r="L41" s="75"/>
      <c r="M41" s="76"/>
      <c r="N41" s="79"/>
      <c r="O41" s="81" t="str">
        <f t="shared" si="3"/>
        <v/>
      </c>
      <c r="P41" s="81" t="str">
        <f>IFERROR("("&amp;d.type&amp;")"&amp; IF(LEN(d.name)&gt;7,LEFT(d.name,7)&amp;"…",d.name),"")</f>
        <v/>
      </c>
      <c r="Q41" s="80" t="s">
        <v>79</v>
      </c>
      <c r="R41" s="48"/>
      <c r="S41" s="72"/>
      <c r="T41" s="73" t="str">
        <f>IFERROR(IF(ind_start&gt;0,ind_start,
                               IF(ind_end&lt;&gt;"",plan_start_calculation,
                                                           IF(d.id&lt;&gt;"",
                                                                               IF(OR(d.conn="FS",d.conn=""),fs_calc,
                                                                               IF(d.conn="SS",ss_calc,
                                                                               plan_start_calculation)),""))),"")</f>
        <v/>
      </c>
      <c r="U41" s="74" t="str">
        <f>IFERROR(IF(ind_start&lt;&gt;"",plan_end_calculation,
                                 IF(ind_end&lt;&gt;"",ind_end,
                                                            IF(d.id&lt;&gt;"",
                                                                                IF(d.conn="SF",sf_calc,
                                                                                IF(d.conn="FF",ff_calc,
                                                                                plan_end_calculation)),""))),"")</f>
        <v/>
      </c>
      <c r="V41" s="75" t="s">
        <v>96</v>
      </c>
      <c r="W41" s="76" t="s">
        <v>96</v>
      </c>
      <c r="X41" s="92"/>
      <c r="Y41" s="97">
        <v>0</v>
      </c>
      <c r="Z41" s="97">
        <v>0</v>
      </c>
      <c r="AA41" s="97">
        <v>0</v>
      </c>
      <c r="AB41" s="97">
        <v>0</v>
      </c>
      <c r="AC41" s="97">
        <v>0</v>
      </c>
      <c r="AD41" s="97">
        <v>0</v>
      </c>
      <c r="AE41" s="97">
        <v>0</v>
      </c>
      <c r="AF41" s="97">
        <v>0</v>
      </c>
      <c r="AG41" s="97">
        <v>0</v>
      </c>
      <c r="AH41" s="97">
        <v>0</v>
      </c>
      <c r="AI41" s="97">
        <v>0</v>
      </c>
      <c r="AJ41" s="97">
        <v>0</v>
      </c>
      <c r="AK41" s="97">
        <v>0</v>
      </c>
      <c r="AL41" s="97">
        <v>0</v>
      </c>
      <c r="AM41" s="97">
        <v>0</v>
      </c>
      <c r="AN41" s="97">
        <v>0</v>
      </c>
      <c r="AO41" s="97">
        <v>0</v>
      </c>
      <c r="AP41" s="97">
        <v>0</v>
      </c>
      <c r="AQ41" s="97">
        <v>0</v>
      </c>
      <c r="AR41" s="97">
        <v>0</v>
      </c>
      <c r="AS41" s="97">
        <v>0</v>
      </c>
      <c r="AT41" s="97">
        <v>0</v>
      </c>
      <c r="AU41" s="97">
        <v>0</v>
      </c>
      <c r="AV41" s="97">
        <v>0</v>
      </c>
      <c r="AW41" s="97">
        <v>0</v>
      </c>
      <c r="AX41" s="97">
        <v>0</v>
      </c>
      <c r="AY41" s="97">
        <v>0</v>
      </c>
      <c r="AZ41" s="97">
        <v>0</v>
      </c>
      <c r="BA41" s="97">
        <v>0</v>
      </c>
      <c r="BB41" s="97">
        <v>0</v>
      </c>
      <c r="BC41" s="97">
        <v>0</v>
      </c>
      <c r="BD41" s="97">
        <v>0</v>
      </c>
      <c r="BE41" s="97">
        <v>0</v>
      </c>
      <c r="BF41" s="97">
        <v>0</v>
      </c>
      <c r="BG41" s="97">
        <v>0</v>
      </c>
      <c r="BH41" s="97">
        <v>0</v>
      </c>
      <c r="BI41" s="97">
        <v>0</v>
      </c>
      <c r="BJ41" s="97">
        <v>0</v>
      </c>
      <c r="BK41" s="97">
        <v>0</v>
      </c>
      <c r="BL41" s="97">
        <v>0</v>
      </c>
      <c r="BM41" s="97">
        <v>0</v>
      </c>
      <c r="BN41" s="97">
        <v>0</v>
      </c>
      <c r="BO41" s="97">
        <v>0</v>
      </c>
      <c r="BP41" s="97">
        <v>0</v>
      </c>
      <c r="BQ41" s="97">
        <v>0</v>
      </c>
      <c r="BR41" s="97">
        <v>0</v>
      </c>
      <c r="BS41" s="97">
        <v>0</v>
      </c>
      <c r="BT41" s="97">
        <v>0</v>
      </c>
      <c r="BU41" s="97">
        <v>0</v>
      </c>
      <c r="BV41" s="97">
        <v>0</v>
      </c>
      <c r="BW41" s="97">
        <v>0</v>
      </c>
      <c r="BX41" s="97">
        <v>0</v>
      </c>
      <c r="BY41" s="97">
        <v>0</v>
      </c>
      <c r="BZ41" s="97">
        <v>0</v>
      </c>
      <c r="CA41" s="97">
        <v>0</v>
      </c>
      <c r="CB41" s="97">
        <v>0</v>
      </c>
    </row>
  </sheetData>
  <mergeCells count="80">
    <mergeCell ref="BE2:BI2"/>
    <mergeCell ref="AO5:AS5"/>
    <mergeCell ref="AO6:AS6"/>
    <mergeCell ref="BE5:BI5"/>
    <mergeCell ref="BE6:BI6"/>
    <mergeCell ref="AZ2:BC2"/>
    <mergeCell ref="Y5:AC5"/>
    <mergeCell ref="Y6:AC6"/>
    <mergeCell ref="AG5:AK5"/>
    <mergeCell ref="AG6:AK6"/>
    <mergeCell ref="AT2:AY2"/>
    <mergeCell ref="AJ2:AM2"/>
    <mergeCell ref="AO2:AR2"/>
    <mergeCell ref="Y2:AD2"/>
    <mergeCell ref="AE2:AH2"/>
    <mergeCell ref="BY11:BY13"/>
    <mergeCell ref="BZ11:BZ13"/>
    <mergeCell ref="CA11:CA13"/>
    <mergeCell ref="CB11:CB13"/>
    <mergeCell ref="BS11:BS13"/>
    <mergeCell ref="BT11:BT13"/>
    <mergeCell ref="BU11:BU13"/>
    <mergeCell ref="BV11:BV13"/>
    <mergeCell ref="BW11:BW13"/>
    <mergeCell ref="BX11:BX13"/>
    <mergeCell ref="BR11:BR13"/>
    <mergeCell ref="BG11:BG13"/>
    <mergeCell ref="BH11:BH13"/>
    <mergeCell ref="BI11:BI13"/>
    <mergeCell ref="BJ11:BJ13"/>
    <mergeCell ref="BK11:BK13"/>
    <mergeCell ref="BL11:BL13"/>
    <mergeCell ref="BM11:BM13"/>
    <mergeCell ref="BN11:BN13"/>
    <mergeCell ref="BO11:BO13"/>
    <mergeCell ref="BP11:BP13"/>
    <mergeCell ref="BQ11:BQ13"/>
    <mergeCell ref="BF11:BF13"/>
    <mergeCell ref="AU11:AU13"/>
    <mergeCell ref="AV11:AV13"/>
    <mergeCell ref="AW11:AW13"/>
    <mergeCell ref="AX11:AX13"/>
    <mergeCell ref="AY11:AY13"/>
    <mergeCell ref="AZ11:AZ13"/>
    <mergeCell ref="BA11:BA13"/>
    <mergeCell ref="BB11:BB13"/>
    <mergeCell ref="BC11:BC13"/>
    <mergeCell ref="BD11:BD13"/>
    <mergeCell ref="BE11:BE13"/>
    <mergeCell ref="AE11:AE13"/>
    <mergeCell ref="AF11:AF13"/>
    <mergeCell ref="AG11:AG13"/>
    <mergeCell ref="AT11:AT13"/>
    <mergeCell ref="AI11:AI13"/>
    <mergeCell ref="AJ11:AJ13"/>
    <mergeCell ref="AK11:AK13"/>
    <mergeCell ref="AL11:AL13"/>
    <mergeCell ref="AM11:AM13"/>
    <mergeCell ref="AN11:AN13"/>
    <mergeCell ref="AO11:AO13"/>
    <mergeCell ref="AP11:AP13"/>
    <mergeCell ref="AQ11:AQ13"/>
    <mergeCell ref="AR11:AR13"/>
    <mergeCell ref="AS11:AS13"/>
    <mergeCell ref="C13:E13"/>
    <mergeCell ref="F13:K13"/>
    <mergeCell ref="L11:U11"/>
    <mergeCell ref="AH11:AH13"/>
    <mergeCell ref="O14:P14"/>
    <mergeCell ref="Y11:Y13"/>
    <mergeCell ref="Z11:Z13"/>
    <mergeCell ref="AA11:AA13"/>
    <mergeCell ref="AB11:AB13"/>
    <mergeCell ref="V11:W11"/>
    <mergeCell ref="V12:W12"/>
    <mergeCell ref="L12:U12"/>
    <mergeCell ref="V13:W13"/>
    <mergeCell ref="L13:U13"/>
    <mergeCell ref="AC11:AC13"/>
    <mergeCell ref="AD11:AD13"/>
  </mergeCells>
  <phoneticPr fontId="21" type="noConversion"/>
  <conditionalFormatting sqref="C16:U16 T36:CB41 F17:S22 F24:S41 F23:R23 C17:E41 T17:U35 V16:CB35 Y17:CB41">
    <cfRule type="expression" dxfId="66" priority="4">
      <formula>type="S"</formula>
    </cfRule>
  </conditionalFormatting>
  <conditionalFormatting sqref="G16:G41">
    <cfRule type="expression" dxfId="65" priority="68">
      <formula>OR(type="T",type="M")</formula>
    </cfRule>
  </conditionalFormatting>
  <conditionalFormatting sqref="H16:H41">
    <cfRule type="expression" dxfId="64" priority="10" stopIfTrue="1">
      <formula>OR(color_code=901,color_code=902)</formula>
    </cfRule>
    <cfRule type="expression" dxfId="63" priority="33" stopIfTrue="1">
      <formula>OR(color_code=101,color_code=104)</formula>
    </cfRule>
    <cfRule type="expression" dxfId="62" priority="34" stopIfTrue="1">
      <formula>OR(color_code=102,color_code=103)</formula>
    </cfRule>
    <cfRule type="expression" dxfId="61" priority="35" stopIfTrue="1">
      <formula>OR(color_code=201,color_code=204)</formula>
    </cfRule>
    <cfRule type="expression" dxfId="60" priority="36" stopIfTrue="1">
      <formula>OR(color_code=202,color_code=203)</formula>
    </cfRule>
    <cfRule type="expression" dxfId="59" priority="37" stopIfTrue="1">
      <formula>OR(color_code=301,color_code=304)</formula>
    </cfRule>
    <cfRule type="expression" dxfId="58" priority="38" stopIfTrue="1">
      <formula>OR(color_code=302,color_code=303)</formula>
    </cfRule>
    <cfRule type="expression" dxfId="57" priority="39" stopIfTrue="1">
      <formula>OR(color_code=401,color_code=404)</formula>
    </cfRule>
    <cfRule type="expression" dxfId="56" priority="40" stopIfTrue="1">
      <formula>OR(color_code=402,color_code=403)</formula>
    </cfRule>
    <cfRule type="expression" dxfId="55" priority="41" stopIfTrue="1">
      <formula>OR(color_code=501,color_code=504)</formula>
    </cfRule>
    <cfRule type="expression" dxfId="54" priority="42" stopIfTrue="1">
      <formula>OR(color_code=502,color_code=503)</formula>
    </cfRule>
    <cfRule type="expression" dxfId="53" priority="43" stopIfTrue="1">
      <formula>OR(color_code=601,color_code=604)</formula>
    </cfRule>
    <cfRule type="expression" dxfId="52" priority="44" stopIfTrue="1">
      <formula>OR(color_code=602,color_code=603)</formula>
    </cfRule>
    <cfRule type="expression" dxfId="51" priority="45" stopIfTrue="1">
      <formula>OR(color_code=101,color_code=104)</formula>
    </cfRule>
    <cfRule type="expression" dxfId="50" priority="46" stopIfTrue="1">
      <formula>OR(color_code=702,color_code=703)</formula>
    </cfRule>
    <cfRule type="expression" dxfId="49" priority="50" stopIfTrue="1">
      <formula>OR(color_code=801,color_code=804)</formula>
    </cfRule>
    <cfRule type="expression" dxfId="48" priority="59" stopIfTrue="1">
      <formula>OR(color_code=802,color_code=803)</formula>
    </cfRule>
    <cfRule type="expression" dxfId="47" priority="66" stopIfTrue="1">
      <formula>color_code=1</formula>
    </cfRule>
    <cfRule type="expression" dxfId="46" priority="67">
      <formula>OR(color_code=2,color_code=3)</formula>
    </cfRule>
  </conditionalFormatting>
  <conditionalFormatting sqref="L16:L41">
    <cfRule type="expression" dxfId="45" priority="55">
      <formula>AND(type="S", _xlfn.ISFORMULA(ind_start))</formula>
    </cfRule>
  </conditionalFormatting>
  <conditionalFormatting sqref="M16:M41">
    <cfRule type="expression" dxfId="44" priority="58">
      <formula>ind_start&lt;&gt;""</formula>
    </cfRule>
  </conditionalFormatting>
  <conditionalFormatting sqref="N16:N41 L16:L41 S24:S41">
    <cfRule type="expression" dxfId="43" priority="57">
      <formula>_xlfn.ISFORMULA(L16)</formula>
    </cfRule>
  </conditionalFormatting>
  <conditionalFormatting sqref="N16:R41">
    <cfRule type="expression" dxfId="42" priority="54">
      <formula>OR(ind_start&lt;&gt;"",ind_end&lt;&gt;"")</formula>
    </cfRule>
  </conditionalFormatting>
  <conditionalFormatting sqref="O16:R41">
    <cfRule type="expression" dxfId="41" priority="53">
      <formula>d.id=""</formula>
    </cfRule>
  </conditionalFormatting>
  <conditionalFormatting sqref="S16:S22 X16:X41">
    <cfRule type="expression" dxfId="40" priority="56">
      <formula>_xlfn.ISFORMULA(S16)</formula>
    </cfRule>
  </conditionalFormatting>
  <conditionalFormatting sqref="Y11:CB41">
    <cfRule type="expression" dxfId="39" priority="2">
      <formula>IF(highlight="Today",date=WORKDAY(TODAY(),-1,1),date=highlight)</formula>
    </cfRule>
    <cfRule type="expression" dxfId="38" priority="5">
      <formula>(WEEKDAY(date,2)&gt;WEEKDAY(next_date,2))*1</formula>
    </cfRule>
  </conditionalFormatting>
  <conditionalFormatting sqref="Y16:CB41">
    <cfRule type="expression" dxfId="37" priority="3">
      <formula>AND(show_progress="Yes",item_in_complete,type="M")</formula>
    </cfRule>
    <cfRule type="expression" dxfId="36" priority="6">
      <formula>AND(display="Plan vs Base",item_in_base, OR(type="S",type="T"))</formula>
    </cfRule>
    <cfRule type="expression" dxfId="35" priority="7">
      <formula>AND(display="Plan vs Base",item_in_base,NOT(item_in_plan),type="M")</formula>
    </cfRule>
    <cfRule type="expression" priority="8" stopIfTrue="1">
      <formula>NOT(item_in_plan)</formula>
    </cfRule>
    <cfRule type="expression" dxfId="34" priority="9" stopIfTrue="1">
      <formula>AND(show_progress="Yes",item_in_complete,OR(type="S",type="T"))</formula>
    </cfRule>
    <cfRule type="expression" dxfId="33" priority="11" stopIfTrue="1">
      <formula>AND(show_progress="Yes",item_in_complete,type="M")</formula>
    </cfRule>
    <cfRule type="expression" dxfId="32" priority="12" stopIfTrue="1">
      <formula>color_code=901</formula>
    </cfRule>
    <cfRule type="expression" dxfId="31" priority="13" stopIfTrue="1">
      <formula>color_code=902</formula>
    </cfRule>
    <cfRule type="expression" dxfId="30" priority="14" stopIfTrue="1">
      <formula>color_code=101</formula>
    </cfRule>
    <cfRule type="expression" dxfId="29" priority="15" stopIfTrue="1">
      <formula>color_code=102</formula>
    </cfRule>
    <cfRule type="expression" dxfId="28" priority="16" stopIfTrue="1">
      <formula>OR(color_code=103,color_code=104)</formula>
    </cfRule>
    <cfRule type="expression" dxfId="27" priority="17" stopIfTrue="1">
      <formula>color_code=201</formula>
    </cfRule>
    <cfRule type="expression" dxfId="26" priority="18" stopIfTrue="1">
      <formula>color_code=202</formula>
    </cfRule>
    <cfRule type="expression" dxfId="25" priority="19" stopIfTrue="1">
      <formula>OR(color_code=203,color_code=204)</formula>
    </cfRule>
    <cfRule type="expression" dxfId="24" priority="20" stopIfTrue="1">
      <formula>color_code=301</formula>
    </cfRule>
    <cfRule type="expression" dxfId="23" priority="21" stopIfTrue="1">
      <formula>color_code=302</formula>
    </cfRule>
    <cfRule type="expression" dxfId="22" priority="22" stopIfTrue="1">
      <formula>OR(color_code=303,color_code=304)</formula>
    </cfRule>
    <cfRule type="expression" dxfId="21" priority="23" stopIfTrue="1">
      <formula>color_code=401</formula>
    </cfRule>
    <cfRule type="expression" dxfId="20" priority="24" stopIfTrue="1">
      <formula>color_code=402</formula>
    </cfRule>
    <cfRule type="expression" dxfId="19" priority="25" stopIfTrue="1">
      <formula>OR(color_code=403,color_code=404)</formula>
    </cfRule>
    <cfRule type="expression" dxfId="18" priority="26" stopIfTrue="1">
      <formula>color_code=501</formula>
    </cfRule>
    <cfRule type="expression" dxfId="17" priority="27" stopIfTrue="1">
      <formula>color_code=502</formula>
    </cfRule>
    <cfRule type="expression" dxfId="16" priority="28" stopIfTrue="1">
      <formula>OR(color_code=503,color_code=504)</formula>
    </cfRule>
    <cfRule type="expression" dxfId="15" priority="29" stopIfTrue="1">
      <formula>color_code=601</formula>
    </cfRule>
    <cfRule type="expression" dxfId="14" priority="30" stopIfTrue="1">
      <formula>color_code=602</formula>
    </cfRule>
    <cfRule type="expression" dxfId="13" priority="31" stopIfTrue="1">
      <formula>OR(color_code=603,color_code=604)</formula>
    </cfRule>
    <cfRule type="expression" dxfId="12" priority="32" stopIfTrue="1">
      <formula>color_code=701</formula>
    </cfRule>
    <cfRule type="expression" dxfId="11" priority="47" stopIfTrue="1">
      <formula>color_code=702</formula>
    </cfRule>
    <cfRule type="expression" dxfId="10" priority="48" stopIfTrue="1">
      <formula>OR(color_code=703,color_code=704)</formula>
    </cfRule>
    <cfRule type="expression" dxfId="9" priority="49" stopIfTrue="1">
      <formula>color_code=801</formula>
    </cfRule>
    <cfRule type="expression" dxfId="8" priority="60" stopIfTrue="1">
      <formula>color_code=802</formula>
    </cfRule>
    <cfRule type="expression" dxfId="7" priority="63" stopIfTrue="1">
      <formula>OR(color_code=803,color_code=804)</formula>
    </cfRule>
    <cfRule type="expression" dxfId="6" priority="64" stopIfTrue="1">
      <formula>color_code=1</formula>
    </cfRule>
    <cfRule type="expression" dxfId="5" priority="69" stopIfTrue="1">
      <formula>color_code=2</formula>
    </cfRule>
    <cfRule type="expression" dxfId="4" priority="70" stopIfTrue="1">
      <formula>color_code=3</formula>
    </cfRule>
  </conditionalFormatting>
  <conditionalFormatting sqref="Y10:CB10">
    <cfRule type="expression" dxfId="3" priority="52">
      <formula>AND(date&gt;=project_start,date&lt;=project_end)</formula>
    </cfRule>
  </conditionalFormatting>
  <conditionalFormatting sqref="Y11:CB13">
    <cfRule type="expression" dxfId="2" priority="51">
      <formula>AND(date&gt;=project_start,date&lt;=project_end)</formula>
    </cfRule>
  </conditionalFormatting>
  <conditionalFormatting sqref="Y11:CB14">
    <cfRule type="expression" dxfId="1" priority="1">
      <formula>IF(highlight="Today",date=WORKDAY(TODAY(),-1,1),date=highlight)</formula>
    </cfRule>
  </conditionalFormatting>
  <dataValidations count="8">
    <dataValidation allowBlank="1" showInputMessage="1" showErrorMessage="1" promptTitle="Dropdown Selection Information" prompt="Available Dependency Connection Types:_x000a__x000a_FS = Finish-to-Start (Forward)_x000a_SS = Start-to-Start (Forward)_x000a_SF = Start-to-Finish (Backward)_x000a_FF = Finish-to-Finish (Backward)" sqref="Q14" xr:uid="{BF00505C-5E1E-4C74-B4EA-1A860B6919C8}"/>
    <dataValidation type="list" allowBlank="1" showInputMessage="1" showErrorMessage="1" sqref="F16:F41" xr:uid="{D77CBAF2-4E31-4B55-A7E7-D9D322A06177}">
      <formula1>"S, T, M"</formula1>
    </dataValidation>
    <dataValidation type="list" allowBlank="1" showInputMessage="1" showErrorMessage="1" sqref="K16:K41" xr:uid="{C6D59C10-3AE8-4344-9FC5-C15C8EACF637}">
      <formula1>"⚠"</formula1>
    </dataValidation>
    <dataValidation type="list" allowBlank="1" showInputMessage="1" showErrorMessage="1" sqref="Q16:Q41" xr:uid="{E1A02B63-B7CC-48F0-8FB4-CAA799A705C6}">
      <formula1>"FS,SS,SF,FF"</formula1>
    </dataValidation>
    <dataValidation type="list" allowBlank="1" showInputMessage="1" showErrorMessage="1" sqref="Y6:AC6" xr:uid="{6352B694-B8EF-43A9-AEA3-39A555540873}">
      <formula1>"Default,Project Structure, Team Roles, Issues"</formula1>
    </dataValidation>
    <dataValidation type="list" allowBlank="1" showInputMessage="1" showErrorMessage="1" sqref="AG6:AK6" xr:uid="{9CBA7E1A-C870-41CE-8A38-841173C4377A}">
      <formula1>"Plan, Plan vs Base"</formula1>
    </dataValidation>
    <dataValidation type="list" allowBlank="1" showInputMessage="1" showErrorMessage="1" sqref="AO6:AS6" xr:uid="{DD7D9FAD-C311-452D-A57F-7366D0573886}">
      <formula1>"Yes,No"</formula1>
    </dataValidation>
    <dataValidation type="list" allowBlank="1" showInputMessage="1" showErrorMessage="1" sqref="BE6:BI6" xr:uid="{E4208612-A6DB-44CB-9FF2-D373A69A73D0}">
      <formula1>$X$11:$CB$11</formula1>
    </dataValidation>
  </dataValidations>
  <hyperlinks>
    <hyperlink ref="BE2:BI2" location="Settings!A1" display="Settings" xr:uid="{850C1FA7-6D05-4B47-9EFA-F6F7686340CA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2" r:id="rId3" name="Scroll Bar 58">
              <controlPr defaultSize="0" autoPict="0">
                <anchor moveWithCells="1">
                  <from>
                    <xdr:col>58</xdr:col>
                    <xdr:colOff>68580</xdr:colOff>
                    <xdr:row>7</xdr:row>
                    <xdr:rowOff>30480</xdr:rowOff>
                  </from>
                  <to>
                    <xdr:col>61</xdr:col>
                    <xdr:colOff>15240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710BB1FF-D4FE-4AB4-9D4A-14DEB8AE142B}">
            <xm:f>ISNA(MATCH(team_member,Settings!$N$9:$N$32,0))</xm:f>
            <x14:dxf>
              <font>
                <b/>
                <i val="0"/>
                <color rgb="FFFF0000"/>
              </font>
            </x14:dxf>
          </x14:cfRule>
          <xm:sqref>J16:J41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7DACFD-150B-4B8A-AD6F-37CD80C22641}">
          <x14:formula1>
            <xm:f>OFFSET(Settings!$N$9,,,COUNTA(Settings!$N$9:$N$32))</xm:f>
          </x14:formula1>
          <xm:sqref>J16:J41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Settings</vt:lpstr>
      <vt:lpstr>Gantt</vt:lpstr>
      <vt:lpstr>Gantt!base_end</vt:lpstr>
      <vt:lpstr>Gantt!base_start</vt:lpstr>
      <vt:lpstr>color_by</vt:lpstr>
      <vt:lpstr>Gantt!color_code</vt:lpstr>
      <vt:lpstr>Gantt!d.conn</vt:lpstr>
      <vt:lpstr>Gantt!d.id</vt:lpstr>
      <vt:lpstr>Gantt!d.lag</vt:lpstr>
      <vt:lpstr>Gantt!date</vt:lpstr>
      <vt:lpstr>display</vt:lpstr>
      <vt:lpstr>highlight</vt:lpstr>
      <vt:lpstr>Gantt!id</vt:lpstr>
      <vt:lpstr>Gantt!ind_end</vt:lpstr>
      <vt:lpstr>Gantt!ind_start</vt:lpstr>
      <vt:lpstr>Gantt!issue</vt:lpstr>
      <vt:lpstr>Gantt!next_date</vt:lpstr>
      <vt:lpstr>Gantt!percentage_complete</vt:lpstr>
      <vt:lpstr>Gantt!plan_end</vt:lpstr>
      <vt:lpstr>Gantt!plan_start</vt:lpstr>
      <vt:lpstr>Gantt!prev_col_range</vt:lpstr>
      <vt:lpstr>Gantt!role</vt:lpstr>
      <vt:lpstr>Gantt!role_id</vt:lpstr>
      <vt:lpstr>scroll_increment</vt:lpstr>
      <vt:lpstr>show_progress</vt:lpstr>
      <vt:lpstr>Gantt!stage_id</vt:lpstr>
      <vt:lpstr>Gantt!team_member</vt:lpstr>
      <vt:lpstr>Gantt!type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Moreno Sevilla</dc:creator>
  <cp:lastModifiedBy>Alvaro Moreno Sevilla</cp:lastModifiedBy>
  <dcterms:created xsi:type="dcterms:W3CDTF">2015-06-05T18:17:20Z</dcterms:created>
  <dcterms:modified xsi:type="dcterms:W3CDTF">2023-08-18T07:28:14Z</dcterms:modified>
</cp:coreProperties>
</file>