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/>
  </bookViews>
  <sheets>
    <sheet name="INSTRUCCIONES" sheetId="11" r:id="rId1"/>
    <sheet name="DATOS BANCOS" sheetId="1" r:id="rId2"/>
    <sheet name="DATOS BCRP" sheetId="2" r:id="rId3"/>
    <sheet name="A. SOCIEDADES DE DEPOSITOS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3" l="1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B43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B46" i="3"/>
  <c r="C45" i="3"/>
  <c r="D45" i="3"/>
  <c r="E45" i="3"/>
  <c r="F45" i="3"/>
  <c r="G45" i="3"/>
  <c r="H45" i="3"/>
  <c r="I45" i="3"/>
  <c r="J45" i="3"/>
  <c r="K45" i="3"/>
  <c r="L45" i="3"/>
  <c r="M45" i="3"/>
  <c r="N45" i="3"/>
  <c r="N48" i="3" s="1"/>
  <c r="O45" i="3"/>
  <c r="O48" i="3" s="1"/>
  <c r="P45" i="3"/>
  <c r="P48" i="3" s="1"/>
  <c r="Q45" i="3"/>
  <c r="Q48" i="3" s="1"/>
  <c r="R45" i="3"/>
  <c r="R48" i="3" s="1"/>
  <c r="S45" i="3"/>
  <c r="T45" i="3"/>
  <c r="U45" i="3"/>
  <c r="V45" i="3"/>
  <c r="W45" i="3"/>
  <c r="C48" i="3"/>
  <c r="D48" i="3"/>
  <c r="E48" i="3"/>
  <c r="F48" i="3"/>
  <c r="G48" i="3"/>
  <c r="H48" i="3"/>
  <c r="I48" i="3"/>
  <c r="J48" i="3"/>
  <c r="K48" i="3"/>
  <c r="L48" i="3"/>
  <c r="M48" i="3"/>
  <c r="S48" i="3"/>
  <c r="T48" i="3"/>
  <c r="U48" i="3"/>
  <c r="V48" i="3"/>
  <c r="W48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7" i="3"/>
  <c r="B45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B44" i="3"/>
  <c r="C25" i="3" l="1"/>
  <c r="D25" i="3"/>
  <c r="E25" i="3"/>
  <c r="F25" i="3"/>
  <c r="G25" i="3"/>
  <c r="H25" i="3"/>
  <c r="I25" i="3"/>
  <c r="J25" i="3"/>
  <c r="K25" i="3"/>
  <c r="L25" i="3"/>
  <c r="M25" i="3"/>
  <c r="M8" i="3" s="1"/>
  <c r="N25" i="3"/>
  <c r="N8" i="3" s="1"/>
  <c r="O25" i="3"/>
  <c r="O8" i="3" s="1"/>
  <c r="P25" i="3"/>
  <c r="P8" i="3" s="1"/>
  <c r="Q25" i="3"/>
  <c r="Q8" i="3" s="1"/>
  <c r="R25" i="3"/>
  <c r="R8" i="3" s="1"/>
  <c r="S25" i="3"/>
  <c r="T25" i="3"/>
  <c r="U25" i="3"/>
  <c r="V25" i="3"/>
  <c r="W25" i="3"/>
  <c r="X25" i="3"/>
  <c r="C8" i="3"/>
  <c r="D8" i="3"/>
  <c r="E8" i="3"/>
  <c r="F8" i="3"/>
  <c r="G8" i="3"/>
  <c r="H8" i="3"/>
  <c r="I8" i="3"/>
  <c r="J8" i="3"/>
  <c r="K8" i="3"/>
  <c r="L8" i="3"/>
  <c r="S8" i="3"/>
  <c r="T8" i="3"/>
  <c r="U8" i="3"/>
  <c r="V8" i="3"/>
  <c r="W8" i="3"/>
  <c r="X8" i="3"/>
  <c r="B25" i="3"/>
  <c r="B8" i="3" s="1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B42" i="3"/>
  <c r="C32" i="3"/>
  <c r="C31" i="3" s="1"/>
  <c r="C30" i="3" s="1"/>
  <c r="D32" i="3"/>
  <c r="D31" i="3" s="1"/>
  <c r="D30" i="3" s="1"/>
  <c r="E32" i="3"/>
  <c r="F32" i="3"/>
  <c r="Q32" i="3"/>
  <c r="R32" i="3"/>
  <c r="S32" i="3"/>
  <c r="S31" i="3" s="1"/>
  <c r="S30" i="3" s="1"/>
  <c r="T32" i="3"/>
  <c r="T31" i="3" s="1"/>
  <c r="T30" i="3" s="1"/>
  <c r="U32" i="3"/>
  <c r="V32" i="3"/>
  <c r="C33" i="3"/>
  <c r="D33" i="3"/>
  <c r="E33" i="3"/>
  <c r="F33" i="3"/>
  <c r="G33" i="3"/>
  <c r="H33" i="3"/>
  <c r="I33" i="3"/>
  <c r="J33" i="3"/>
  <c r="K33" i="3"/>
  <c r="K32" i="3" s="1"/>
  <c r="L33" i="3"/>
  <c r="L32" i="3" s="1"/>
  <c r="M33" i="3"/>
  <c r="M32" i="3" s="1"/>
  <c r="N33" i="3"/>
  <c r="N32" i="3" s="1"/>
  <c r="O33" i="3"/>
  <c r="O32" i="3" s="1"/>
  <c r="O31" i="3" s="1"/>
  <c r="O30" i="3" s="1"/>
  <c r="P33" i="3"/>
  <c r="P32" i="3" s="1"/>
  <c r="P31" i="3" s="1"/>
  <c r="P30" i="3" s="1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G32" i="3" s="1"/>
  <c r="H34" i="3"/>
  <c r="H32" i="3" s="1"/>
  <c r="I34" i="3"/>
  <c r="I32" i="3" s="1"/>
  <c r="I31" i="3" s="1"/>
  <c r="I30" i="3" s="1"/>
  <c r="J34" i="3"/>
  <c r="J32" i="3" s="1"/>
  <c r="J31" i="3" s="1"/>
  <c r="J30" i="3" s="1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W32" i="3" s="1"/>
  <c r="X34" i="3"/>
  <c r="X32" i="3" s="1"/>
  <c r="C35" i="3"/>
  <c r="D35" i="3"/>
  <c r="S35" i="3"/>
  <c r="T35" i="3"/>
  <c r="C36" i="3"/>
  <c r="D36" i="3"/>
  <c r="E36" i="3"/>
  <c r="E35" i="3" s="1"/>
  <c r="F36" i="3"/>
  <c r="F35" i="3" s="1"/>
  <c r="G36" i="3"/>
  <c r="G35" i="3" s="1"/>
  <c r="H36" i="3"/>
  <c r="H35" i="3" s="1"/>
  <c r="I36" i="3"/>
  <c r="I35" i="3" s="1"/>
  <c r="J36" i="3"/>
  <c r="J35" i="3" s="1"/>
  <c r="K36" i="3"/>
  <c r="K35" i="3" s="1"/>
  <c r="L36" i="3"/>
  <c r="L35" i="3" s="1"/>
  <c r="M36" i="3"/>
  <c r="M35" i="3" s="1"/>
  <c r="N36" i="3"/>
  <c r="N35" i="3" s="1"/>
  <c r="O36" i="3"/>
  <c r="P36" i="3"/>
  <c r="Q36" i="3"/>
  <c r="R36" i="3"/>
  <c r="S36" i="3"/>
  <c r="T36" i="3"/>
  <c r="U36" i="3"/>
  <c r="U35" i="3" s="1"/>
  <c r="V36" i="3"/>
  <c r="V35" i="3" s="1"/>
  <c r="W36" i="3"/>
  <c r="W35" i="3" s="1"/>
  <c r="X36" i="3"/>
  <c r="X35" i="3" s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O35" i="3" s="1"/>
  <c r="P38" i="3"/>
  <c r="P35" i="3" s="1"/>
  <c r="Q38" i="3"/>
  <c r="Q35" i="3" s="1"/>
  <c r="R38" i="3"/>
  <c r="R35" i="3" s="1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B30" i="3"/>
  <c r="B31" i="3"/>
  <c r="B39" i="3"/>
  <c r="B32" i="3"/>
  <c r="B35" i="3"/>
  <c r="B38" i="3"/>
  <c r="B37" i="3"/>
  <c r="B36" i="3"/>
  <c r="B34" i="3"/>
  <c r="B33" i="3"/>
  <c r="C18" i="3"/>
  <c r="C17" i="3" s="1"/>
  <c r="D18" i="3"/>
  <c r="D17" i="3" s="1"/>
  <c r="E18" i="3"/>
  <c r="F18" i="3"/>
  <c r="Q18" i="3"/>
  <c r="Q17" i="3" s="1"/>
  <c r="R18" i="3"/>
  <c r="R17" i="3" s="1"/>
  <c r="S18" i="3"/>
  <c r="S17" i="3" s="1"/>
  <c r="T18" i="3"/>
  <c r="T17" i="3" s="1"/>
  <c r="U18" i="3"/>
  <c r="U17" i="3" s="1"/>
  <c r="V18" i="3"/>
  <c r="V17" i="3" s="1"/>
  <c r="C19" i="3"/>
  <c r="D19" i="3"/>
  <c r="E19" i="3"/>
  <c r="F19" i="3"/>
  <c r="G19" i="3"/>
  <c r="G18" i="3" s="1"/>
  <c r="G17" i="3" s="1"/>
  <c r="H19" i="3"/>
  <c r="H18" i="3" s="1"/>
  <c r="H17" i="3" s="1"/>
  <c r="I19" i="3"/>
  <c r="I18" i="3" s="1"/>
  <c r="J19" i="3"/>
  <c r="J18" i="3" s="1"/>
  <c r="K19" i="3"/>
  <c r="K18" i="3" s="1"/>
  <c r="L19" i="3"/>
  <c r="L18" i="3" s="1"/>
  <c r="M19" i="3"/>
  <c r="M18" i="3" s="1"/>
  <c r="N19" i="3"/>
  <c r="N18" i="3" s="1"/>
  <c r="O19" i="3"/>
  <c r="O18" i="3" s="1"/>
  <c r="O17" i="3" s="1"/>
  <c r="P19" i="3"/>
  <c r="P18" i="3" s="1"/>
  <c r="P17" i="3" s="1"/>
  <c r="Q19" i="3"/>
  <c r="R19" i="3"/>
  <c r="S19" i="3"/>
  <c r="T19" i="3"/>
  <c r="U19" i="3"/>
  <c r="V19" i="3"/>
  <c r="W19" i="3"/>
  <c r="W18" i="3" s="1"/>
  <c r="W17" i="3" s="1"/>
  <c r="X19" i="3"/>
  <c r="X18" i="3" s="1"/>
  <c r="X17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I21" i="3" s="1"/>
  <c r="J22" i="3"/>
  <c r="J21" i="3" s="1"/>
  <c r="K22" i="3"/>
  <c r="K21" i="3" s="1"/>
  <c r="L22" i="3"/>
  <c r="L21" i="3" s="1"/>
  <c r="M22" i="3"/>
  <c r="M21" i="3" s="1"/>
  <c r="N22" i="3"/>
  <c r="N21" i="3" s="1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E21" i="3" s="1"/>
  <c r="F23" i="3"/>
  <c r="F21" i="3" s="1"/>
  <c r="G23" i="3"/>
  <c r="G21" i="3" s="1"/>
  <c r="H23" i="3"/>
  <c r="H21" i="3" s="1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U21" i="3" s="1"/>
  <c r="V23" i="3"/>
  <c r="V21" i="3" s="1"/>
  <c r="W23" i="3"/>
  <c r="W21" i="3" s="1"/>
  <c r="X23" i="3"/>
  <c r="X21" i="3" s="1"/>
  <c r="C24" i="3"/>
  <c r="C16" i="3" s="1"/>
  <c r="D24" i="3"/>
  <c r="D16" i="3" s="1"/>
  <c r="E24" i="3"/>
  <c r="F24" i="3"/>
  <c r="G24" i="3"/>
  <c r="G16" i="3" s="1"/>
  <c r="H24" i="3"/>
  <c r="H16" i="3" s="1"/>
  <c r="I24" i="3"/>
  <c r="J24" i="3"/>
  <c r="K24" i="3"/>
  <c r="L24" i="3"/>
  <c r="M24" i="3"/>
  <c r="N24" i="3"/>
  <c r="O24" i="3"/>
  <c r="O16" i="3" s="1"/>
  <c r="P24" i="3"/>
  <c r="P16" i="3" s="1"/>
  <c r="Q24" i="3"/>
  <c r="Q16" i="3" s="1"/>
  <c r="R24" i="3"/>
  <c r="R16" i="3" s="1"/>
  <c r="S24" i="3"/>
  <c r="S16" i="3" s="1"/>
  <c r="T24" i="3"/>
  <c r="T16" i="3" s="1"/>
  <c r="U24" i="3"/>
  <c r="U16" i="3" s="1"/>
  <c r="V24" i="3"/>
  <c r="V16" i="3" s="1"/>
  <c r="W24" i="3"/>
  <c r="W16" i="3" s="1"/>
  <c r="X24" i="3"/>
  <c r="X16" i="3" s="1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B16" i="3"/>
  <c r="B27" i="3"/>
  <c r="B26" i="3"/>
  <c r="B24" i="3"/>
  <c r="B17" i="3"/>
  <c r="B21" i="3"/>
  <c r="B18" i="3"/>
  <c r="B23" i="3"/>
  <c r="B22" i="3"/>
  <c r="B20" i="3"/>
  <c r="B1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9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5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2" i="3"/>
  <c r="B11" i="3"/>
  <c r="V31" i="3" l="1"/>
  <c r="V30" i="3" s="1"/>
  <c r="U31" i="3"/>
  <c r="U30" i="3" s="1"/>
  <c r="X31" i="3"/>
  <c r="X30" i="3" s="1"/>
  <c r="H31" i="3"/>
  <c r="H30" i="3" s="1"/>
  <c r="N31" i="3"/>
  <c r="N30" i="3" s="1"/>
  <c r="R31" i="3"/>
  <c r="R30" i="3" s="1"/>
  <c r="W31" i="3"/>
  <c r="W30" i="3" s="1"/>
  <c r="G31" i="3"/>
  <c r="G30" i="3" s="1"/>
  <c r="M31" i="3"/>
  <c r="M30" i="3" s="1"/>
  <c r="Q31" i="3"/>
  <c r="Q30" i="3" s="1"/>
  <c r="L31" i="3"/>
  <c r="L30" i="3" s="1"/>
  <c r="F31" i="3"/>
  <c r="F30" i="3" s="1"/>
  <c r="K31" i="3"/>
  <c r="K30" i="3" s="1"/>
  <c r="E31" i="3"/>
  <c r="E30" i="3" s="1"/>
  <c r="N17" i="3"/>
  <c r="N16" i="3" s="1"/>
  <c r="L17" i="3"/>
  <c r="E17" i="3"/>
  <c r="J17" i="3"/>
  <c r="J16" i="3" s="1"/>
  <c r="E16" i="3"/>
  <c r="M17" i="3"/>
  <c r="M16" i="3" s="1"/>
  <c r="L16" i="3"/>
  <c r="F17" i="3"/>
  <c r="F16" i="3" s="1"/>
  <c r="K17" i="3"/>
  <c r="K16" i="3" s="1"/>
  <c r="I17" i="3"/>
  <c r="I16" i="3" s="1"/>
  <c r="U5" i="3"/>
  <c r="V5" i="3" s="1"/>
  <c r="W5" i="3" s="1"/>
  <c r="X5" i="3" s="1"/>
  <c r="B105" i="3" l="1"/>
  <c r="B104" i="3"/>
</calcChain>
</file>

<file path=xl/comments1.xml><?xml version="1.0" encoding="utf-8"?>
<comments xmlns="http://schemas.openxmlformats.org/spreadsheetml/2006/main">
  <authors>
    <author>Curso</author>
  </authors>
  <commentList>
    <comment ref="A17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Se pone el credito neto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Se pone el credito bruto.
Basicamente porque lo del gobierno no se cuenta como dinero jejeje.
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Total de pasivos = M3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M0 - circulanrte jeje</t>
        </r>
      </text>
    </comment>
  </commentList>
</comments>
</file>

<file path=xl/sharedStrings.xml><?xml version="1.0" encoding="utf-8"?>
<sst xmlns="http://schemas.openxmlformats.org/spreadsheetml/2006/main" count="109" uniqueCount="101">
  <si>
    <t>(millones de soles)</t>
  </si>
  <si>
    <t>Otros Valores</t>
  </si>
  <si>
    <t>Depósitos a Plazo</t>
  </si>
  <si>
    <t>Depósitos de Ahorro</t>
  </si>
  <si>
    <r>
      <t xml:space="preserve">Billetes y Monedas en Circulación, MN </t>
    </r>
    <r>
      <rPr>
        <b/>
        <sz val="11"/>
        <color rgb="FF000000"/>
        <rFont val="Calibri"/>
        <family val="2"/>
      </rPr>
      <t>[C]</t>
    </r>
  </si>
  <si>
    <r>
      <t xml:space="preserve">Depósitos a la Vista MN </t>
    </r>
    <r>
      <rPr>
        <b/>
        <sz val="11"/>
        <color rgb="FF000000"/>
        <rFont val="Calibri"/>
        <family val="2"/>
      </rPr>
      <t>[DV]</t>
    </r>
  </si>
  <si>
    <r>
      <t xml:space="preserve">A.1 Dinero en MN </t>
    </r>
    <r>
      <rPr>
        <b/>
        <sz val="11"/>
        <color rgb="FF000000"/>
        <rFont val="Calibri"/>
        <family val="2"/>
      </rPr>
      <t>[M1=C+DV]</t>
    </r>
  </si>
  <si>
    <r>
      <t xml:space="preserve">A.2  Cuasidinero MN </t>
    </r>
    <r>
      <rPr>
        <b/>
        <sz val="11"/>
        <color rgb="FF000000"/>
        <rFont val="Calibri"/>
        <family val="2"/>
      </rPr>
      <t>[D2=D2A+D2P+D2O]</t>
    </r>
  </si>
  <si>
    <r>
      <t>A. Obligaciones denominadas en MN</t>
    </r>
    <r>
      <rPr>
        <b/>
        <sz val="11"/>
        <color rgb="FF000000"/>
        <rFont val="Calibri"/>
        <family val="2"/>
      </rPr>
      <t xml:space="preserve"> [M2=M1+D2]</t>
    </r>
  </si>
  <si>
    <r>
      <t xml:space="preserve">B. Cuasidinero en ME (denominado en MN) </t>
    </r>
    <r>
      <rPr>
        <b/>
        <sz val="11"/>
        <color rgb="FF000000"/>
        <rFont val="Calibri"/>
        <family val="2"/>
      </rPr>
      <t>[D3]</t>
    </r>
  </si>
  <si>
    <r>
      <t xml:space="preserve">Obligaciones Monetarias con el Sector Privado </t>
    </r>
    <r>
      <rPr>
        <b/>
        <sz val="11"/>
        <color rgb="FF000000"/>
        <rFont val="Calibri"/>
        <family val="2"/>
      </rPr>
      <t>[M3]</t>
    </r>
  </si>
  <si>
    <t>Activos</t>
  </si>
  <si>
    <t>PASIVOS</t>
  </si>
  <si>
    <t>ACTIVOS</t>
  </si>
  <si>
    <t>Pasivos</t>
  </si>
  <si>
    <t>Créditos</t>
  </si>
  <si>
    <t>Obligaciones</t>
  </si>
  <si>
    <t>Gobierno central</t>
  </si>
  <si>
    <t>Resto del Sector público</t>
  </si>
  <si>
    <t>Depósitos</t>
  </si>
  <si>
    <t>A. Activos Externos Netos</t>
  </si>
  <si>
    <t>A. 1 Corto Plazo</t>
  </si>
  <si>
    <t>A.2 Otras Operaciones Netas</t>
  </si>
  <si>
    <t>B. Crédito Interno</t>
  </si>
  <si>
    <t>B.1 Sector Púlico</t>
  </si>
  <si>
    <t>B.2 Sector Privado</t>
  </si>
  <si>
    <t>Memorandum</t>
  </si>
  <si>
    <t>Velocidad M1</t>
  </si>
  <si>
    <t>Velocidad M2</t>
  </si>
  <si>
    <t>Velocidad M3</t>
  </si>
  <si>
    <t>kM1</t>
  </si>
  <si>
    <t>kM2</t>
  </si>
  <si>
    <t>kM3</t>
  </si>
  <si>
    <t>M0</t>
  </si>
  <si>
    <t>CUENTAS MONETARIAS DE LAS SOCIEDADES DE DEPOSITOS</t>
  </si>
  <si>
    <t>C. Otras Partidas Netas</t>
  </si>
  <si>
    <t>C.1 Otros Activos y Pasivos</t>
  </si>
  <si>
    <t>C.2 Capital, Reservas, Provisiones y Resultados (millones S/)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</si>
  <si>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%M1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</si>
  <si>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%M2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</si>
  <si>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%M3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</si>
  <si>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%Credito privado</t>
    </r>
  </si>
  <si>
    <t>Terminos de intercambio</t>
  </si>
  <si>
    <t>TI (MA)</t>
  </si>
  <si>
    <t>Precios de propiedades (Indice 2007=100)</t>
  </si>
  <si>
    <t>C</t>
  </si>
  <si>
    <t>D</t>
  </si>
  <si>
    <t>C/D</t>
  </si>
  <si>
    <t>R</t>
  </si>
  <si>
    <t>R/D</t>
  </si>
  <si>
    <t>PBI nominal</t>
  </si>
  <si>
    <t>Inflacion (CPI)</t>
  </si>
  <si>
    <t>Cuentas monetarias de las sociedades de depósito - Activos Externos Netos de Corto Plazo (millones S/)</t>
  </si>
  <si>
    <t>Cuentas monetarias de las sociedades de depósito - Activos Externos Netos de Corto Plazo - (millones US$)</t>
  </si>
  <si>
    <t>Cuentas monetarias de las sociedades de depósito - Activos Externos Netos de Corto Plazo - Activos (millones S/)</t>
  </si>
  <si>
    <t>Cuentas monetarias de las sociedades de depósito - Activos Externos Netos de Corto Plazo - Pasivos (millones S/)</t>
  </si>
  <si>
    <t>Cuentas monetarias de las sociedades de depósito - Otras Operaciones Netas con el Exterior (millones S/)</t>
  </si>
  <si>
    <t>Cuentas monetarias de las sociedades de depósito - Otras Operaciones Netas con el Exterior - (millones US$)</t>
  </si>
  <si>
    <t>Cuentas monetarias de las sociedades de depósito - Otras Operaciones Netas con el Exterior - Créditos (millones S/)</t>
  </si>
  <si>
    <t>Cuentas monetarias de las sociedades de depósito - Otras Operaciones Netas con el Exterior - Obligaciones (millones S/)</t>
  </si>
  <si>
    <t>Cuentas monetarias de las sociedades de depósito - Crédito Interno (millones S/)</t>
  </si>
  <si>
    <t>Cuentas monetarias de las sociedades de depósito - Crédito Interno - Sector Púlico (millones S/)</t>
  </si>
  <si>
    <t>Cuentas monetarias de las sociedades de depósito - Crédito Interno - Sector Público - Créditos (millones S/)</t>
  </si>
  <si>
    <t>Cuentas monetarias de las sociedades de depósito - Crédito Interno - Sector Público - Créditos - Gobierno central (millones S/)</t>
  </si>
  <si>
    <t>Cuentas monetarias de las sociedades de depósito - Crédito Interno - Sector Público - Créditos - Resto del Sector público (millones S/)</t>
  </si>
  <si>
    <t>Cuentas monetarias de las sociedades de depósito - Crédito Interno - Sector Público - Depósitos (millones S/)</t>
  </si>
  <si>
    <t>Cuentas monetarias de las sociedades de depósito - Crédito Interno - Sector Público - Depósitos - Gobierno central (millones S/)</t>
  </si>
  <si>
    <t>Cuentas monetarias de las sociedades de depósito - Crédito Interno - Sector Público - Depósitos - Resto del Sector público (millones S/)</t>
  </si>
  <si>
    <t>Cuentas monetarias de las sociedades de depósito - Crédito Interno - Sector Privado (millones S/)</t>
  </si>
  <si>
    <t>Cuentas monetarias de las sociedades de depósito - Crédito Interno - Sector Público - MN (millones S/)</t>
  </si>
  <si>
    <t>Cuentas monetarias de las sociedades de depósito - Crédito Interno - Sector Público - ME (millones S/)</t>
  </si>
  <si>
    <t>Cuentas monetarias de las sociedades de depósito - Crédito Interno - Sector Privado (millones US$)</t>
  </si>
  <si>
    <t>Cuentas monetarias de las sociedades de depósito - Crédito Interno - Capital, Reservas, Provisiones y Resultados (millones S/)</t>
  </si>
  <si>
    <t>Cuentas monetarias de las sociedades de depósito - Crédito Interno - Otros Activos y Pasivos (millones S/)</t>
  </si>
  <si>
    <t>Cuentas monetarias de las sociedades de depósito - Obligaciones Monetarias con el Sector Privado (millones S/)</t>
  </si>
  <si>
    <t>Cuentas monetarias de las sociedades de depósito - Obligaciones Monetarias con el Sector Privado - MN (millones S/)</t>
  </si>
  <si>
    <t>Cuentas monetarias de las sociedades de depósito - Obligaciones Monetarias con el Sector Privado - MN - Dinero (millones S/)</t>
  </si>
  <si>
    <t>Cuentas monetarias de las sociedades de depósito - Obligaciones Monetarias con el Sector Privado - MN - Dinero - Billetes y Monedas en Circulación (millones S/)</t>
  </si>
  <si>
    <t>Cuentas monetarias de las sociedades de depósito - Obligaciones Monetarias con el Sector Privado - MN - Dinero - Depósitos a la Vista MN (millones S/)</t>
  </si>
  <si>
    <t>Cuentas monetarias de las sociedades de depósito - Obligaciones Monetarias con el Sector Privado - MN - Cuasidinero (millones S/)</t>
  </si>
  <si>
    <t xml:space="preserve">Cuentas monetarias de las sociedades de depósito - Obligaciones Monetarias con el Sector Privado - MN - Cuasidinero - Depósitos de Ahorro (millones S/) </t>
  </si>
  <si>
    <t>Cuentas monetarias de las sociedades de depósito - Obligaciones Monetarias con el Sector Privado - MN - Cuasidinero - Depósitos a Plazo (millones S/)</t>
  </si>
  <si>
    <t>Cuentas monetarias de las sociedades de depósito - Obligaciones Monetarias con el Sector Privado - MN - Cuasidinero - Otros Valores (millones S/)</t>
  </si>
  <si>
    <t>Cuentas monetarias de las sociedades de depósito - Obligaciones Monetarias con el Sector Privado - Cuasidinero en ME (millones S/)</t>
  </si>
  <si>
    <t>Cuentas monetarias de las sociedades de depósito - Obligaciones Monetarias con el Sector Privado - Cuasidinero en ME (millones US$)</t>
  </si>
  <si>
    <t>Producto bruto interno por tipo de gasto (millones S/) - Demanda Interna</t>
  </si>
  <si>
    <t>Producto bruto interno por tipo de gasto (millones S/) - Demanda Interna - Consumo Privado</t>
  </si>
  <si>
    <t>Producto bruto interno por tipo de gasto (millones S/) - Demanda Interna - Consumo Público</t>
  </si>
  <si>
    <t>Producto bruto interno por tipo de gasto (millones S/) - Demanda Interna - Inversión Bruta Interna</t>
  </si>
  <si>
    <t>Producto bruto interno por tipo de gasto (millones S/) - Demanda Interna - Inversión Bruta Interna - Inversión Bruta Fija</t>
  </si>
  <si>
    <t>Producto bruto interno por tipo de gasto (millones S/) - Demanda Interna - Inversión Bruta Interna - Inversión Bruta Fija - Privada</t>
  </si>
  <si>
    <t>Producto bruto interno por tipo de gasto (millones S/) - Demanda Interna - Inversión Bruta Interna - Inversión Bruta Fija - Pública</t>
  </si>
  <si>
    <t>Producto bruto interno por tipo de gasto (millones S/) - Demanda Interna - Inversión Bruta Interna - Inversión Bruta Fija - Variación de inventarios</t>
  </si>
  <si>
    <t>Producto bruto interno por tipo de gasto (millones S/) - Exportaciones</t>
  </si>
  <si>
    <t>Producto bruto interno por tipo de gasto (millones S/) - Importaciones</t>
  </si>
  <si>
    <t>Producto bruto interno por tipo de gasto (millones S/) - PBI</t>
  </si>
  <si>
    <t>Banco Central de Reserva - Emisión Primaria Promedio (millones S/)</t>
  </si>
  <si>
    <t>Cuentas monetarias del Banco Central de Reserva del Perú - Obligaciones Monetarias con el Sector Privado - MN - Emisión Primaria (millones S/)</t>
  </si>
  <si>
    <t>Cuentas monetarias del Banco Central de Reserva del Perú - Obligaciones Monetarias con el Sector Privado - MN - Emisión Primaria - Billetes y Monedas Emitidos - En Circulación (millones S/)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</si>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</sst>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%"/>
  </numFmts>
  <fonts count="23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theme="4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8"/>
      <name val="Calibri"/>
      <family val="2"/>
    </font>
    <font>
      <b/>
      <sz val="11"/>
      <color theme="5"/>
      <name val="Calibri"/>
      <family val="2"/>
    </font>
    <font>
      <i/>
      <sz val="11"/>
      <color theme="4"/>
      <name val="Calibri"/>
      <family val="2"/>
    </font>
    <font>
      <u val="singleAccounting"/>
      <sz val="11"/>
      <color theme="4"/>
      <name val="Calibri"/>
      <family val="2"/>
    </font>
    <font>
      <sz val="11"/>
      <color theme="4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165" fontId="0" fillId="0" borderId="0" xfId="1" applyNumberFormat="1" applyFont="1" applyFill="1"/>
    <xf numFmtId="0" fontId="6" fillId="0" borderId="0" xfId="0" applyFont="1" applyAlignment="1">
      <alignment horizontal="left" indent="4"/>
    </xf>
    <xf numFmtId="0" fontId="9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3" fillId="0" borderId="0" xfId="2" applyFill="1"/>
    <xf numFmtId="165" fontId="3" fillId="0" borderId="0" xfId="2" applyNumberFormat="1" applyFill="1"/>
    <xf numFmtId="165" fontId="3" fillId="0" borderId="0" xfId="1" applyNumberFormat="1" applyFont="1" applyFill="1"/>
    <xf numFmtId="166" fontId="2" fillId="0" borderId="0" xfId="0" applyNumberFormat="1" applyFont="1"/>
    <xf numFmtId="167" fontId="0" fillId="0" borderId="0" xfId="1" applyNumberFormat="1" applyFont="1" applyFill="1"/>
    <xf numFmtId="0" fontId="7" fillId="0" borderId="0" xfId="0" applyFont="1" applyAlignment="1">
      <alignment horizontal="left"/>
    </xf>
    <xf numFmtId="167" fontId="0" fillId="0" borderId="0" xfId="1" applyNumberFormat="1" applyFont="1"/>
    <xf numFmtId="0" fontId="15" fillId="0" borderId="0" xfId="0" applyFont="1" applyAlignment="1">
      <alignment horizontal="left" indent="1"/>
    </xf>
    <xf numFmtId="167" fontId="0" fillId="0" borderId="1" xfId="1" applyNumberFormat="1" applyFont="1" applyBorder="1"/>
    <xf numFmtId="0" fontId="17" fillId="0" borderId="0" xfId="0" applyFont="1" applyAlignment="1">
      <alignment horizontal="center"/>
    </xf>
    <xf numFmtId="167" fontId="20" fillId="0" borderId="0" xfId="1" applyNumberFormat="1" applyFont="1"/>
    <xf numFmtId="165" fontId="8" fillId="0" borderId="0" xfId="1" applyNumberFormat="1" applyFont="1" applyFill="1"/>
    <xf numFmtId="166" fontId="0" fillId="0" borderId="0" xfId="1" applyNumberFormat="1" applyFont="1"/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0" fillId="0" borderId="0" xfId="1" applyFont="1" applyFill="1"/>
    <xf numFmtId="165" fontId="5" fillId="0" borderId="0" xfId="0" applyNumberFormat="1" applyFont="1" applyFill="1"/>
    <xf numFmtId="165" fontId="5" fillId="0" borderId="0" xfId="1" applyNumberFormat="1" applyFont="1" applyFill="1"/>
    <xf numFmtId="165" fontId="10" fillId="0" borderId="0" xfId="1" applyNumberFormat="1" applyFont="1" applyFill="1"/>
    <xf numFmtId="165" fontId="11" fillId="0" borderId="0" xfId="1" applyNumberFormat="1" applyFont="1" applyFill="1"/>
    <xf numFmtId="165" fontId="19" fillId="0" borderId="0" xfId="1" applyNumberFormat="1" applyFont="1" applyFill="1"/>
    <xf numFmtId="165" fontId="20" fillId="0" borderId="0" xfId="1" applyNumberFormat="1" applyFont="1" applyFill="1"/>
    <xf numFmtId="165" fontId="13" fillId="0" borderId="0" xfId="1" applyNumberFormat="1" applyFont="1" applyFill="1"/>
    <xf numFmtId="167" fontId="5" fillId="0" borderId="0" xfId="1" applyNumberFormat="1" applyFont="1" applyFill="1"/>
    <xf numFmtId="165" fontId="18" fillId="0" borderId="0" xfId="1" applyNumberFormat="1" applyFont="1" applyFill="1"/>
    <xf numFmtId="167" fontId="18" fillId="0" borderId="0" xfId="1" applyNumberFormat="1" applyFont="1" applyFill="1"/>
    <xf numFmtId="167" fontId="18" fillId="0" borderId="0" xfId="1" applyNumberFormat="1" applyFont="1" applyFill="1" applyAlignment="1">
      <alignment horizontal="left" indent="1"/>
    </xf>
    <xf numFmtId="166" fontId="5" fillId="0" borderId="0" xfId="0" applyNumberFormat="1" applyFont="1" applyFill="1"/>
    <xf numFmtId="166" fontId="0" fillId="0" borderId="0" xfId="0" applyNumberFormat="1" applyFill="1"/>
    <xf numFmtId="0" fontId="11" fillId="0" borderId="0" xfId="1" applyNumberFormat="1" applyFont="1" applyFill="1"/>
    <xf numFmtId="168" fontId="11" fillId="0" borderId="0" xfId="3" applyNumberFormat="1" applyFont="1" applyFill="1"/>
    <xf numFmtId="166" fontId="0" fillId="0" borderId="0" xfId="1" applyNumberFormat="1" applyFont="1" applyFill="1"/>
    <xf numFmtId="16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4">
    <cellStyle name="Buena" xfId="2" builtinId="26"/>
    <cellStyle name="Millares" xfId="1" builtinId="3"/>
    <cellStyle name="Normal" xfId="0" builtinId="0"/>
    <cellStyle name="Porcentaje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71967</xdr:colOff>
      <xdr:row>20</xdr:row>
      <xdr:rowOff>97366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E0D7B2C-C6E2-024D-9871-F3F1BB73C7B5}"/>
            </a:ext>
          </a:extLst>
        </xdr:cNvPr>
        <xdr:cNvSpPr txBox="1"/>
      </xdr:nvSpPr>
      <xdr:spPr>
        <a:xfrm>
          <a:off x="12700" y="12700"/>
          <a:ext cx="6663267" cy="38946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los datos anuales de las cuentas de las sociedades de depósito y del BCR, así como otras variables disponibles en la página web del BCR: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Complete el cuadro en la hoja "A. CUADRO SOCIEDADES DE DEPÓSITO".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Genere un gráfico mostrando las velocidades de M1, M2 y M3. Qué explica la tendencia decreciente de la velocidad del dinero?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Genere un gráfico mostrando los multiplicadores de M1, M2 y M3. Usando M2 como ejemplo, analice los componentes del multiplicador.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Genere un gráfico mostrando las tasas de crecimiento annual del crédito privado, M1, M2 y M3. Analice y explique las discrepancias entre crédito y dinero.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Genere un gráfico comparando la tasa anual de crecimiento del crédito privado, el nivel de términos de intercambio y el índice de precios reales de propiedades (incluido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la hoja)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Analice.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monetarios están disponibles hasta el 2023. Utilice datos de la nota semanal del BCRP para generar observaciones parael 2024. No todos los datos estan disponibles.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L20"/>
  <sheetViews>
    <sheetView tabSelected="1" topLeftCell="B2" zoomScale="150" zoomScaleNormal="150" workbookViewId="0">
      <selection activeCell="I20" sqref="I20"/>
    </sheetView>
  </sheetViews>
  <sheetFormatPr baseColWidth="10" defaultRowHeight="14.4"/>
  <sheetData>
    <row r="8" spans="12:12">
      <c r="L8" t="s">
        <v>99</v>
      </c>
    </row>
    <row r="20" spans="9:9">
      <c r="I20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9"/>
  <sheetViews>
    <sheetView topLeftCell="A32" zoomScale="125" zoomScaleNormal="125" workbookViewId="0">
      <selection activeCell="A36" sqref="A36"/>
    </sheetView>
  </sheetViews>
  <sheetFormatPr baseColWidth="10" defaultColWidth="8.77734375" defaultRowHeight="14.4"/>
  <cols>
    <col min="1" max="1" width="50.33203125" style="52" customWidth="1"/>
    <col min="2" max="21" width="11.33203125" customWidth="1"/>
    <col min="22" max="22" width="11.109375" bestFit="1" customWidth="1"/>
    <col min="23" max="23" width="11.109375" customWidth="1"/>
    <col min="24" max="25" width="10.44140625" customWidth="1"/>
    <col min="26" max="26" width="35.44140625" customWidth="1"/>
    <col min="28" max="28" width="10.109375" bestFit="1" customWidth="1"/>
    <col min="29" max="34" width="10.6640625" bestFit="1" customWidth="1"/>
    <col min="35" max="50" width="11.109375" bestFit="1" customWidth="1"/>
  </cols>
  <sheetData>
    <row r="1" spans="1:51" s="31" customFormat="1">
      <c r="A1" s="52"/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</row>
    <row r="2" spans="1:51" s="31" customFormat="1" ht="28.8">
      <c r="A2" s="52" t="s">
        <v>52</v>
      </c>
      <c r="B2">
        <v>28562.17208</v>
      </c>
      <c r="C2">
        <v>33898.246200000001</v>
      </c>
      <c r="D2">
        <v>35523.734057059999</v>
      </c>
      <c r="E2">
        <v>41331.871272479999</v>
      </c>
      <c r="F2">
        <v>48030.320722509998</v>
      </c>
      <c r="G2">
        <v>56511.010527999999</v>
      </c>
      <c r="H2">
        <v>79503.007926000006</v>
      </c>
      <c r="I2">
        <v>98479.875411579997</v>
      </c>
      <c r="J2">
        <v>96516.271476809998</v>
      </c>
      <c r="K2">
        <v>126018.35937878001</v>
      </c>
      <c r="L2">
        <v>132814.98768600001</v>
      </c>
      <c r="M2">
        <v>159156.84239999999</v>
      </c>
      <c r="N2">
        <v>185918.5356</v>
      </c>
      <c r="O2">
        <v>188236.62296000001</v>
      </c>
      <c r="P2">
        <v>209959.66409000001</v>
      </c>
      <c r="Q2">
        <v>209538.49392000001</v>
      </c>
      <c r="R2">
        <v>208196.21484</v>
      </c>
      <c r="S2">
        <v>203324.48475</v>
      </c>
      <c r="T2">
        <v>225459.12078</v>
      </c>
      <c r="U2">
        <v>273644.74501999997</v>
      </c>
      <c r="V2">
        <v>310398.79317999998</v>
      </c>
      <c r="W2">
        <v>275104.96286999999</v>
      </c>
      <c r="X2">
        <v>263454.52370999998</v>
      </c>
      <c r="Y2" s="32"/>
    </row>
    <row r="3" spans="1:51" s="31" customFormat="1" ht="28.8">
      <c r="A3" s="52" t="s">
        <v>53</v>
      </c>
      <c r="B3">
        <v>8433.6570510000001</v>
      </c>
      <c r="C3">
        <v>9788.3198840000005</v>
      </c>
      <c r="D3">
        <v>10266.97516</v>
      </c>
      <c r="E3">
        <v>12601.180270000001</v>
      </c>
      <c r="F3">
        <v>14003.008959999999</v>
      </c>
      <c r="G3">
        <v>17659.690790000001</v>
      </c>
      <c r="H3">
        <v>26501.002639999999</v>
      </c>
      <c r="I3">
        <v>31363.017650000002</v>
      </c>
      <c r="J3">
        <v>33396.633729000001</v>
      </c>
      <c r="K3">
        <v>44846.391237999997</v>
      </c>
      <c r="L3">
        <v>49190.73618</v>
      </c>
      <c r="M3">
        <v>62414.447999999997</v>
      </c>
      <c r="N3">
        <v>66399.476999999999</v>
      </c>
      <c r="O3">
        <v>63166.652000000002</v>
      </c>
      <c r="P3">
        <v>61571.749000000003</v>
      </c>
      <c r="Q3">
        <v>62362.646999999997</v>
      </c>
      <c r="R3">
        <v>64258.091</v>
      </c>
      <c r="S3">
        <v>60333.675000000003</v>
      </c>
      <c r="T3">
        <v>68114.538</v>
      </c>
      <c r="U3">
        <v>75592.471000000005</v>
      </c>
      <c r="V3">
        <v>78186.093999999997</v>
      </c>
      <c r="W3">
        <v>72206.027000000002</v>
      </c>
      <c r="X3">
        <v>71012.001000000004</v>
      </c>
      <c r="Y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s="31" customFormat="1" ht="28.8">
      <c r="A4" s="54" t="s">
        <v>54</v>
      </c>
      <c r="B4">
        <v>33331.154159999998</v>
      </c>
      <c r="C4">
        <v>36899.657729999999</v>
      </c>
      <c r="D4">
        <v>37506.847997340003</v>
      </c>
      <c r="E4">
        <v>43335.877337999998</v>
      </c>
      <c r="F4">
        <v>51348.89387285</v>
      </c>
      <c r="G4">
        <v>58682.673183999999</v>
      </c>
      <c r="H4">
        <v>85824.224105999994</v>
      </c>
      <c r="I4">
        <v>103294.03520584</v>
      </c>
      <c r="J4">
        <v>100125.58796552</v>
      </c>
      <c r="K4">
        <v>128771.20083438999</v>
      </c>
      <c r="L4">
        <v>136939.2907599</v>
      </c>
      <c r="M4">
        <v>168382.41855</v>
      </c>
      <c r="N4">
        <v>190541.49239999999</v>
      </c>
      <c r="O4">
        <v>194409.10888000001</v>
      </c>
      <c r="P4">
        <v>218395.12771999999</v>
      </c>
      <c r="Q4">
        <v>216357.59375999999</v>
      </c>
      <c r="R4">
        <v>217078.61652000001</v>
      </c>
      <c r="S4">
        <v>213650.76798</v>
      </c>
      <c r="T4">
        <v>235002.11558000001</v>
      </c>
      <c r="U4">
        <v>283682.49459999998</v>
      </c>
      <c r="V4">
        <v>321470.33315000002</v>
      </c>
      <c r="W4">
        <v>287560.88537999999</v>
      </c>
      <c r="X4">
        <v>278067.46428999997</v>
      </c>
      <c r="Y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s="31" customFormat="1" ht="28.8">
      <c r="A5" s="54" t="s">
        <v>55</v>
      </c>
      <c r="B5">
        <v>4768.9820799999998</v>
      </c>
      <c r="C5">
        <v>3001.4115299999999</v>
      </c>
      <c r="D5">
        <v>1983.11394028</v>
      </c>
      <c r="E5">
        <v>2004.00606552</v>
      </c>
      <c r="F5">
        <v>3318.5731469100001</v>
      </c>
      <c r="G5">
        <v>2171.662656</v>
      </c>
      <c r="H5">
        <v>6321.2161800000003</v>
      </c>
      <c r="I5">
        <v>4814.1597942600001</v>
      </c>
      <c r="J5">
        <v>3609.3164887100002</v>
      </c>
      <c r="K5">
        <v>2752.8414556100001</v>
      </c>
      <c r="L5">
        <v>4124.3030738999996</v>
      </c>
      <c r="M5">
        <v>9225.5761500000008</v>
      </c>
      <c r="N5">
        <v>4622.9567999999999</v>
      </c>
      <c r="O5">
        <v>6172.4859200000001</v>
      </c>
      <c r="P5">
        <v>8435.4636300000002</v>
      </c>
      <c r="Q5">
        <v>6819.0998399999999</v>
      </c>
      <c r="R5">
        <v>8882.4016800000009</v>
      </c>
      <c r="S5">
        <v>10326.283229999999</v>
      </c>
      <c r="T5">
        <v>9542.9948000000004</v>
      </c>
      <c r="U5">
        <v>10037.74958</v>
      </c>
      <c r="V5">
        <v>11071.53997</v>
      </c>
      <c r="W5">
        <v>12455.92251</v>
      </c>
      <c r="X5">
        <v>14612.94058</v>
      </c>
      <c r="Y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s="31" customFormat="1" ht="28.8">
      <c r="A6" s="52" t="s">
        <v>56</v>
      </c>
      <c r="B6">
        <v>557.37599999999998</v>
      </c>
      <c r="C6">
        <v>564.36099999999999</v>
      </c>
      <c r="D6">
        <v>1377.74115476</v>
      </c>
      <c r="E6">
        <v>770.18045512000003</v>
      </c>
      <c r="F6">
        <v>758.04828984000005</v>
      </c>
      <c r="G6">
        <v>637.68256120000001</v>
      </c>
      <c r="H6">
        <v>-8919.7556559999994</v>
      </c>
      <c r="I6">
        <v>-13744.63421102</v>
      </c>
      <c r="J6">
        <v>-9630.7481595000008</v>
      </c>
      <c r="K6">
        <v>-18071.07839518</v>
      </c>
      <c r="L6">
        <v>-21574.6103941</v>
      </c>
      <c r="M6">
        <v>-27377.516800000001</v>
      </c>
      <c r="N6">
        <v>-33649.909599999999</v>
      </c>
      <c r="O6">
        <v>-36678.27392</v>
      </c>
      <c r="P6">
        <v>-37974.668279999998</v>
      </c>
      <c r="Q6">
        <v>-33970.705999999998</v>
      </c>
      <c r="R6">
        <v>-30575.399519999999</v>
      </c>
      <c r="S6">
        <v>-30909.877039999999</v>
      </c>
      <c r="T6">
        <v>-31042.25851</v>
      </c>
      <c r="U6">
        <v>-25758.24826</v>
      </c>
      <c r="V6">
        <v>-36058.900750000001</v>
      </c>
      <c r="W6">
        <v>-38372.470070000003</v>
      </c>
      <c r="X6">
        <v>-42412.733760000003</v>
      </c>
      <c r="Y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s="31" customFormat="1" ht="28.8">
      <c r="A7" s="52" t="s">
        <v>57</v>
      </c>
      <c r="B7">
        <v>173.636</v>
      </c>
      <c r="C7">
        <v>174.404</v>
      </c>
      <c r="D7">
        <v>384.50345600000003</v>
      </c>
      <c r="E7">
        <v>229.94952900000001</v>
      </c>
      <c r="F7">
        <v>232.51168799999999</v>
      </c>
      <c r="G7">
        <v>133.44451599999999</v>
      </c>
      <c r="H7">
        <v>-1995.676037</v>
      </c>
      <c r="I7">
        <v>-3334.3975930000001</v>
      </c>
      <c r="J7">
        <v>-3332.43880951557</v>
      </c>
      <c r="K7">
        <v>-6430.9887527331002</v>
      </c>
      <c r="L7">
        <v>-7990.5964422592597</v>
      </c>
      <c r="M7">
        <v>-9908.5159999999996</v>
      </c>
      <c r="N7">
        <v>-11202.142</v>
      </c>
      <c r="O7">
        <v>-11647.304</v>
      </c>
      <c r="P7">
        <v>-10805.308000000001</v>
      </c>
      <c r="Q7">
        <v>-9485.375</v>
      </c>
      <c r="R7">
        <v>-8334.3729999999996</v>
      </c>
      <c r="S7">
        <v>-7515.692</v>
      </c>
      <c r="T7">
        <v>-7885.3209999999999</v>
      </c>
      <c r="U7">
        <v>-5687.1729999999998</v>
      </c>
      <c r="V7">
        <v>-8069.6750000000002</v>
      </c>
      <c r="W7">
        <v>-8609.7469999999994</v>
      </c>
      <c r="X7">
        <v>-9313.1560000000009</v>
      </c>
      <c r="Y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s="31" customFormat="1" ht="28.8">
      <c r="A8" s="52" t="s">
        <v>58</v>
      </c>
      <c r="B8">
        <v>4792.7331199999999</v>
      </c>
      <c r="C8">
        <v>4273.3404700000001</v>
      </c>
      <c r="D8">
        <v>5206.6477435799998</v>
      </c>
      <c r="E8">
        <v>4820.4316921600002</v>
      </c>
      <c r="F8">
        <v>4747.3401803899997</v>
      </c>
      <c r="G8">
        <v>5141.6812849999997</v>
      </c>
      <c r="H8">
        <v>4718.9782939999996</v>
      </c>
      <c r="I8">
        <v>4783.83464886</v>
      </c>
      <c r="J8">
        <v>5377.0049542099996</v>
      </c>
      <c r="K8">
        <v>4978.7449796700002</v>
      </c>
      <c r="L8">
        <v>5008.3933499000004</v>
      </c>
      <c r="M8">
        <v>5095.9935999999998</v>
      </c>
      <c r="N8">
        <v>5498.2322000000004</v>
      </c>
      <c r="O8">
        <v>5507.5695599999999</v>
      </c>
      <c r="P8">
        <v>6349.0263000000004</v>
      </c>
      <c r="Q8">
        <v>8832.6635200000001</v>
      </c>
      <c r="R8">
        <v>8393.6842400000005</v>
      </c>
      <c r="S8">
        <v>10662.12599</v>
      </c>
      <c r="T8">
        <v>9299.1756999999998</v>
      </c>
      <c r="U8">
        <v>11410.58712</v>
      </c>
      <c r="V8">
        <v>11583.06942</v>
      </c>
      <c r="W8">
        <v>9640.9223000000002</v>
      </c>
      <c r="X8">
        <v>7850.4817599999997</v>
      </c>
      <c r="Y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s="31" customFormat="1" ht="43.2">
      <c r="A9" s="52" t="s">
        <v>59</v>
      </c>
      <c r="B9">
        <v>4235.3572800000002</v>
      </c>
      <c r="C9">
        <v>3708.9804300000001</v>
      </c>
      <c r="D9">
        <v>3828.9065888199998</v>
      </c>
      <c r="E9">
        <v>4050.2512403199999</v>
      </c>
      <c r="F9">
        <v>3989.2918905500001</v>
      </c>
      <c r="G9">
        <v>4503.9987247999998</v>
      </c>
      <c r="H9">
        <v>13638.73395</v>
      </c>
      <c r="I9">
        <v>18528.468859879998</v>
      </c>
      <c r="J9">
        <v>15007.75311371</v>
      </c>
      <c r="K9">
        <v>23049.823374849999</v>
      </c>
      <c r="L9">
        <v>26583.003744000001</v>
      </c>
      <c r="M9">
        <v>32473.510399999999</v>
      </c>
      <c r="N9">
        <v>39148.141799999998</v>
      </c>
      <c r="O9">
        <v>42185.843480000003</v>
      </c>
      <c r="P9">
        <v>44323.694580000003</v>
      </c>
      <c r="Q9">
        <v>42803.36952</v>
      </c>
      <c r="R9">
        <v>38969.083760000001</v>
      </c>
      <c r="S9">
        <v>41572.00303</v>
      </c>
      <c r="T9">
        <v>40341.434209999999</v>
      </c>
      <c r="U9">
        <v>37168.835379999997</v>
      </c>
      <c r="V9">
        <v>47641.970170000001</v>
      </c>
      <c r="W9">
        <v>48013.392370000001</v>
      </c>
      <c r="X9">
        <v>50263.215519999998</v>
      </c>
      <c r="Y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s="31" customFormat="1" ht="28.8">
      <c r="A10" s="52" t="s">
        <v>60</v>
      </c>
      <c r="B10">
        <v>13472.53592</v>
      </c>
      <c r="C10">
        <v>9849.6998000000003</v>
      </c>
      <c r="D10">
        <v>7296.1271744799997</v>
      </c>
      <c r="E10">
        <v>7540.8575987200002</v>
      </c>
      <c r="F10">
        <v>12315.41146996</v>
      </c>
      <c r="G10">
        <v>10967.4145924</v>
      </c>
      <c r="H10">
        <v>13234.440529</v>
      </c>
      <c r="I10">
        <v>20513.473095680001</v>
      </c>
      <c r="J10">
        <v>25536.31933319</v>
      </c>
      <c r="K10">
        <v>28885.13451847</v>
      </c>
      <c r="L10">
        <v>46218.950476799997</v>
      </c>
      <c r="M10">
        <v>45311.779000000002</v>
      </c>
      <c r="N10">
        <v>51870.072</v>
      </c>
      <c r="O10">
        <v>71946.585739999995</v>
      </c>
      <c r="P10">
        <v>77415.535560000004</v>
      </c>
      <c r="Q10">
        <v>84817.759319999997</v>
      </c>
      <c r="R10">
        <v>105577.44488</v>
      </c>
      <c r="S10">
        <v>138123.59542999999</v>
      </c>
      <c r="T10">
        <v>144307.41699999999</v>
      </c>
      <c r="U10">
        <v>188536.99354</v>
      </c>
      <c r="V10">
        <v>172195.59263999999</v>
      </c>
      <c r="W10">
        <v>208149.86747</v>
      </c>
      <c r="X10">
        <v>233659.89887</v>
      </c>
      <c r="Y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s="31" customFormat="1" ht="28.8">
      <c r="A11" s="52" t="s">
        <v>61</v>
      </c>
      <c r="B11">
        <v>-9256.9269999999997</v>
      </c>
      <c r="C11">
        <v>-10589.775</v>
      </c>
      <c r="D11">
        <v>-10337.87344976</v>
      </c>
      <c r="E11">
        <v>-12797.583632559999</v>
      </c>
      <c r="F11">
        <v>-14091.951919249999</v>
      </c>
      <c r="G11">
        <v>-17595.1230684</v>
      </c>
      <c r="H11">
        <v>-29766.801651999998</v>
      </c>
      <c r="I11">
        <v>-36286.834825079997</v>
      </c>
      <c r="J11">
        <v>-34739.674903829997</v>
      </c>
      <c r="K11">
        <v>-41178.620153759999</v>
      </c>
      <c r="L11">
        <v>-53114.812190199998</v>
      </c>
      <c r="M11">
        <v>-68827.303950000001</v>
      </c>
      <c r="N11">
        <v>-72568.397400000002</v>
      </c>
      <c r="O11">
        <v>-73327.431840000005</v>
      </c>
      <c r="P11">
        <v>-78013.00434</v>
      </c>
      <c r="Q11">
        <v>-78199.745280000003</v>
      </c>
      <c r="R11">
        <v>-62827.144719999997</v>
      </c>
      <c r="S11">
        <v>-57302.370269999999</v>
      </c>
      <c r="T11">
        <v>-62434.343410000001</v>
      </c>
      <c r="U11">
        <v>-39595.1126</v>
      </c>
      <c r="V11">
        <v>-73724.077050000007</v>
      </c>
      <c r="W11">
        <v>-57950.659950000001</v>
      </c>
      <c r="X11">
        <v>-29304.87156</v>
      </c>
      <c r="Y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s="31" customFormat="1" ht="28.8">
      <c r="A12" s="52" t="s">
        <v>62</v>
      </c>
      <c r="B12">
        <v>7540.7128400000001</v>
      </c>
      <c r="C12">
        <v>7839.96792</v>
      </c>
      <c r="D12">
        <v>7625.3743168800002</v>
      </c>
      <c r="E12">
        <v>6750.6876252800002</v>
      </c>
      <c r="F12">
        <v>6969.0668986000001</v>
      </c>
      <c r="G12">
        <v>6210.6563728000001</v>
      </c>
      <c r="H12">
        <v>6661.9472050000004</v>
      </c>
      <c r="I12">
        <v>7612.7045643199999</v>
      </c>
      <c r="J12">
        <v>10642.054191069999</v>
      </c>
      <c r="K12">
        <v>8090.4838091800002</v>
      </c>
      <c r="L12">
        <v>8915.741</v>
      </c>
      <c r="M12">
        <v>8349.3199000000004</v>
      </c>
      <c r="N12">
        <v>12445.650799999999</v>
      </c>
      <c r="O12">
        <v>16570.625459999999</v>
      </c>
      <c r="P12">
        <v>21429.810109999999</v>
      </c>
      <c r="Q12">
        <v>22594.87948</v>
      </c>
      <c r="R12">
        <v>29881.77116</v>
      </c>
      <c r="S12">
        <v>32401.977220000001</v>
      </c>
      <c r="T12">
        <v>30038.977350000001</v>
      </c>
      <c r="U12">
        <v>34820.60052</v>
      </c>
      <c r="V12">
        <v>34202.498720000003</v>
      </c>
      <c r="W12">
        <v>46628.577680000002</v>
      </c>
      <c r="X12">
        <v>58469.223729999998</v>
      </c>
      <c r="Y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s="31" customFormat="1" ht="43.2">
      <c r="A13" s="54" t="s">
        <v>63</v>
      </c>
      <c r="B13">
        <v>6929.2730799999999</v>
      </c>
      <c r="C13">
        <v>7325.9111999999996</v>
      </c>
      <c r="D13">
        <v>7051.6866634999997</v>
      </c>
      <c r="E13">
        <v>6218.1369438399997</v>
      </c>
      <c r="F13">
        <v>6601.7548709800003</v>
      </c>
      <c r="G13">
        <v>5983.0257276000002</v>
      </c>
      <c r="H13">
        <v>6464.5485790000002</v>
      </c>
      <c r="I13">
        <v>6819.9155049199999</v>
      </c>
      <c r="J13">
        <v>10049.65611797</v>
      </c>
      <c r="K13">
        <v>7583.01695948</v>
      </c>
      <c r="L13">
        <v>8185.4546739999996</v>
      </c>
      <c r="M13">
        <v>7893.3923500000001</v>
      </c>
      <c r="N13">
        <v>11352.0718</v>
      </c>
      <c r="O13">
        <v>14664.1775</v>
      </c>
      <c r="P13">
        <v>18664.68132</v>
      </c>
      <c r="Q13">
        <v>18994.856199999998</v>
      </c>
      <c r="R13">
        <v>25020.2428</v>
      </c>
      <c r="S13">
        <v>27282.80558</v>
      </c>
      <c r="T13">
        <v>25664.228739999999</v>
      </c>
      <c r="U13">
        <v>30269.147140000001</v>
      </c>
      <c r="V13">
        <v>31489.007870000001</v>
      </c>
      <c r="W13">
        <v>44455.993840000003</v>
      </c>
      <c r="X13">
        <v>55721.590120000001</v>
      </c>
      <c r="Y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s="31" customFormat="1" ht="43.2">
      <c r="A14" s="54" t="s">
        <v>64</v>
      </c>
      <c r="B14">
        <v>611.43975999999998</v>
      </c>
      <c r="C14">
        <v>514.05672000000004</v>
      </c>
      <c r="D14">
        <v>573.68765338000003</v>
      </c>
      <c r="E14">
        <v>532.55068143999995</v>
      </c>
      <c r="F14">
        <v>367.31203104999997</v>
      </c>
      <c r="G14">
        <v>227.6306452</v>
      </c>
      <c r="H14">
        <v>197.39862600000001</v>
      </c>
      <c r="I14">
        <v>792.78905940000004</v>
      </c>
      <c r="J14">
        <v>592.39807309999901</v>
      </c>
      <c r="K14">
        <v>507.46684969999899</v>
      </c>
      <c r="L14">
        <v>730.28632599999901</v>
      </c>
      <c r="M14">
        <v>455.92755</v>
      </c>
      <c r="N14">
        <v>1093.579</v>
      </c>
      <c r="O14">
        <v>1906.44796</v>
      </c>
      <c r="P14">
        <v>2765.1287900000002</v>
      </c>
      <c r="Q14">
        <v>3600.0232799999999</v>
      </c>
      <c r="R14">
        <v>4861.5283600000002</v>
      </c>
      <c r="S14">
        <v>5119.1716399999996</v>
      </c>
      <c r="T14">
        <v>4374.7486099999996</v>
      </c>
      <c r="U14">
        <v>4551.4533799999999</v>
      </c>
      <c r="V14">
        <v>2713.4908500000001</v>
      </c>
      <c r="W14">
        <v>2172.5838399999998</v>
      </c>
      <c r="X14">
        <v>2747.6336099999999</v>
      </c>
      <c r="Y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s="31" customFormat="1" ht="28.8">
      <c r="A15" s="52" t="s">
        <v>65</v>
      </c>
      <c r="B15">
        <v>16797.638279999999</v>
      </c>
      <c r="C15">
        <v>18429.736659999999</v>
      </c>
      <c r="D15">
        <v>17963.247766640001</v>
      </c>
      <c r="E15">
        <v>19548.271257839999</v>
      </c>
      <c r="F15">
        <v>21061.018817849999</v>
      </c>
      <c r="G15">
        <v>23805.7794412</v>
      </c>
      <c r="H15">
        <v>36428.748856999999</v>
      </c>
      <c r="I15">
        <v>43899.539389400001</v>
      </c>
      <c r="J15">
        <v>45381.729094900002</v>
      </c>
      <c r="K15">
        <v>49269.103962939997</v>
      </c>
      <c r="L15">
        <v>62030.5531902</v>
      </c>
      <c r="M15">
        <v>77176.623850000004</v>
      </c>
      <c r="N15">
        <v>85014.048200000005</v>
      </c>
      <c r="O15">
        <v>89898.0573</v>
      </c>
      <c r="P15">
        <v>99442.814450000005</v>
      </c>
      <c r="Q15">
        <v>100794.62476000001</v>
      </c>
      <c r="R15">
        <v>92708.91588</v>
      </c>
      <c r="S15">
        <v>89704.34749</v>
      </c>
      <c r="T15">
        <v>92473.320760000002</v>
      </c>
      <c r="U15">
        <v>74415.71312</v>
      </c>
      <c r="V15">
        <v>107926.57577</v>
      </c>
      <c r="W15">
        <v>104579.23763</v>
      </c>
      <c r="X15">
        <v>87774.095289999997</v>
      </c>
      <c r="Y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s="31" customFormat="1" ht="43.2">
      <c r="A16" s="52" t="s">
        <v>66</v>
      </c>
      <c r="B16">
        <v>5109.9793200000004</v>
      </c>
      <c r="C16">
        <v>6616.5610800000004</v>
      </c>
      <c r="D16">
        <v>7545.9321939000001</v>
      </c>
      <c r="E16">
        <v>9758.7936013599992</v>
      </c>
      <c r="F16">
        <v>11817.192563819999</v>
      </c>
      <c r="G16">
        <v>13829.9199192</v>
      </c>
      <c r="H16">
        <v>21418.056790999999</v>
      </c>
      <c r="I16">
        <v>29552.91655536</v>
      </c>
      <c r="J16">
        <v>31897.28981047</v>
      </c>
      <c r="K16">
        <v>36068.441288859998</v>
      </c>
      <c r="L16">
        <v>47988.130503799999</v>
      </c>
      <c r="M16">
        <v>59678.779399999999</v>
      </c>
      <c r="N16">
        <v>66184.227199999994</v>
      </c>
      <c r="O16">
        <v>71041.120079999993</v>
      </c>
      <c r="P16">
        <v>79952.734949999998</v>
      </c>
      <c r="Q16">
        <v>81659.624760000006</v>
      </c>
      <c r="R16">
        <v>73681.474159999998</v>
      </c>
      <c r="S16">
        <v>70432.154750000002</v>
      </c>
      <c r="T16">
        <v>74708.546740000005</v>
      </c>
      <c r="U16">
        <v>57527.777860000002</v>
      </c>
      <c r="V16">
        <v>87556.494649999993</v>
      </c>
      <c r="W16">
        <v>86170.351580000002</v>
      </c>
      <c r="X16">
        <v>70588.956059999997</v>
      </c>
      <c r="Y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s="31" customFormat="1" ht="43.2">
      <c r="A17" s="52" t="s">
        <v>67</v>
      </c>
      <c r="B17">
        <v>11687.658960000001</v>
      </c>
      <c r="C17">
        <v>11813.175579999999</v>
      </c>
      <c r="D17">
        <v>10417.315573739999</v>
      </c>
      <c r="E17">
        <v>9789.4776574799998</v>
      </c>
      <c r="F17">
        <v>9243.8262550300005</v>
      </c>
      <c r="G17">
        <v>9975.8595261999999</v>
      </c>
      <c r="H17">
        <v>15010.692066</v>
      </c>
      <c r="I17">
        <v>14346.622834039999</v>
      </c>
      <c r="J17">
        <v>13484.43928443</v>
      </c>
      <c r="K17">
        <v>13200.66267408</v>
      </c>
      <c r="L17">
        <v>14042.422686399999</v>
      </c>
      <c r="M17">
        <v>17497.844450000001</v>
      </c>
      <c r="N17">
        <v>18829.821</v>
      </c>
      <c r="O17">
        <v>18856.93722</v>
      </c>
      <c r="P17">
        <v>19490.0795</v>
      </c>
      <c r="Q17">
        <v>19135</v>
      </c>
      <c r="R17">
        <v>19027.441719999999</v>
      </c>
      <c r="S17">
        <v>19272.192739999999</v>
      </c>
      <c r="T17">
        <v>17764.774020000001</v>
      </c>
      <c r="U17">
        <v>16887.935259999998</v>
      </c>
      <c r="V17">
        <v>20370.081119999999</v>
      </c>
      <c r="W17">
        <v>18408.886050000001</v>
      </c>
      <c r="X17">
        <v>17185.139230000001</v>
      </c>
      <c r="Y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s="31" customFormat="1" ht="28.8">
      <c r="A18" s="52" t="s">
        <v>68</v>
      </c>
      <c r="B18">
        <v>47551.889000000003</v>
      </c>
      <c r="C18">
        <v>48184.061000000002</v>
      </c>
      <c r="D18">
        <v>44202.635668180003</v>
      </c>
      <c r="E18">
        <v>44606.772375200002</v>
      </c>
      <c r="F18">
        <v>52609.544042250003</v>
      </c>
      <c r="G18">
        <v>57026.5714094</v>
      </c>
      <c r="H18">
        <v>74150.468454000002</v>
      </c>
      <c r="I18">
        <v>99257.174000939995</v>
      </c>
      <c r="J18">
        <v>104188.57294759</v>
      </c>
      <c r="K18">
        <v>121586.52725343</v>
      </c>
      <c r="L18">
        <v>147861.07188179999</v>
      </c>
      <c r="M18">
        <v>167524.16709999999</v>
      </c>
      <c r="N18">
        <v>198251.7464</v>
      </c>
      <c r="O18">
        <v>224376.06164</v>
      </c>
      <c r="P18">
        <v>255471.15822000001</v>
      </c>
      <c r="Q18">
        <v>268561.74540000001</v>
      </c>
      <c r="R18">
        <v>282292.70591999998</v>
      </c>
      <c r="S18">
        <v>311367.88529000001</v>
      </c>
      <c r="T18">
        <v>332255.49878000002</v>
      </c>
      <c r="U18">
        <v>377815.03486000001</v>
      </c>
      <c r="V18">
        <v>401228.47587000002</v>
      </c>
      <c r="W18">
        <v>415652.83406999998</v>
      </c>
      <c r="X18">
        <v>418416.12251000002</v>
      </c>
      <c r="Y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s="31" customFormat="1" ht="28.8">
      <c r="A19" s="52" t="s">
        <v>69</v>
      </c>
      <c r="B19">
        <v>10075.498</v>
      </c>
      <c r="C19">
        <v>11174.201999999999</v>
      </c>
      <c r="D19">
        <v>11982.531333000001</v>
      </c>
      <c r="E19">
        <v>13371.58095</v>
      </c>
      <c r="F19">
        <v>18123.965349999999</v>
      </c>
      <c r="G19">
        <v>23707.992042999998</v>
      </c>
      <c r="H19">
        <v>32848.603331999999</v>
      </c>
      <c r="I19">
        <v>48267.815132999996</v>
      </c>
      <c r="J19">
        <v>56925.491472000002</v>
      </c>
      <c r="K19">
        <v>68980.826625999995</v>
      </c>
      <c r="L19">
        <v>83033.515832999998</v>
      </c>
      <c r="M19">
        <v>96321.123999999996</v>
      </c>
      <c r="N19">
        <v>118062.79</v>
      </c>
      <c r="O19">
        <v>139013.014</v>
      </c>
      <c r="P19">
        <v>177987.97200000001</v>
      </c>
      <c r="Q19">
        <v>190750.05900000001</v>
      </c>
      <c r="R19">
        <v>200876.66399999999</v>
      </c>
      <c r="S19">
        <v>224163.34899999999</v>
      </c>
      <c r="T19">
        <v>246883.522</v>
      </c>
      <c r="U19">
        <v>294672.674</v>
      </c>
      <c r="V19">
        <v>310789.609</v>
      </c>
      <c r="W19">
        <v>318375.35399999999</v>
      </c>
      <c r="X19">
        <v>320778.63900000002</v>
      </c>
      <c r="Y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s="31" customFormat="1" ht="28.8">
      <c r="A20" s="52" t="s">
        <v>70</v>
      </c>
      <c r="B20">
        <v>37476.392</v>
      </c>
      <c r="C20">
        <v>37009.857689999997</v>
      </c>
      <c r="D20">
        <v>32220.10433518</v>
      </c>
      <c r="E20">
        <v>31235.191425199999</v>
      </c>
      <c r="F20">
        <v>34485.578692249997</v>
      </c>
      <c r="G20">
        <v>33318.579366400001</v>
      </c>
      <c r="H20">
        <v>41301.865122000003</v>
      </c>
      <c r="I20">
        <v>50989.358867939998</v>
      </c>
      <c r="J20">
        <v>47263.081475589999</v>
      </c>
      <c r="K20">
        <v>52605.70062743</v>
      </c>
      <c r="L20">
        <v>64827.556048799997</v>
      </c>
      <c r="M20">
        <v>71203.043099999995</v>
      </c>
      <c r="N20">
        <v>80188.956399999995</v>
      </c>
      <c r="O20">
        <v>85363.047640000004</v>
      </c>
      <c r="P20">
        <v>77483.186220000003</v>
      </c>
      <c r="Q20">
        <v>77811.686400000006</v>
      </c>
      <c r="R20">
        <v>81416.041920000003</v>
      </c>
      <c r="S20">
        <v>87204.536290000004</v>
      </c>
      <c r="T20">
        <v>85371.976779999997</v>
      </c>
      <c r="U20">
        <v>83142.360860000001</v>
      </c>
      <c r="V20">
        <v>90438.866869999998</v>
      </c>
      <c r="W20">
        <v>97277.480070000005</v>
      </c>
      <c r="X20">
        <v>97637.483510000005</v>
      </c>
      <c r="Y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s="31" customFormat="1" ht="28.8">
      <c r="A21" s="52" t="s">
        <v>71</v>
      </c>
      <c r="B21">
        <v>10894.3</v>
      </c>
      <c r="C21">
        <v>10544.119000000001</v>
      </c>
      <c r="D21">
        <v>9312.1688830000003</v>
      </c>
      <c r="E21">
        <v>9522.9242149999991</v>
      </c>
      <c r="F21">
        <v>10054.104574999999</v>
      </c>
      <c r="G21">
        <v>10412.056052</v>
      </c>
      <c r="H21">
        <v>13767.288374</v>
      </c>
      <c r="I21">
        <v>16238.649321000001</v>
      </c>
      <c r="J21">
        <v>16354.007431</v>
      </c>
      <c r="K21">
        <v>18720.889902999999</v>
      </c>
      <c r="L21">
        <v>24010.205944000001</v>
      </c>
      <c r="M21">
        <v>27922.761999999999</v>
      </c>
      <c r="N21">
        <v>28638.913</v>
      </c>
      <c r="O21">
        <v>28645.317999999999</v>
      </c>
      <c r="P21">
        <v>22722.342000000001</v>
      </c>
      <c r="Q21">
        <v>23158.240000000002</v>
      </c>
      <c r="R21">
        <v>25128.407999999999</v>
      </c>
      <c r="S21">
        <v>25876.717000000001</v>
      </c>
      <c r="T21">
        <v>25792.137999999999</v>
      </c>
      <c r="U21">
        <v>22967.503000000001</v>
      </c>
      <c r="V21">
        <v>22780.571</v>
      </c>
      <c r="W21">
        <v>25532.147000000001</v>
      </c>
      <c r="X21">
        <v>26317.381000000001</v>
      </c>
      <c r="Y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s="31" customFormat="1" ht="43.2">
      <c r="A22" s="52" t="s">
        <v>72</v>
      </c>
      <c r="B22">
        <v>24608.18</v>
      </c>
      <c r="C22">
        <v>26569.35</v>
      </c>
      <c r="D22">
        <v>23442.73320586</v>
      </c>
      <c r="E22">
        <v>23389.848589680001</v>
      </c>
      <c r="F22">
        <v>24446.49369236</v>
      </c>
      <c r="G22">
        <v>25336.266363399998</v>
      </c>
      <c r="H22">
        <v>28907.336653999999</v>
      </c>
      <c r="I22">
        <v>35128.236030519998</v>
      </c>
      <c r="J22">
        <v>38815.151822519998</v>
      </c>
      <c r="K22">
        <v>42863.94062334</v>
      </c>
      <c r="L22">
        <v>45683.6262174</v>
      </c>
      <c r="M22">
        <v>49389.152999999998</v>
      </c>
      <c r="N22">
        <v>52096.034599999999</v>
      </c>
      <c r="O22">
        <v>55843.568879999999</v>
      </c>
      <c r="P22">
        <v>64614.377119999997</v>
      </c>
      <c r="Q22">
        <v>76980.107000000004</v>
      </c>
      <c r="R22">
        <v>84484.551399999997</v>
      </c>
      <c r="S22">
        <v>92257.369739999995</v>
      </c>
      <c r="T22">
        <v>104011.23701</v>
      </c>
      <c r="U22">
        <v>115725.66766000001</v>
      </c>
      <c r="V22">
        <v>115033.26614000001</v>
      </c>
      <c r="W22">
        <v>113386.73564</v>
      </c>
      <c r="X22">
        <v>128792.43798</v>
      </c>
      <c r="Y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s="31" customFormat="1" ht="28.8">
      <c r="A23" s="52" t="s">
        <v>73</v>
      </c>
      <c r="B23">
        <v>-214.246080000001</v>
      </c>
      <c r="C23">
        <v>-1175.2362000000101</v>
      </c>
      <c r="D23">
        <v>-3125.9018380799998</v>
      </c>
      <c r="E23">
        <v>-878.48255423999899</v>
      </c>
      <c r="F23">
        <v>-1755.6869606800001</v>
      </c>
      <c r="G23">
        <v>-3127.7673851999998</v>
      </c>
      <c r="H23">
        <v>-2241.88961899998</v>
      </c>
      <c r="I23">
        <v>-7328.6300496599997</v>
      </c>
      <c r="J23">
        <v>-5097.4268880499903</v>
      </c>
      <c r="K23">
        <v>-8658.8319578599803</v>
      </c>
      <c r="L23">
        <v>-2843.6829974000102</v>
      </c>
      <c r="M23">
        <v>-3995.9311499999599</v>
      </c>
      <c r="N23">
        <v>-21717.242399999999</v>
      </c>
      <c r="O23">
        <v>-23258.475180000001</v>
      </c>
      <c r="P23">
        <v>-35428.241199999997</v>
      </c>
      <c r="Q23">
        <v>-28564.1338</v>
      </c>
      <c r="R23">
        <v>-29403.564920000001</v>
      </c>
      <c r="S23">
        <v>-23684.549849999999</v>
      </c>
      <c r="T23">
        <v>-21502.501359999998</v>
      </c>
      <c r="U23">
        <v>-33957.261060000099</v>
      </c>
      <c r="V23">
        <v>-40275.54004</v>
      </c>
      <c r="W23">
        <v>-36165.571009999898</v>
      </c>
      <c r="X23">
        <v>-26658.914100000002</v>
      </c>
      <c r="Y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s="31" customFormat="1" ht="28.8">
      <c r="A24" s="52" t="s">
        <v>74</v>
      </c>
      <c r="B24">
        <v>42592.084000000003</v>
      </c>
      <c r="C24">
        <v>44312.307000000001</v>
      </c>
      <c r="D24">
        <v>44197.602386300001</v>
      </c>
      <c r="E24">
        <v>49642.909326319997</v>
      </c>
      <c r="F24">
        <v>61103.780482310001</v>
      </c>
      <c r="G24">
        <v>68116.107681599999</v>
      </c>
      <c r="H24">
        <v>83817.692798999997</v>
      </c>
      <c r="I24">
        <v>105248.71429624</v>
      </c>
      <c r="J24">
        <v>112421.8426505</v>
      </c>
      <c r="K24">
        <v>136832.41550207001</v>
      </c>
      <c r="L24">
        <v>157459.32776869999</v>
      </c>
      <c r="M24">
        <v>177091.10459999999</v>
      </c>
      <c r="N24">
        <v>204138.698</v>
      </c>
      <c r="O24">
        <v>223504.93478000001</v>
      </c>
      <c r="P24">
        <v>249400.53137000001</v>
      </c>
      <c r="Q24">
        <v>260385.54724000001</v>
      </c>
      <c r="R24">
        <v>283198.26020000002</v>
      </c>
      <c r="S24">
        <v>310538.20314</v>
      </c>
      <c r="T24">
        <v>338724.27927</v>
      </c>
      <c r="U24">
        <v>436423.4903</v>
      </c>
      <c r="V24">
        <v>446535.48507</v>
      </c>
      <c r="W24">
        <v>444882.36027</v>
      </c>
      <c r="X24">
        <v>454701.68881999998</v>
      </c>
      <c r="Y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s="31" customFormat="1" ht="43.2">
      <c r="A25" s="52" t="s">
        <v>75</v>
      </c>
      <c r="B25">
        <v>13664.12</v>
      </c>
      <c r="C25">
        <v>14944.249</v>
      </c>
      <c r="D25">
        <v>16173.508829</v>
      </c>
      <c r="E25">
        <v>21446.206075999999</v>
      </c>
      <c r="F25">
        <v>28264.125562000001</v>
      </c>
      <c r="G25">
        <v>33339.675000000003</v>
      </c>
      <c r="H25">
        <v>44866.159131</v>
      </c>
      <c r="I25">
        <v>57083.359189000003</v>
      </c>
      <c r="J25">
        <v>65324.443085999999</v>
      </c>
      <c r="K25">
        <v>85365.622082000002</v>
      </c>
      <c r="L25">
        <v>99519.978166999994</v>
      </c>
      <c r="M25">
        <v>122734.356</v>
      </c>
      <c r="N25">
        <v>136976.06400000001</v>
      </c>
      <c r="O25">
        <v>151445.07500000001</v>
      </c>
      <c r="P25">
        <v>156169.91399999999</v>
      </c>
      <c r="Q25">
        <v>170210.761</v>
      </c>
      <c r="R25">
        <v>191498.46799999999</v>
      </c>
      <c r="S25">
        <v>215027.948</v>
      </c>
      <c r="T25">
        <v>237741.75</v>
      </c>
      <c r="U25">
        <v>314229.06900000002</v>
      </c>
      <c r="V25">
        <v>311450.951</v>
      </c>
      <c r="W25">
        <v>312966.18900000001</v>
      </c>
      <c r="X25">
        <v>325057.43800000002</v>
      </c>
      <c r="Y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s="31" customFormat="1" ht="43.2">
      <c r="A26" s="52" t="s">
        <v>76</v>
      </c>
      <c r="B26">
        <v>7509.1750000000002</v>
      </c>
      <c r="C26">
        <v>8196.8860000000004</v>
      </c>
      <c r="D26">
        <v>9311.6332060000004</v>
      </c>
      <c r="E26">
        <v>12419.628526</v>
      </c>
      <c r="F26">
        <v>15488.871512</v>
      </c>
      <c r="G26">
        <v>18975.452546</v>
      </c>
      <c r="H26">
        <v>24476.050340000002</v>
      </c>
      <c r="I26">
        <v>28930.094094</v>
      </c>
      <c r="J26">
        <v>33146.581896999996</v>
      </c>
      <c r="K26">
        <v>42650.590969999997</v>
      </c>
      <c r="L26">
        <v>48766.340076</v>
      </c>
      <c r="M26">
        <v>57246.572</v>
      </c>
      <c r="N26">
        <v>62228.834000000003</v>
      </c>
      <c r="O26">
        <v>68278.334000000003</v>
      </c>
      <c r="P26">
        <v>71324.187999999995</v>
      </c>
      <c r="Q26">
        <v>73804.687000000005</v>
      </c>
      <c r="R26">
        <v>81713.062000000005</v>
      </c>
      <c r="S26">
        <v>92197.846000000005</v>
      </c>
      <c r="T26">
        <v>99426.854000000007</v>
      </c>
      <c r="U26">
        <v>143100.19099999999</v>
      </c>
      <c r="V26">
        <v>144621.117</v>
      </c>
      <c r="W26">
        <v>136968.02499999999</v>
      </c>
      <c r="X26">
        <v>137086.70199999999</v>
      </c>
      <c r="Y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s="31" customFormat="1" ht="43.2">
      <c r="A27" s="52" t="s">
        <v>77</v>
      </c>
      <c r="B27">
        <v>4911.3779999999997</v>
      </c>
      <c r="C27">
        <v>5573.1229999999996</v>
      </c>
      <c r="D27">
        <v>6318.5863300000001</v>
      </c>
      <c r="E27">
        <v>7981.7255999999998</v>
      </c>
      <c r="F27">
        <v>10035.681500000001</v>
      </c>
      <c r="G27">
        <v>11687.5682</v>
      </c>
      <c r="H27">
        <v>14857.856100000001</v>
      </c>
      <c r="I27">
        <v>17335.550200000001</v>
      </c>
      <c r="J27">
        <v>19241.344300000001</v>
      </c>
      <c r="K27">
        <v>24131.355</v>
      </c>
      <c r="L27">
        <v>27260.925599999999</v>
      </c>
      <c r="M27">
        <v>32244.416000000001</v>
      </c>
      <c r="N27">
        <v>35144.373</v>
      </c>
      <c r="O27">
        <v>39172.858</v>
      </c>
      <c r="P27">
        <v>40642.839</v>
      </c>
      <c r="Q27">
        <v>43295.347000000002</v>
      </c>
      <c r="R27">
        <v>46178.271000000001</v>
      </c>
      <c r="S27">
        <v>49777.514000000003</v>
      </c>
      <c r="T27">
        <v>52129.294999999998</v>
      </c>
      <c r="U27">
        <v>71576.134999999995</v>
      </c>
      <c r="V27">
        <v>83057.932000000001</v>
      </c>
      <c r="W27">
        <v>79890.445999999996</v>
      </c>
      <c r="X27">
        <v>75399.05</v>
      </c>
      <c r="Y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s="31" customFormat="1" ht="43.2">
      <c r="A28" s="52" t="s">
        <v>78</v>
      </c>
      <c r="B28">
        <v>2597.797</v>
      </c>
      <c r="C28">
        <v>2623.7629999999999</v>
      </c>
      <c r="D28">
        <v>2993.0468759999999</v>
      </c>
      <c r="E28">
        <v>4437.9029259999998</v>
      </c>
      <c r="F28">
        <v>5453.190012</v>
      </c>
      <c r="G28">
        <v>7287.8843459999998</v>
      </c>
      <c r="H28">
        <v>9618.1942400000007</v>
      </c>
      <c r="I28">
        <v>11594.543894</v>
      </c>
      <c r="J28">
        <v>13905.237596999999</v>
      </c>
      <c r="K28">
        <v>18519.235970000002</v>
      </c>
      <c r="L28">
        <v>21505.414476000002</v>
      </c>
      <c r="M28">
        <v>25002.155999999999</v>
      </c>
      <c r="N28">
        <v>27084.460999999999</v>
      </c>
      <c r="O28">
        <v>29105.475999999999</v>
      </c>
      <c r="P28">
        <v>30681.348999999998</v>
      </c>
      <c r="Q28">
        <v>30509.34</v>
      </c>
      <c r="R28">
        <v>35534.790999999997</v>
      </c>
      <c r="S28">
        <v>42420.332000000002</v>
      </c>
      <c r="T28">
        <v>47297.559000000001</v>
      </c>
      <c r="U28">
        <v>71524.055999999997</v>
      </c>
      <c r="V28">
        <v>61563.184999999998</v>
      </c>
      <c r="W28">
        <v>57077.578999999998</v>
      </c>
      <c r="X28">
        <v>61687.652000000002</v>
      </c>
      <c r="Y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s="31" customFormat="1" ht="43.2">
      <c r="A29" s="52" t="s">
        <v>79</v>
      </c>
      <c r="B29">
        <v>6154.9449999999997</v>
      </c>
      <c r="C29">
        <v>6747.3630000000003</v>
      </c>
      <c r="D29">
        <v>6861.8756229999999</v>
      </c>
      <c r="E29">
        <v>9026.57755</v>
      </c>
      <c r="F29">
        <v>12775.638999999999</v>
      </c>
      <c r="G29">
        <v>14364.397999999999</v>
      </c>
      <c r="H29">
        <v>20390.268</v>
      </c>
      <c r="I29">
        <v>28153.264999999999</v>
      </c>
      <c r="J29">
        <v>32177.861188999999</v>
      </c>
      <c r="K29">
        <v>42715.031111999997</v>
      </c>
      <c r="L29">
        <v>50753.638091000001</v>
      </c>
      <c r="M29">
        <v>65487.784</v>
      </c>
      <c r="N29">
        <v>74747.23</v>
      </c>
      <c r="O29">
        <v>83166.740999999995</v>
      </c>
      <c r="P29">
        <v>84845.725999999995</v>
      </c>
      <c r="Q29">
        <v>96406.073999999993</v>
      </c>
      <c r="R29">
        <v>109785.406</v>
      </c>
      <c r="S29">
        <v>122830.102</v>
      </c>
      <c r="T29">
        <v>138314.89600000001</v>
      </c>
      <c r="U29">
        <v>171128.878</v>
      </c>
      <c r="V29">
        <v>166829.834</v>
      </c>
      <c r="W29">
        <v>175998.16399999999</v>
      </c>
      <c r="X29">
        <v>187970.736</v>
      </c>
      <c r="Y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s="31" customFormat="1" ht="43.2">
      <c r="A30" s="52" t="s">
        <v>80</v>
      </c>
      <c r="B30">
        <v>2985.3679999999999</v>
      </c>
      <c r="C30">
        <v>3090.373</v>
      </c>
      <c r="D30">
        <v>3587.2665000000002</v>
      </c>
      <c r="E30">
        <v>4173.5315499999997</v>
      </c>
      <c r="F30">
        <v>5739.3995500000001</v>
      </c>
      <c r="G30">
        <v>6612.9795430000004</v>
      </c>
      <c r="H30">
        <v>8533.8344510000006</v>
      </c>
      <c r="I30">
        <v>11658.817368</v>
      </c>
      <c r="J30">
        <v>13807.764741999999</v>
      </c>
      <c r="K30">
        <v>18084.162927000001</v>
      </c>
      <c r="L30">
        <v>22408.840112000002</v>
      </c>
      <c r="M30">
        <v>26978.425999999999</v>
      </c>
      <c r="N30">
        <v>31061.385999999999</v>
      </c>
      <c r="O30">
        <v>35591.298000000003</v>
      </c>
      <c r="P30">
        <v>36751.499000000003</v>
      </c>
      <c r="Q30">
        <v>40696.159</v>
      </c>
      <c r="R30">
        <v>45691.578000000001</v>
      </c>
      <c r="S30">
        <v>53723.004999999997</v>
      </c>
      <c r="T30">
        <v>59556.531999999999</v>
      </c>
      <c r="U30">
        <v>95720.339000000007</v>
      </c>
      <c r="V30">
        <v>106468.66099999999</v>
      </c>
      <c r="W30">
        <v>95254.482000000004</v>
      </c>
      <c r="X30">
        <v>91640.585000000006</v>
      </c>
      <c r="Y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s="31" customFormat="1" ht="43.2">
      <c r="A31" s="52" t="s">
        <v>81</v>
      </c>
      <c r="B31">
        <v>2481.627</v>
      </c>
      <c r="C31">
        <v>3016.32</v>
      </c>
      <c r="D31">
        <v>2944.1687999999999</v>
      </c>
      <c r="E31">
        <v>4402.5439999999999</v>
      </c>
      <c r="F31">
        <v>6357.7089999999998</v>
      </c>
      <c r="G31">
        <v>6961.71</v>
      </c>
      <c r="H31">
        <v>10920.901</v>
      </c>
      <c r="I31">
        <v>15516.528</v>
      </c>
      <c r="J31">
        <v>17532.200643</v>
      </c>
      <c r="K31">
        <v>23249.621212999999</v>
      </c>
      <c r="L31">
        <v>26550.729781999999</v>
      </c>
      <c r="M31">
        <v>36219.462</v>
      </c>
      <c r="N31">
        <v>40870.226000000002</v>
      </c>
      <c r="O31">
        <v>43690.59</v>
      </c>
      <c r="P31">
        <v>43889.99</v>
      </c>
      <c r="Q31">
        <v>51078.095999999998</v>
      </c>
      <c r="R31">
        <v>59135.464</v>
      </c>
      <c r="S31">
        <v>63952.377</v>
      </c>
      <c r="T31">
        <v>72959.191000000006</v>
      </c>
      <c r="U31">
        <v>71877.322</v>
      </c>
      <c r="V31">
        <v>57626.180999999997</v>
      </c>
      <c r="W31">
        <v>76750.876000000004</v>
      </c>
      <c r="X31">
        <v>87664.895000000004</v>
      </c>
      <c r="Y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s="31" customFormat="1" ht="43.2">
      <c r="A32" s="52" t="s">
        <v>82</v>
      </c>
      <c r="B32">
        <v>687.95000000000095</v>
      </c>
      <c r="C32">
        <v>640.66999999999905</v>
      </c>
      <c r="D32">
        <v>330.44032299999998</v>
      </c>
      <c r="E32">
        <v>450.50199999999899</v>
      </c>
      <c r="F32">
        <v>678.53044999999895</v>
      </c>
      <c r="G32">
        <v>789.70845699999904</v>
      </c>
      <c r="H32">
        <v>935.53254900000002</v>
      </c>
      <c r="I32">
        <v>977.91963199999896</v>
      </c>
      <c r="J32">
        <v>902.76812241002301</v>
      </c>
      <c r="K32">
        <v>1515.12654736999</v>
      </c>
      <c r="L32">
        <v>1794.0681969999901</v>
      </c>
      <c r="M32">
        <v>2289.8960000000002</v>
      </c>
      <c r="N32">
        <v>2815.6180000000099</v>
      </c>
      <c r="O32">
        <v>3884.8530000000101</v>
      </c>
      <c r="P32">
        <v>4204.2369999999901</v>
      </c>
      <c r="Q32">
        <v>4631.8190000000004</v>
      </c>
      <c r="R32">
        <v>4958.3639999999896</v>
      </c>
      <c r="S32">
        <v>5154.7200000000103</v>
      </c>
      <c r="T32">
        <v>5799.1729999999998</v>
      </c>
      <c r="U32">
        <v>3531.2170000000201</v>
      </c>
      <c r="V32">
        <v>2734.9920000000102</v>
      </c>
      <c r="W32">
        <v>3992.80600000001</v>
      </c>
      <c r="X32">
        <v>8665.2560000000194</v>
      </c>
      <c r="Y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s="31" customFormat="1" ht="43.2">
      <c r="A33" s="52" t="s">
        <v>83</v>
      </c>
      <c r="B33">
        <v>28927.964479999999</v>
      </c>
      <c r="C33">
        <v>29368.057680000002</v>
      </c>
      <c r="D33">
        <v>28024.093557299999</v>
      </c>
      <c r="E33">
        <v>28196.703250319999</v>
      </c>
      <c r="F33">
        <v>32839.65492031</v>
      </c>
      <c r="G33">
        <v>34776.432681600003</v>
      </c>
      <c r="H33">
        <v>38951.533667999996</v>
      </c>
      <c r="I33">
        <v>48165.355107240001</v>
      </c>
      <c r="J33">
        <v>47097.399564500003</v>
      </c>
      <c r="K33">
        <v>51466.793420069997</v>
      </c>
      <c r="L33">
        <v>57939.3496017</v>
      </c>
      <c r="M33">
        <v>54356.748599999999</v>
      </c>
      <c r="N33">
        <v>67162.634000000005</v>
      </c>
      <c r="O33">
        <v>72059.859779999999</v>
      </c>
      <c r="P33">
        <v>93230.617370000007</v>
      </c>
      <c r="Q33">
        <v>90174.786240000001</v>
      </c>
      <c r="R33">
        <v>91699.792199999996</v>
      </c>
      <c r="S33">
        <v>95510.255139999994</v>
      </c>
      <c r="T33">
        <v>100982.52927</v>
      </c>
      <c r="U33">
        <v>122194.4213</v>
      </c>
      <c r="V33">
        <v>135084.53406999999</v>
      </c>
      <c r="W33">
        <v>131916.17126999999</v>
      </c>
      <c r="X33">
        <v>129644.25082</v>
      </c>
      <c r="Y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s="31" customFormat="1" ht="43.2">
      <c r="A34" s="52" t="s">
        <v>84</v>
      </c>
      <c r="B34">
        <v>8409.2919999999995</v>
      </c>
      <c r="C34">
        <v>8366.9680000000008</v>
      </c>
      <c r="D34">
        <v>8099.4490050000004</v>
      </c>
      <c r="E34">
        <v>8596.5558689999998</v>
      </c>
      <c r="F34">
        <v>9574.2434169999997</v>
      </c>
      <c r="G34">
        <v>10867.635213</v>
      </c>
      <c r="H34">
        <v>12983.844556</v>
      </c>
      <c r="I34">
        <v>15339.285066</v>
      </c>
      <c r="J34">
        <v>16296.67805</v>
      </c>
      <c r="K34">
        <v>18315.584846999998</v>
      </c>
      <c r="L34">
        <v>21459.018370999998</v>
      </c>
      <c r="M34">
        <v>21316.371999999999</v>
      </c>
      <c r="N34">
        <v>23986.654999999999</v>
      </c>
      <c r="O34">
        <v>24181.161</v>
      </c>
      <c r="P34">
        <v>27340.357</v>
      </c>
      <c r="Q34">
        <v>26837.734</v>
      </c>
      <c r="R34">
        <v>28302.404999999999</v>
      </c>
      <c r="S34">
        <v>28341.322</v>
      </c>
      <c r="T34">
        <v>30508.316999999999</v>
      </c>
      <c r="U34">
        <v>33755.364999999998</v>
      </c>
      <c r="V34">
        <v>34026.330999999998</v>
      </c>
      <c r="W34">
        <v>34623.667000000001</v>
      </c>
      <c r="X34">
        <v>34944.542000000001</v>
      </c>
      <c r="Y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s="31" customFormat="1">
      <c r="A35" s="5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s="31" customFormat="1">
      <c r="A36" s="5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51" s="31" customFormat="1">
      <c r="A37" s="5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51" s="31" customFormat="1">
      <c r="A38" s="5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51" s="31" customFormat="1">
      <c r="A39" s="5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51" s="31" customFormat="1">
      <c r="A40" s="5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51" s="31" customFormat="1">
      <c r="A41" s="5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51" s="31" customFormat="1">
      <c r="A42" s="5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51" s="31" customFormat="1">
      <c r="A43" s="5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51" s="31" customFormat="1">
      <c r="A44" s="5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51" s="31" customFormat="1">
      <c r="A45" s="5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51" s="31" customFormat="1">
      <c r="A46" s="5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51" s="31" customFormat="1">
      <c r="A47" s="5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51" s="31" customFormat="1">
      <c r="A48" s="5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s="31" customFormat="1">
      <c r="A49" s="5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s="31" customFormat="1">
      <c r="A50" s="5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s="31" customFormat="1">
      <c r="A51" s="5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s="31" customFormat="1">
      <c r="A52" s="5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s="31" customFormat="1">
      <c r="A53" s="5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s="31" customFormat="1">
      <c r="A54" s="5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s="31" customFormat="1">
      <c r="A55" s="5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s="31" customFormat="1">
      <c r="A56" s="5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s="31" customFormat="1">
      <c r="A57" s="5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s="31" customFormat="1">
      <c r="A58" s="5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s="31" customFormat="1">
      <c r="A59" s="5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s="31" customFormat="1">
      <c r="A60" s="5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s="31" customFormat="1">
      <c r="A61" s="5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s="31" customFormat="1">
      <c r="A62" s="5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s="31" customFormat="1">
      <c r="A63" s="5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s="31" customFormat="1">
      <c r="A64" s="5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s="31" customFormat="1">
      <c r="A65" s="5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s="31" customFormat="1">
      <c r="A66" s="5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s="31" customFormat="1">
      <c r="A67" s="5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s="31" customFormat="1">
      <c r="A68" s="5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s="31" customFormat="1">
      <c r="A69" s="5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s="31" customFormat="1">
      <c r="A70" s="5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4" s="31" customFormat="1">
      <c r="A71" s="5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4" s="31" customFormat="1">
      <c r="A72" s="5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4" s="31" customFormat="1">
      <c r="A73" s="5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4" s="31" customFormat="1">
      <c r="A74" s="5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4" s="31" customFormat="1">
      <c r="A75" s="5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4" s="31" customFormat="1">
      <c r="A76" s="5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4" s="31" customFormat="1">
      <c r="A77" s="5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4" s="31" customFormat="1">
      <c r="A78" s="5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4" s="31" customFormat="1">
      <c r="A79" s="5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zoomScale="125" zoomScaleNormal="125" workbookViewId="0">
      <selection activeCell="A17" sqref="A17:W18"/>
    </sheetView>
  </sheetViews>
  <sheetFormatPr baseColWidth="10" defaultColWidth="8.77734375" defaultRowHeight="14.4"/>
  <cols>
    <col min="1" max="1" width="127.6640625" customWidth="1"/>
    <col min="2" max="11" width="11.33203125" customWidth="1"/>
    <col min="12" max="18" width="11.33203125" bestFit="1" customWidth="1"/>
    <col min="19" max="25" width="11.44140625" bestFit="1" customWidth="1"/>
  </cols>
  <sheetData>
    <row r="2" spans="1:26"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</row>
    <row r="3" spans="1:26">
      <c r="A3" t="s">
        <v>85</v>
      </c>
      <c r="B3">
        <v>182321.572850058</v>
      </c>
      <c r="C3">
        <v>191068.15804814801</v>
      </c>
      <c r="D3">
        <v>202805.71018492701</v>
      </c>
      <c r="E3">
        <v>217034.57994350401</v>
      </c>
      <c r="F3">
        <v>229155.48571760001</v>
      </c>
      <c r="G3">
        <v>260093.58372744199</v>
      </c>
      <c r="H3">
        <v>296927.75226061401</v>
      </c>
      <c r="I3">
        <v>354254.567226913</v>
      </c>
      <c r="J3">
        <v>353364.14884923899</v>
      </c>
      <c r="K3">
        <v>409285.271314913</v>
      </c>
      <c r="L3">
        <v>453021.14892435097</v>
      </c>
      <c r="M3">
        <v>500544.28270338202</v>
      </c>
      <c r="N3">
        <v>553685.56983351603</v>
      </c>
      <c r="O3">
        <v>589776.44249001797</v>
      </c>
      <c r="P3">
        <v>631520.61027726904</v>
      </c>
      <c r="Q3">
        <v>664816.39089104906</v>
      </c>
      <c r="R3">
        <v>693129.94181183097</v>
      </c>
      <c r="S3">
        <v>735553.53610908298</v>
      </c>
      <c r="T3">
        <v>767748.15482166805</v>
      </c>
      <c r="U3">
        <v>710174.92753468</v>
      </c>
      <c r="V3">
        <v>848600.97976291599</v>
      </c>
      <c r="W3">
        <v>932644.13240745303</v>
      </c>
      <c r="X3">
        <v>964545.51945430401</v>
      </c>
      <c r="Y3">
        <v>1025480.09078964</v>
      </c>
    </row>
    <row r="4" spans="1:26">
      <c r="A4" t="s">
        <v>86</v>
      </c>
      <c r="B4">
        <v>131392</v>
      </c>
      <c r="C4">
        <v>137902</v>
      </c>
      <c r="D4">
        <v>144193</v>
      </c>
      <c r="E4">
        <v>154995</v>
      </c>
      <c r="F4">
        <v>162815</v>
      </c>
      <c r="G4">
        <v>174582</v>
      </c>
      <c r="H4">
        <v>192316</v>
      </c>
      <c r="I4">
        <v>221644.959354744</v>
      </c>
      <c r="J4">
        <v>235082.037500042</v>
      </c>
      <c r="K4">
        <v>260420.29289292</v>
      </c>
      <c r="L4">
        <v>288646.27207317</v>
      </c>
      <c r="M4">
        <v>321457.46076464199</v>
      </c>
      <c r="N4">
        <v>349437.87208901899</v>
      </c>
      <c r="O4">
        <v>374811.48720846802</v>
      </c>
      <c r="P4">
        <v>403631.18413508602</v>
      </c>
      <c r="Q4">
        <v>433542.28288049903</v>
      </c>
      <c r="R4">
        <v>457461.64696254203</v>
      </c>
      <c r="S4">
        <v>481219.86060111597</v>
      </c>
      <c r="T4">
        <v>507461.75917261199</v>
      </c>
      <c r="U4">
        <v>465782.48570089199</v>
      </c>
      <c r="V4">
        <v>544471.62230760301</v>
      </c>
      <c r="W4">
        <v>608464.89984015306</v>
      </c>
      <c r="X4">
        <v>647485.22156047495</v>
      </c>
      <c r="Y4">
        <v>680939.46019331703</v>
      </c>
    </row>
    <row r="5" spans="1:26">
      <c r="A5" t="s">
        <v>87</v>
      </c>
      <c r="B5">
        <v>21387</v>
      </c>
      <c r="C5">
        <v>21514</v>
      </c>
      <c r="D5">
        <v>23537</v>
      </c>
      <c r="E5">
        <v>25657</v>
      </c>
      <c r="F5">
        <v>28697</v>
      </c>
      <c r="G5">
        <v>31688</v>
      </c>
      <c r="H5">
        <v>33424</v>
      </c>
      <c r="I5">
        <v>36741.551831999997</v>
      </c>
      <c r="J5">
        <v>42399.746253750003</v>
      </c>
      <c r="K5">
        <v>44909.071502619998</v>
      </c>
      <c r="L5">
        <v>49757.941580780003</v>
      </c>
      <c r="M5">
        <v>56659.137100840002</v>
      </c>
      <c r="N5">
        <v>64343.243455529999</v>
      </c>
      <c r="O5">
        <v>72610.804237279997</v>
      </c>
      <c r="P5">
        <v>82042.259943149998</v>
      </c>
      <c r="Q5">
        <v>86455.967736489998</v>
      </c>
      <c r="R5">
        <v>91851.578231820007</v>
      </c>
      <c r="S5">
        <v>96385.361191639997</v>
      </c>
      <c r="T5">
        <v>102350.1061612</v>
      </c>
      <c r="U5">
        <v>112195.18944333</v>
      </c>
      <c r="V5">
        <v>121352.05415061</v>
      </c>
      <c r="W5">
        <v>127105.74434795001</v>
      </c>
      <c r="X5">
        <v>139617.09447444</v>
      </c>
      <c r="Y5">
        <v>147988.27835149999</v>
      </c>
    </row>
    <row r="6" spans="1:26">
      <c r="A6" t="s">
        <v>88</v>
      </c>
      <c r="B6">
        <v>29542.572850058099</v>
      </c>
      <c r="C6">
        <v>31652.158048148001</v>
      </c>
      <c r="D6">
        <v>35075.710184926698</v>
      </c>
      <c r="E6">
        <v>36382.579943504199</v>
      </c>
      <c r="F6">
        <v>37643.485717600197</v>
      </c>
      <c r="G6">
        <v>53823.583727442201</v>
      </c>
      <c r="H6">
        <v>71187.752260613794</v>
      </c>
      <c r="I6">
        <v>95868.056040169395</v>
      </c>
      <c r="J6">
        <v>75882.365095447807</v>
      </c>
      <c r="K6">
        <v>103955.906919373</v>
      </c>
      <c r="L6">
        <v>114616.93527040099</v>
      </c>
      <c r="M6">
        <v>122427.6848379</v>
      </c>
      <c r="N6">
        <v>139904.454288968</v>
      </c>
      <c r="O6">
        <v>142354.15104426999</v>
      </c>
      <c r="P6">
        <v>145847.166199033</v>
      </c>
      <c r="Q6">
        <v>144818.14027405999</v>
      </c>
      <c r="R6">
        <v>143816.71661746901</v>
      </c>
      <c r="S6">
        <v>157948.314316328</v>
      </c>
      <c r="T6">
        <v>157936.289487856</v>
      </c>
      <c r="U6">
        <v>132197.25239045799</v>
      </c>
      <c r="V6">
        <v>182777.30330470399</v>
      </c>
      <c r="W6">
        <v>197073.48821934999</v>
      </c>
      <c r="X6">
        <v>177443.203419389</v>
      </c>
      <c r="Y6">
        <v>196552.352244826</v>
      </c>
    </row>
    <row r="7" spans="1:26">
      <c r="A7" t="s">
        <v>89</v>
      </c>
      <c r="B7">
        <v>31392.310126600602</v>
      </c>
      <c r="C7">
        <v>31394.285326941201</v>
      </c>
      <c r="D7">
        <v>33948.639365236697</v>
      </c>
      <c r="E7">
        <v>37962.184713342802</v>
      </c>
      <c r="F7">
        <v>42938.801107646002</v>
      </c>
      <c r="G7">
        <v>52520.713534600101</v>
      </c>
      <c r="H7">
        <v>64947.715312797103</v>
      </c>
      <c r="I7">
        <v>84962.533604704993</v>
      </c>
      <c r="J7">
        <v>85200.542557008303</v>
      </c>
      <c r="K7">
        <v>105237.50417904901</v>
      </c>
      <c r="L7">
        <v>112708.380918365</v>
      </c>
      <c r="M7">
        <v>131344.08674510501</v>
      </c>
      <c r="N7">
        <v>146151.87132317599</v>
      </c>
      <c r="O7">
        <v>149191.01137750901</v>
      </c>
      <c r="P7">
        <v>150511.916264859</v>
      </c>
      <c r="Q7">
        <v>151581.114300986</v>
      </c>
      <c r="R7">
        <v>153112.86474387301</v>
      </c>
      <c r="S7">
        <v>165869.02111523101</v>
      </c>
      <c r="T7">
        <v>174684.90779507099</v>
      </c>
      <c r="U7">
        <v>151515.50146325</v>
      </c>
      <c r="V7">
        <v>220158.84174485199</v>
      </c>
      <c r="W7">
        <v>236410.92504717899</v>
      </c>
      <c r="X7">
        <v>228878.02366701001</v>
      </c>
      <c r="Y7">
        <v>244597.204967456</v>
      </c>
    </row>
    <row r="8" spans="1:26">
      <c r="A8" t="s">
        <v>90</v>
      </c>
      <c r="B8">
        <v>25572.153213658199</v>
      </c>
      <c r="C8">
        <v>25790.563157402899</v>
      </c>
      <c r="D8">
        <v>28006.0518530767</v>
      </c>
      <c r="E8">
        <v>31420.598485270999</v>
      </c>
      <c r="F8">
        <v>35376.700133736398</v>
      </c>
      <c r="G8">
        <v>43226.870157626297</v>
      </c>
      <c r="H8">
        <v>53625.998895381599</v>
      </c>
      <c r="I8">
        <v>69079.176636736607</v>
      </c>
      <c r="J8">
        <v>64352.545682991498</v>
      </c>
      <c r="K8">
        <v>80509.869353770802</v>
      </c>
      <c r="L8">
        <v>90045.640747654703</v>
      </c>
      <c r="M8">
        <v>103814.168603353</v>
      </c>
      <c r="N8">
        <v>114551.11565866999</v>
      </c>
      <c r="O8">
        <v>117361.951771472</v>
      </c>
      <c r="P8">
        <v>119771.888080907</v>
      </c>
      <c r="Q8">
        <v>119627.28443224099</v>
      </c>
      <c r="R8">
        <v>120965.401580006</v>
      </c>
      <c r="S8">
        <v>130602.45241489699</v>
      </c>
      <c r="T8">
        <v>139341.02716034299</v>
      </c>
      <c r="U8">
        <v>120740.785741207</v>
      </c>
      <c r="V8">
        <v>179249.00405270499</v>
      </c>
      <c r="W8">
        <v>189465.934043049</v>
      </c>
      <c r="X8">
        <v>179089.805924279</v>
      </c>
      <c r="Y8">
        <v>186843.784728328</v>
      </c>
    </row>
    <row r="9" spans="1:26">
      <c r="A9" t="s">
        <v>91</v>
      </c>
      <c r="B9">
        <v>5820.1569129424397</v>
      </c>
      <c r="C9">
        <v>5603.7221695383096</v>
      </c>
      <c r="D9">
        <v>5942.5875121600802</v>
      </c>
      <c r="E9">
        <v>6541.5862280718402</v>
      </c>
      <c r="F9">
        <v>7562.1009739096498</v>
      </c>
      <c r="G9">
        <v>9293.8433769738003</v>
      </c>
      <c r="H9">
        <v>11321.7164174155</v>
      </c>
      <c r="I9">
        <v>15883.356967968501</v>
      </c>
      <c r="J9">
        <v>20847.996874016801</v>
      </c>
      <c r="K9">
        <v>24727.634825277899</v>
      </c>
      <c r="L9">
        <v>22662.74017071</v>
      </c>
      <c r="M9">
        <v>27529.918141751499</v>
      </c>
      <c r="N9">
        <v>31600.755664505999</v>
      </c>
      <c r="O9">
        <v>31829.059606036801</v>
      </c>
      <c r="P9">
        <v>30740.028183951599</v>
      </c>
      <c r="Q9">
        <v>31953.829868744699</v>
      </c>
      <c r="R9">
        <v>32147.463163867102</v>
      </c>
      <c r="S9">
        <v>35266.568700334399</v>
      </c>
      <c r="T9">
        <v>35343.880634728201</v>
      </c>
      <c r="U9">
        <v>30774.715722042802</v>
      </c>
      <c r="V9">
        <v>40909.837692147303</v>
      </c>
      <c r="W9">
        <v>46944.991004130301</v>
      </c>
      <c r="X9">
        <v>49788.217742731496</v>
      </c>
      <c r="Y9">
        <v>57753.420239127903</v>
      </c>
    </row>
    <row r="10" spans="1:26">
      <c r="A10" t="s">
        <v>92</v>
      </c>
      <c r="B10">
        <v>-1849.73727654246</v>
      </c>
      <c r="C10">
        <v>257.87272120683798</v>
      </c>
      <c r="D10">
        <v>1127.07081968999</v>
      </c>
      <c r="E10">
        <v>-1579.6047698385801</v>
      </c>
      <c r="F10">
        <v>-5295.3153900457801</v>
      </c>
      <c r="G10">
        <v>1302.8701928420401</v>
      </c>
      <c r="H10">
        <v>6240.0369478167104</v>
      </c>
      <c r="I10">
        <v>10905.5224354643</v>
      </c>
      <c r="J10">
        <v>-9318.17746156047</v>
      </c>
      <c r="K10">
        <v>-1281.59725967598</v>
      </c>
      <c r="L10">
        <v>1908.5543520364199</v>
      </c>
      <c r="M10">
        <v>-8916.4019072044593</v>
      </c>
      <c r="N10">
        <v>-6247.4170342081698</v>
      </c>
      <c r="O10">
        <v>-6836.8603332391303</v>
      </c>
      <c r="P10">
        <v>-4664.7500658259696</v>
      </c>
      <c r="Q10">
        <v>-6762.9740269260001</v>
      </c>
      <c r="R10">
        <v>-9296.1481264044396</v>
      </c>
      <c r="S10">
        <v>-7920.7067989030402</v>
      </c>
      <c r="T10">
        <v>-16748.6183072155</v>
      </c>
      <c r="U10">
        <v>-19318.249072791099</v>
      </c>
      <c r="V10">
        <v>-37381.538440148703</v>
      </c>
      <c r="W10">
        <v>-39337.436827828999</v>
      </c>
      <c r="X10">
        <v>-51434.820247621603</v>
      </c>
      <c r="Y10">
        <v>-48044.852722630603</v>
      </c>
    </row>
    <row r="11" spans="1:26">
      <c r="A11" t="s">
        <v>93</v>
      </c>
      <c r="B11">
        <v>29819.766269802702</v>
      </c>
      <c r="C11">
        <v>32681.948105448999</v>
      </c>
      <c r="D11">
        <v>38060.704147667697</v>
      </c>
      <c r="E11">
        <v>51041.543245485802</v>
      </c>
      <c r="F11">
        <v>65646.945835517399</v>
      </c>
      <c r="G11">
        <v>86233.951450318898</v>
      </c>
      <c r="H11">
        <v>97501.431317828799</v>
      </c>
      <c r="I11">
        <v>100895.073425343</v>
      </c>
      <c r="J11">
        <v>91770.705427774199</v>
      </c>
      <c r="K11">
        <v>111035.48070546299</v>
      </c>
      <c r="L11">
        <v>138751.58152175299</v>
      </c>
      <c r="M11">
        <v>137014.31587985999</v>
      </c>
      <c r="N11">
        <v>130608.050702632</v>
      </c>
      <c r="O11">
        <v>127765.308550709</v>
      </c>
      <c r="P11">
        <v>128079.289728808</v>
      </c>
      <c r="Q11">
        <v>144812.21736458901</v>
      </c>
      <c r="R11">
        <v>167979.31315043801</v>
      </c>
      <c r="S11">
        <v>182197.691000505</v>
      </c>
      <c r="T11">
        <v>182384.91351657599</v>
      </c>
      <c r="U11">
        <v>159683.04587409299</v>
      </c>
      <c r="V11">
        <v>257377.128871953</v>
      </c>
      <c r="W11">
        <v>272522.42326768098</v>
      </c>
      <c r="X11">
        <v>274276.15729496599</v>
      </c>
      <c r="Y11">
        <v>310991.82156337699</v>
      </c>
    </row>
    <row r="12" spans="1:26">
      <c r="A12" t="s">
        <v>94</v>
      </c>
      <c r="B12">
        <v>33166.712797883403</v>
      </c>
      <c r="C12">
        <v>34008.658803614402</v>
      </c>
      <c r="D12">
        <v>37253.8016717133</v>
      </c>
      <c r="E12">
        <v>42384.304455393103</v>
      </c>
      <c r="F12">
        <v>50150.8312906516</v>
      </c>
      <c r="G12">
        <v>60013.451437937998</v>
      </c>
      <c r="H12">
        <v>74736.183578442593</v>
      </c>
      <c r="I12">
        <v>100322.104878136</v>
      </c>
      <c r="J12">
        <v>78082.008965279107</v>
      </c>
      <c r="K12">
        <v>98738.686787093306</v>
      </c>
      <c r="L12">
        <v>119787.19365155</v>
      </c>
      <c r="M12">
        <v>127800.39682571001</v>
      </c>
      <c r="N12">
        <v>135597.10506071401</v>
      </c>
      <c r="O12">
        <v>139048.50997631601</v>
      </c>
      <c r="P12">
        <v>145348.80330430801</v>
      </c>
      <c r="Q12">
        <v>146840.213725868</v>
      </c>
      <c r="R12">
        <v>154876.34006158001</v>
      </c>
      <c r="S12">
        <v>169656.25458669799</v>
      </c>
      <c r="T12">
        <v>172608.61784161601</v>
      </c>
      <c r="U12">
        <v>148166.01545249601</v>
      </c>
      <c r="V12">
        <v>228011.09733088399</v>
      </c>
      <c r="W12">
        <v>267981.69430196501</v>
      </c>
      <c r="X12">
        <v>237491.11770233599</v>
      </c>
      <c r="Y12">
        <v>251256.22699705901</v>
      </c>
    </row>
    <row r="13" spans="1:26">
      <c r="A13" t="s">
        <v>95</v>
      </c>
      <c r="B13">
        <v>178974.626321977</v>
      </c>
      <c r="C13">
        <v>189741.44734998301</v>
      </c>
      <c r="D13">
        <v>203612.61266088099</v>
      </c>
      <c r="E13">
        <v>225691.818733597</v>
      </c>
      <c r="F13">
        <v>244651.600262466</v>
      </c>
      <c r="G13">
        <v>286314.08373982302</v>
      </c>
      <c r="H13">
        <v>319693</v>
      </c>
      <c r="I13">
        <v>354827.53577412001</v>
      </c>
      <c r="J13">
        <v>367052.845311735</v>
      </c>
      <c r="K13">
        <v>421582.06523328298</v>
      </c>
      <c r="L13">
        <v>471985.53679455398</v>
      </c>
      <c r="M13">
        <v>509758.20175753301</v>
      </c>
      <c r="N13">
        <v>548696.51547543495</v>
      </c>
      <c r="O13">
        <v>578493.24106441101</v>
      </c>
      <c r="P13">
        <v>614251.09670176904</v>
      </c>
      <c r="Q13">
        <v>662788.39452977001</v>
      </c>
      <c r="R13">
        <v>706232.91490068997</v>
      </c>
      <c r="S13">
        <v>748094.97252288996</v>
      </c>
      <c r="T13">
        <v>777524.45049662795</v>
      </c>
      <c r="U13">
        <v>721691.95795627695</v>
      </c>
      <c r="V13">
        <v>877967.01130398503</v>
      </c>
      <c r="W13">
        <v>937184.861373169</v>
      </c>
      <c r="X13">
        <v>1001330.5590469301</v>
      </c>
      <c r="Y13">
        <v>1085215.6853559599</v>
      </c>
      <c r="Z13" s="2"/>
    </row>
    <row r="14" spans="1:26">
      <c r="A14" s="3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2"/>
    </row>
    <row r="15" spans="1:26">
      <c r="A15" t="s">
        <v>96</v>
      </c>
      <c r="B15">
        <v>5216.7226072580597</v>
      </c>
      <c r="C15">
        <v>6038.4679310214997</v>
      </c>
      <c r="D15">
        <v>6482.5985078424201</v>
      </c>
      <c r="E15">
        <v>7704.3873093393904</v>
      </c>
      <c r="F15">
        <v>9886.0415439560893</v>
      </c>
      <c r="G15">
        <v>11588.6533687417</v>
      </c>
      <c r="H15">
        <v>14439.867759345199</v>
      </c>
      <c r="I15">
        <v>21441.797667727398</v>
      </c>
      <c r="J15">
        <v>20584.423382647201</v>
      </c>
      <c r="K15">
        <v>26031.826567509601</v>
      </c>
      <c r="L15">
        <v>35312.088975578001</v>
      </c>
      <c r="M15">
        <v>44838.710867091999</v>
      </c>
      <c r="N15">
        <v>54905.550428765098</v>
      </c>
      <c r="O15">
        <v>50228.007360178301</v>
      </c>
      <c r="P15">
        <v>48091.306963904302</v>
      </c>
      <c r="Q15">
        <v>50138.406758795798</v>
      </c>
      <c r="R15">
        <v>52594.824795963701</v>
      </c>
      <c r="S15">
        <v>57148.751251717702</v>
      </c>
      <c r="T15">
        <v>60736.203238357397</v>
      </c>
      <c r="U15">
        <v>74338.915718602701</v>
      </c>
      <c r="V15">
        <v>91544.292464943996</v>
      </c>
      <c r="W15">
        <v>94369.6410879795</v>
      </c>
      <c r="X15">
        <v>91665.605337804998</v>
      </c>
      <c r="Y15" s="34"/>
      <c r="Z15" s="2"/>
    </row>
    <row r="16" spans="1:26">
      <c r="A16" s="31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2"/>
    </row>
    <row r="17" spans="1:26">
      <c r="A17" s="52" t="s">
        <v>97</v>
      </c>
      <c r="B17" s="52">
        <v>6087.3207000000002</v>
      </c>
      <c r="C17" s="52">
        <v>6759.0029999999997</v>
      </c>
      <c r="D17" s="52">
        <v>7441.1781000000001</v>
      </c>
      <c r="E17" s="52">
        <v>9326.8971999999994</v>
      </c>
      <c r="F17" s="52">
        <v>11723.775900000001</v>
      </c>
      <c r="G17" s="52">
        <v>13863.505300000001</v>
      </c>
      <c r="H17" s="52">
        <v>17779.2644</v>
      </c>
      <c r="I17" s="52">
        <v>22310.518800000002</v>
      </c>
      <c r="J17" s="52">
        <v>23548.062600000001</v>
      </c>
      <c r="K17" s="52">
        <v>34207.963300000003</v>
      </c>
      <c r="L17" s="52">
        <v>39967.172100000003</v>
      </c>
      <c r="M17" s="52">
        <v>52734.951717299999</v>
      </c>
      <c r="N17" s="52">
        <v>51936.532902970001</v>
      </c>
      <c r="O17" s="52">
        <v>53864.947673299997</v>
      </c>
      <c r="P17" s="52">
        <v>51291.413906280002</v>
      </c>
      <c r="Q17" s="52">
        <v>53374.772341700002</v>
      </c>
      <c r="R17" s="52">
        <v>57207.373662719998</v>
      </c>
      <c r="S17" s="52">
        <v>61367.066651230001</v>
      </c>
      <c r="T17" s="52">
        <v>64564.690295840002</v>
      </c>
      <c r="U17" s="52">
        <v>85986.648736980002</v>
      </c>
      <c r="V17" s="52">
        <v>97279.479513740007</v>
      </c>
      <c r="W17" s="52">
        <v>92990.838863159996</v>
      </c>
      <c r="X17" s="34"/>
      <c r="Y17" s="34"/>
      <c r="Z17" s="2"/>
    </row>
    <row r="18" spans="1:26" ht="28.8">
      <c r="A18" s="52" t="s">
        <v>98</v>
      </c>
      <c r="B18" s="52">
        <v>4911.3779999999997</v>
      </c>
      <c r="C18" s="52">
        <v>5573.1229999999996</v>
      </c>
      <c r="D18" s="52">
        <v>6318.5863300000001</v>
      </c>
      <c r="E18" s="52">
        <v>7981.7255999999998</v>
      </c>
      <c r="F18" s="52">
        <v>10035.681500000001</v>
      </c>
      <c r="G18" s="52">
        <v>11687.5682</v>
      </c>
      <c r="H18" s="52">
        <v>14857.856100000001</v>
      </c>
      <c r="I18" s="52">
        <v>17335.550200000001</v>
      </c>
      <c r="J18" s="52">
        <v>19241.344300000001</v>
      </c>
      <c r="K18" s="52">
        <v>24131.355</v>
      </c>
      <c r="L18" s="52">
        <v>27260.925599999999</v>
      </c>
      <c r="M18" s="52">
        <v>32244.416285570001</v>
      </c>
      <c r="N18" s="52">
        <v>35144.372778459998</v>
      </c>
      <c r="O18" s="52">
        <v>39172.858057040001</v>
      </c>
      <c r="P18" s="52">
        <v>40642.838953910003</v>
      </c>
      <c r="Q18" s="52">
        <v>43295.347296560001</v>
      </c>
      <c r="R18" s="52">
        <v>46178.271425669998</v>
      </c>
      <c r="S18" s="52">
        <v>49777.514117999999</v>
      </c>
      <c r="T18" s="52">
        <v>52116.664614000001</v>
      </c>
      <c r="U18" s="52">
        <v>71575.151269130001</v>
      </c>
      <c r="V18" s="52">
        <v>83057.932263130002</v>
      </c>
      <c r="W18" s="52">
        <v>79890.446200880004</v>
      </c>
      <c r="X18" s="14"/>
      <c r="Y18" s="14"/>
      <c r="Z18" s="2"/>
    </row>
    <row r="19" spans="1:26">
      <c r="A19" s="31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14"/>
      <c r="X19" s="14"/>
      <c r="Y19" s="14"/>
      <c r="Z19" s="2"/>
    </row>
    <row r="20" spans="1:26">
      <c r="A20" s="31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14"/>
      <c r="X20" s="14"/>
      <c r="Y20" s="14"/>
      <c r="Z20" s="2"/>
    </row>
    <row r="21" spans="1:26">
      <c r="A21" s="31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14"/>
      <c r="X21" s="14"/>
      <c r="Y21" s="14"/>
      <c r="Z21" s="2"/>
    </row>
    <row r="22" spans="1:26">
      <c r="A22" s="31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14"/>
      <c r="X22" s="14"/>
      <c r="Y22" s="14"/>
      <c r="Z22" s="2"/>
    </row>
    <row r="23" spans="1:26">
      <c r="A23" s="3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14"/>
      <c r="X23" s="14"/>
      <c r="Y23" s="14"/>
      <c r="Z23" s="2"/>
    </row>
    <row r="24" spans="1:26">
      <c r="A24" s="3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2"/>
    </row>
    <row r="25" spans="1:26">
      <c r="A25" s="3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14"/>
      <c r="X25" s="14"/>
      <c r="Y25" s="14"/>
      <c r="Z25" s="2"/>
    </row>
    <row r="26" spans="1:26">
      <c r="A26" s="31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14"/>
      <c r="X26" s="14"/>
      <c r="Y26" s="14"/>
      <c r="Z26" s="2"/>
    </row>
    <row r="27" spans="1:26">
      <c r="A27" s="31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14"/>
      <c r="X27" s="14"/>
      <c r="Y27" s="14"/>
      <c r="Z27" s="2"/>
    </row>
    <row r="28" spans="1:26">
      <c r="A28" s="31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14"/>
      <c r="X28" s="14"/>
      <c r="Y28" s="14"/>
      <c r="Z28" s="2"/>
    </row>
    <row r="29" spans="1:26">
      <c r="A29" s="31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14"/>
      <c r="X29" s="14"/>
      <c r="Y29" s="14"/>
      <c r="Z29" s="2"/>
    </row>
    <row r="30" spans="1:26">
      <c r="A30" s="3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14"/>
      <c r="X30" s="14"/>
      <c r="Y30" s="14"/>
      <c r="Z30" s="2"/>
    </row>
    <row r="31" spans="1:26">
      <c r="A31" s="3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14"/>
      <c r="X31" s="14"/>
      <c r="Y31" s="14"/>
      <c r="Z31" s="2"/>
    </row>
    <row r="32" spans="1:26">
      <c r="A32" s="31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2"/>
    </row>
    <row r="33" spans="1:26">
      <c r="A33" s="3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14"/>
      <c r="X33" s="14"/>
      <c r="Y33" s="14"/>
      <c r="Z33" s="2"/>
    </row>
    <row r="34" spans="1:26">
      <c r="A34" s="3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14"/>
      <c r="X34" s="14"/>
      <c r="Y34" s="14"/>
      <c r="Z34" s="2"/>
    </row>
    <row r="35" spans="1:26">
      <c r="A35" s="3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14"/>
      <c r="X35" s="14"/>
      <c r="Y35" s="14"/>
      <c r="Z35" s="2"/>
    </row>
    <row r="36" spans="1:26">
      <c r="A36" s="3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14"/>
      <c r="X36" s="14"/>
      <c r="Y36" s="14"/>
      <c r="Z36" s="2"/>
    </row>
    <row r="37" spans="1:26">
      <c r="A37" s="3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14"/>
      <c r="X37" s="14"/>
      <c r="Y37" s="14"/>
      <c r="Z37" s="2"/>
    </row>
    <row r="38" spans="1:26">
      <c r="A38" s="31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14"/>
      <c r="X38" s="14"/>
      <c r="Y38" s="14"/>
      <c r="Z38" s="2"/>
    </row>
    <row r="39" spans="1:26">
      <c r="A39" s="3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14"/>
      <c r="X39" s="14"/>
      <c r="Y39" s="14"/>
      <c r="Z39" s="2"/>
    </row>
    <row r="40" spans="1:26">
      <c r="A40" s="31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14"/>
      <c r="X40" s="14"/>
      <c r="Y40" s="14"/>
      <c r="Z40" s="2"/>
    </row>
    <row r="41" spans="1:26">
      <c r="A41" s="3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14"/>
      <c r="X41" s="14"/>
      <c r="Y41" s="14"/>
      <c r="Z41" s="2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14"/>
      <c r="Z42" s="2"/>
    </row>
    <row r="43" spans="1:26">
      <c r="A43" s="31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14"/>
      <c r="X43" s="14"/>
      <c r="Y43" s="14"/>
      <c r="Z43" s="2"/>
    </row>
    <row r="44" spans="1:26">
      <c r="A44" s="31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14"/>
      <c r="X44" s="14"/>
      <c r="Y44" s="14"/>
      <c r="Z44" s="2"/>
    </row>
    <row r="45" spans="1:26">
      <c r="A45" s="31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14"/>
      <c r="X45" s="14"/>
      <c r="Y45" s="14"/>
      <c r="Z45" s="2"/>
    </row>
    <row r="46" spans="1:26">
      <c r="A46" s="31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14"/>
      <c r="X46" s="14"/>
      <c r="Y46" s="14"/>
      <c r="Z46" s="2"/>
    </row>
    <row r="47" spans="1:26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14"/>
      <c r="X47" s="14"/>
      <c r="Y47" s="14"/>
      <c r="Z47" s="2"/>
    </row>
    <row r="48" spans="1:26">
      <c r="A48" s="31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14"/>
      <c r="X48" s="14"/>
      <c r="Y48" s="14"/>
      <c r="Z48" s="2"/>
    </row>
    <row r="49" spans="1:26">
      <c r="A49" s="31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14"/>
      <c r="X49" s="14"/>
      <c r="Y49" s="14"/>
      <c r="Z49" s="2"/>
    </row>
    <row r="50" spans="1:26">
      <c r="A50" s="3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14"/>
      <c r="X50" s="14"/>
      <c r="Y50" s="14"/>
      <c r="Z50" s="2"/>
    </row>
    <row r="51" spans="1:26">
      <c r="A51" s="31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14"/>
      <c r="X51" s="14"/>
      <c r="Y51" s="14"/>
      <c r="Z51" s="2"/>
    </row>
    <row r="52" spans="1:26">
      <c r="A52" s="3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14"/>
      <c r="X52" s="14"/>
      <c r="Y52" s="14"/>
      <c r="Z52" s="2"/>
    </row>
    <row r="53" spans="1:26">
      <c r="A53" s="31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1"/>
      <c r="X53" s="31"/>
      <c r="Y53" s="31"/>
    </row>
    <row r="54" spans="1:26">
      <c r="A54" s="31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1"/>
      <c r="X54" s="31"/>
      <c r="Y54" s="31"/>
    </row>
    <row r="55" spans="1:26">
      <c r="A55" s="3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1"/>
      <c r="X55" s="31"/>
      <c r="Y55" s="31"/>
    </row>
    <row r="56" spans="1:26">
      <c r="A56" s="3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1"/>
      <c r="X56" s="31"/>
      <c r="Y56" s="31"/>
    </row>
    <row r="57" spans="1:26">
      <c r="A57" s="3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1"/>
      <c r="X57" s="31"/>
      <c r="Y57" s="31"/>
    </row>
    <row r="58" spans="1:26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6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5"/>
  <sheetViews>
    <sheetView zoomScale="150" zoomScaleNormal="150" workbookViewId="0">
      <pane xSplit="1" ySplit="6" topLeftCell="B42" activePane="bottomRight" state="frozen"/>
      <selection pane="topRight" activeCell="B1" sqref="B1"/>
      <selection pane="bottomLeft" activeCell="A7" sqref="A7"/>
      <selection pane="bottomRight" activeCell="B43" sqref="B43:W43"/>
    </sheetView>
  </sheetViews>
  <sheetFormatPr baseColWidth="10" defaultColWidth="8.77734375" defaultRowHeight="14.4"/>
  <cols>
    <col min="1" max="1" width="46.33203125" customWidth="1"/>
    <col min="2" max="2" width="11.109375" bestFit="1" customWidth="1"/>
    <col min="3" max="8" width="11.44140625" bestFit="1" customWidth="1"/>
    <col min="9" max="19" width="11.77734375" bestFit="1" customWidth="1"/>
    <col min="20" max="23" width="11.6640625" customWidth="1"/>
    <col min="24" max="25" width="11.44140625" customWidth="1"/>
    <col min="26" max="26" width="63.33203125" customWidth="1"/>
    <col min="27" max="29" width="11.109375" bestFit="1" customWidth="1"/>
  </cols>
  <sheetData>
    <row r="1" spans="1:29">
      <c r="A1" s="1" t="s">
        <v>34</v>
      </c>
    </row>
    <row r="2" spans="1:29">
      <c r="A2" s="6" t="s">
        <v>0</v>
      </c>
      <c r="Y2" s="27"/>
    </row>
    <row r="3" spans="1:29">
      <c r="U3" s="11"/>
      <c r="V3" s="11"/>
      <c r="W3" s="11"/>
      <c r="X3" s="11"/>
      <c r="Y3" s="11"/>
    </row>
    <row r="4" spans="1:29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9">
      <c r="B5" s="10">
        <v>2001</v>
      </c>
      <c r="C5" s="10">
        <v>2002</v>
      </c>
      <c r="D5" s="10">
        <v>2003</v>
      </c>
      <c r="E5" s="10">
        <v>2004</v>
      </c>
      <c r="F5" s="10">
        <v>2005</v>
      </c>
      <c r="G5" s="10">
        <v>2006</v>
      </c>
      <c r="H5" s="10">
        <v>2007</v>
      </c>
      <c r="I5" s="10">
        <v>2008</v>
      </c>
      <c r="J5" s="10">
        <v>2009</v>
      </c>
      <c r="K5" s="10">
        <v>2010</v>
      </c>
      <c r="L5" s="10">
        <v>2011</v>
      </c>
      <c r="M5" s="10">
        <v>2012</v>
      </c>
      <c r="N5" s="10">
        <v>2013</v>
      </c>
      <c r="O5" s="10">
        <v>2014</v>
      </c>
      <c r="P5" s="10">
        <v>2015</v>
      </c>
      <c r="Q5" s="10">
        <v>2016</v>
      </c>
      <c r="R5" s="10">
        <v>2017</v>
      </c>
      <c r="S5" s="10">
        <v>2018</v>
      </c>
      <c r="T5" s="10">
        <v>2019</v>
      </c>
      <c r="U5" s="10">
        <f>T5+1</f>
        <v>2020</v>
      </c>
      <c r="V5" s="10">
        <f t="shared" ref="V5:X5" si="0">U5+1</f>
        <v>2021</v>
      </c>
      <c r="W5" s="10">
        <f t="shared" si="0"/>
        <v>2022</v>
      </c>
      <c r="X5" s="10">
        <f t="shared" si="0"/>
        <v>2023</v>
      </c>
      <c r="Y5" s="10">
        <v>2024</v>
      </c>
      <c r="AA5" s="10"/>
      <c r="AB5" s="10"/>
      <c r="AC5" s="10"/>
    </row>
    <row r="6" spans="1:29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9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9">
      <c r="A8" s="1" t="s">
        <v>13</v>
      </c>
      <c r="B8" s="35">
        <f>+B9+B16-B25</f>
        <v>42592.085399999996</v>
      </c>
      <c r="C8" s="35">
        <f t="shared" ref="C8:X8" si="1">+C9+C16-C25</f>
        <v>44312.312300000005</v>
      </c>
      <c r="D8" s="35">
        <f t="shared" si="1"/>
        <v>44197.602385300008</v>
      </c>
      <c r="E8" s="35">
        <f t="shared" si="1"/>
        <v>49642.909322039995</v>
      </c>
      <c r="F8" s="35">
        <f t="shared" si="1"/>
        <v>61103.780488170007</v>
      </c>
      <c r="G8" s="35">
        <f t="shared" si="1"/>
        <v>68116.107676400017</v>
      </c>
      <c r="H8" s="35">
        <f t="shared" si="1"/>
        <v>83817.692799000026</v>
      </c>
      <c r="I8" s="35">
        <f t="shared" si="1"/>
        <v>105248.71429624</v>
      </c>
      <c r="J8" s="35">
        <f t="shared" si="1"/>
        <v>112421.84265050002</v>
      </c>
      <c r="K8" s="35">
        <f t="shared" si="1"/>
        <v>136832.41550206998</v>
      </c>
      <c r="L8" s="35">
        <f t="shared" si="1"/>
        <v>157459.32776869996</v>
      </c>
      <c r="M8" s="35">
        <f t="shared" si="1"/>
        <v>177091.10460000002</v>
      </c>
      <c r="N8" s="35">
        <f t="shared" si="1"/>
        <v>204138.69799999997</v>
      </c>
      <c r="O8" s="35">
        <f t="shared" si="1"/>
        <v>223504.93478000001</v>
      </c>
      <c r="P8" s="35">
        <f t="shared" si="1"/>
        <v>249400.53136999998</v>
      </c>
      <c r="Q8" s="35">
        <f t="shared" si="1"/>
        <v>260385.54724000001</v>
      </c>
      <c r="R8" s="35">
        <f t="shared" si="1"/>
        <v>283198.26020000002</v>
      </c>
      <c r="S8" s="35">
        <f t="shared" si="1"/>
        <v>310538.20314</v>
      </c>
      <c r="T8" s="35">
        <f t="shared" si="1"/>
        <v>338724.27927000006</v>
      </c>
      <c r="U8" s="35">
        <f t="shared" si="1"/>
        <v>436423.49029999995</v>
      </c>
      <c r="V8" s="35">
        <f t="shared" si="1"/>
        <v>446535.48507</v>
      </c>
      <c r="W8" s="35">
        <f t="shared" si="1"/>
        <v>444882.36027000006</v>
      </c>
      <c r="X8" s="35">
        <f t="shared" si="1"/>
        <v>454701.68882000004</v>
      </c>
      <c r="Y8" s="35"/>
    </row>
    <row r="9" spans="1:29">
      <c r="A9" s="13" t="s">
        <v>20</v>
      </c>
      <c r="B9" s="29">
        <f>+B10+B13</f>
        <v>29119.547919999997</v>
      </c>
      <c r="C9" s="29">
        <f t="shared" ref="C9:X9" si="2">+C10+C13</f>
        <v>34462.606240000001</v>
      </c>
      <c r="D9" s="29">
        <f t="shared" si="2"/>
        <v>36901.475211820005</v>
      </c>
      <c r="E9" s="29">
        <f t="shared" si="2"/>
        <v>42102.051724320001</v>
      </c>
      <c r="F9" s="29">
        <f t="shared" si="2"/>
        <v>48788.369015780001</v>
      </c>
      <c r="G9" s="29">
        <f t="shared" si="2"/>
        <v>57148.693088200002</v>
      </c>
      <c r="H9" s="29">
        <f t="shared" si="2"/>
        <v>70583.252269999997</v>
      </c>
      <c r="I9" s="29">
        <f t="shared" si="2"/>
        <v>84735.241200560005</v>
      </c>
      <c r="J9" s="29">
        <f t="shared" si="2"/>
        <v>86885.523317309999</v>
      </c>
      <c r="K9" s="29">
        <f t="shared" si="2"/>
        <v>107947.28098359999</v>
      </c>
      <c r="L9" s="29">
        <f t="shared" si="2"/>
        <v>111240.3772919</v>
      </c>
      <c r="M9" s="29">
        <f t="shared" si="2"/>
        <v>131779.32559999998</v>
      </c>
      <c r="N9" s="29">
        <f t="shared" si="2"/>
        <v>152268.62599999999</v>
      </c>
      <c r="O9" s="29">
        <f t="shared" si="2"/>
        <v>151558.34904</v>
      </c>
      <c r="P9" s="29">
        <f t="shared" si="2"/>
        <v>171984.99580999996</v>
      </c>
      <c r="Q9" s="29">
        <f t="shared" si="2"/>
        <v>175567.78791999997</v>
      </c>
      <c r="R9" s="29">
        <f t="shared" si="2"/>
        <v>177620.81531999999</v>
      </c>
      <c r="S9" s="29">
        <f t="shared" si="2"/>
        <v>172414.60771000001</v>
      </c>
      <c r="T9" s="29">
        <f t="shared" si="2"/>
        <v>194416.86226999998</v>
      </c>
      <c r="U9" s="29">
        <f t="shared" si="2"/>
        <v>247886.49675999998</v>
      </c>
      <c r="V9" s="29">
        <f t="shared" si="2"/>
        <v>274339.89243000001</v>
      </c>
      <c r="W9" s="29">
        <f t="shared" si="2"/>
        <v>236732.49279999998</v>
      </c>
      <c r="X9" s="29">
        <f t="shared" si="2"/>
        <v>221041.78994999998</v>
      </c>
      <c r="Y9" s="29"/>
    </row>
    <row r="10" spans="1:29">
      <c r="A10" s="7" t="s">
        <v>21</v>
      </c>
      <c r="B10" s="36">
        <f>+B11-B12</f>
        <v>28562.172079999997</v>
      </c>
      <c r="C10" s="36">
        <f t="shared" ref="C10:X10" si="3">+C11-C12</f>
        <v>33898.246200000001</v>
      </c>
      <c r="D10" s="36">
        <f t="shared" si="3"/>
        <v>35523.734057060006</v>
      </c>
      <c r="E10" s="36">
        <f t="shared" si="3"/>
        <v>41331.871272479999</v>
      </c>
      <c r="F10" s="36">
        <f t="shared" si="3"/>
        <v>48030.320725940001</v>
      </c>
      <c r="G10" s="36">
        <f t="shared" si="3"/>
        <v>56511.010527999999</v>
      </c>
      <c r="H10" s="36">
        <f t="shared" si="3"/>
        <v>79503.007925999991</v>
      </c>
      <c r="I10" s="36">
        <f t="shared" si="3"/>
        <v>98479.875411579997</v>
      </c>
      <c r="J10" s="36">
        <f t="shared" si="3"/>
        <v>96516.271476809998</v>
      </c>
      <c r="K10" s="36">
        <f t="shared" si="3"/>
        <v>126018.35937877999</v>
      </c>
      <c r="L10" s="36">
        <f t="shared" si="3"/>
        <v>132814.98768600001</v>
      </c>
      <c r="M10" s="36">
        <f t="shared" si="3"/>
        <v>159156.84239999999</v>
      </c>
      <c r="N10" s="36">
        <f t="shared" si="3"/>
        <v>185918.5356</v>
      </c>
      <c r="O10" s="36">
        <f t="shared" si="3"/>
        <v>188236.62296000001</v>
      </c>
      <c r="P10" s="36">
        <f t="shared" si="3"/>
        <v>209959.66408999998</v>
      </c>
      <c r="Q10" s="36">
        <f t="shared" si="3"/>
        <v>209538.49391999998</v>
      </c>
      <c r="R10" s="36">
        <f t="shared" si="3"/>
        <v>208196.21484</v>
      </c>
      <c r="S10" s="36">
        <f t="shared" si="3"/>
        <v>203324.48475</v>
      </c>
      <c r="T10" s="36">
        <f t="shared" si="3"/>
        <v>225459.12078</v>
      </c>
      <c r="U10" s="36">
        <f t="shared" si="3"/>
        <v>273644.74501999997</v>
      </c>
      <c r="V10" s="36">
        <f t="shared" si="3"/>
        <v>310398.79318000004</v>
      </c>
      <c r="W10" s="36">
        <f t="shared" si="3"/>
        <v>275104.96286999999</v>
      </c>
      <c r="X10" s="36">
        <f t="shared" si="3"/>
        <v>263454.52370999998</v>
      </c>
      <c r="Y10" s="14"/>
      <c r="AA10" s="3"/>
      <c r="AB10" s="3"/>
      <c r="AC10" s="3"/>
    </row>
    <row r="11" spans="1:29">
      <c r="A11" s="9" t="s">
        <v>11</v>
      </c>
      <c r="B11" s="37">
        <f>+'DATOS BANCOS'!B4</f>
        <v>33331.154159999998</v>
      </c>
      <c r="C11" s="37">
        <f>+'DATOS BANCOS'!C4</f>
        <v>36899.657729999999</v>
      </c>
      <c r="D11" s="37">
        <f>+'DATOS BANCOS'!D4</f>
        <v>37506.847997340003</v>
      </c>
      <c r="E11" s="37">
        <f>+'DATOS BANCOS'!E4</f>
        <v>43335.877337999998</v>
      </c>
      <c r="F11" s="37">
        <f>+'DATOS BANCOS'!F4</f>
        <v>51348.89387285</v>
      </c>
      <c r="G11" s="37">
        <f>+'DATOS BANCOS'!G4</f>
        <v>58682.673183999999</v>
      </c>
      <c r="H11" s="37">
        <f>+'DATOS BANCOS'!H4</f>
        <v>85824.224105999994</v>
      </c>
      <c r="I11" s="37">
        <f>+'DATOS BANCOS'!I4</f>
        <v>103294.03520584</v>
      </c>
      <c r="J11" s="37">
        <f>+'DATOS BANCOS'!J4</f>
        <v>100125.58796552</v>
      </c>
      <c r="K11" s="37">
        <f>+'DATOS BANCOS'!K4</f>
        <v>128771.20083438999</v>
      </c>
      <c r="L11" s="37">
        <f>+'DATOS BANCOS'!L4</f>
        <v>136939.2907599</v>
      </c>
      <c r="M11" s="37">
        <f>+'DATOS BANCOS'!M4</f>
        <v>168382.41855</v>
      </c>
      <c r="N11" s="37">
        <f>+'DATOS BANCOS'!N4</f>
        <v>190541.49239999999</v>
      </c>
      <c r="O11" s="37">
        <f>+'DATOS BANCOS'!O4</f>
        <v>194409.10888000001</v>
      </c>
      <c r="P11" s="37">
        <f>+'DATOS BANCOS'!P4</f>
        <v>218395.12771999999</v>
      </c>
      <c r="Q11" s="37">
        <f>+'DATOS BANCOS'!Q4</f>
        <v>216357.59375999999</v>
      </c>
      <c r="R11" s="37">
        <f>+'DATOS BANCOS'!R4</f>
        <v>217078.61652000001</v>
      </c>
      <c r="S11" s="37">
        <f>+'DATOS BANCOS'!S4</f>
        <v>213650.76798</v>
      </c>
      <c r="T11" s="37">
        <f>+'DATOS BANCOS'!T4</f>
        <v>235002.11558000001</v>
      </c>
      <c r="U11" s="37">
        <f>+'DATOS BANCOS'!U4</f>
        <v>283682.49459999998</v>
      </c>
      <c r="V11" s="37">
        <f>+'DATOS BANCOS'!V4</f>
        <v>321470.33315000002</v>
      </c>
      <c r="W11" s="37">
        <f>+'DATOS BANCOS'!W4</f>
        <v>287560.88537999999</v>
      </c>
      <c r="X11" s="37">
        <f>+'DATOS BANCOS'!X4</f>
        <v>278067.46428999997</v>
      </c>
      <c r="Y11" s="14"/>
    </row>
    <row r="12" spans="1:29">
      <c r="A12" s="9" t="s">
        <v>14</v>
      </c>
      <c r="B12" s="37">
        <f>+'DATOS BANCOS'!B5</f>
        <v>4768.9820799999998</v>
      </c>
      <c r="C12" s="37">
        <f>+'DATOS BANCOS'!C5</f>
        <v>3001.4115299999999</v>
      </c>
      <c r="D12" s="37">
        <f>+'DATOS BANCOS'!D5</f>
        <v>1983.11394028</v>
      </c>
      <c r="E12" s="37">
        <f>+'DATOS BANCOS'!E5</f>
        <v>2004.00606552</v>
      </c>
      <c r="F12" s="37">
        <f>+'DATOS BANCOS'!F5</f>
        <v>3318.5731469100001</v>
      </c>
      <c r="G12" s="37">
        <f>+'DATOS BANCOS'!G5</f>
        <v>2171.662656</v>
      </c>
      <c r="H12" s="37">
        <f>+'DATOS BANCOS'!H5</f>
        <v>6321.2161800000003</v>
      </c>
      <c r="I12" s="37">
        <f>+'DATOS BANCOS'!I5</f>
        <v>4814.1597942600001</v>
      </c>
      <c r="J12" s="37">
        <f>+'DATOS BANCOS'!J5</f>
        <v>3609.3164887100002</v>
      </c>
      <c r="K12" s="37">
        <f>+'DATOS BANCOS'!K5</f>
        <v>2752.8414556100001</v>
      </c>
      <c r="L12" s="37">
        <f>+'DATOS BANCOS'!L5</f>
        <v>4124.3030738999996</v>
      </c>
      <c r="M12" s="37">
        <f>+'DATOS BANCOS'!M5</f>
        <v>9225.5761500000008</v>
      </c>
      <c r="N12" s="37">
        <f>+'DATOS BANCOS'!N5</f>
        <v>4622.9567999999999</v>
      </c>
      <c r="O12" s="37">
        <f>+'DATOS BANCOS'!O5</f>
        <v>6172.4859200000001</v>
      </c>
      <c r="P12" s="37">
        <f>+'DATOS BANCOS'!P5</f>
        <v>8435.4636300000002</v>
      </c>
      <c r="Q12" s="37">
        <f>+'DATOS BANCOS'!Q5</f>
        <v>6819.0998399999999</v>
      </c>
      <c r="R12" s="37">
        <f>+'DATOS BANCOS'!R5</f>
        <v>8882.4016800000009</v>
      </c>
      <c r="S12" s="37">
        <f>+'DATOS BANCOS'!S5</f>
        <v>10326.283229999999</v>
      </c>
      <c r="T12" s="37">
        <f>+'DATOS BANCOS'!T5</f>
        <v>9542.9948000000004</v>
      </c>
      <c r="U12" s="37">
        <f>+'DATOS BANCOS'!U5</f>
        <v>10037.74958</v>
      </c>
      <c r="V12" s="37">
        <f>+'DATOS BANCOS'!V5</f>
        <v>11071.53997</v>
      </c>
      <c r="W12" s="37">
        <f>+'DATOS BANCOS'!W5</f>
        <v>12455.92251</v>
      </c>
      <c r="X12" s="37">
        <f>+'DATOS BANCOS'!X5</f>
        <v>14612.94058</v>
      </c>
      <c r="Y12" s="14"/>
    </row>
    <row r="13" spans="1:29">
      <c r="A13" s="7" t="s">
        <v>22</v>
      </c>
      <c r="B13" s="36">
        <f>+B14-B15</f>
        <v>557.3758399999997</v>
      </c>
      <c r="C13" s="36">
        <f t="shared" ref="C13:X13" si="4">+C14-C15</f>
        <v>564.36004000000003</v>
      </c>
      <c r="D13" s="36">
        <f t="shared" si="4"/>
        <v>1377.74115476</v>
      </c>
      <c r="E13" s="36">
        <f t="shared" si="4"/>
        <v>770.18045184000039</v>
      </c>
      <c r="F13" s="36">
        <f t="shared" si="4"/>
        <v>758.0482898399996</v>
      </c>
      <c r="G13" s="36">
        <f t="shared" si="4"/>
        <v>637.6825601999999</v>
      </c>
      <c r="H13" s="36">
        <f t="shared" si="4"/>
        <v>-8919.7556560000012</v>
      </c>
      <c r="I13" s="36">
        <f t="shared" si="4"/>
        <v>-13744.634211019998</v>
      </c>
      <c r="J13" s="36">
        <f t="shared" si="4"/>
        <v>-9630.748159499999</v>
      </c>
      <c r="K13" s="36">
        <f t="shared" si="4"/>
        <v>-18071.078395179997</v>
      </c>
      <c r="L13" s="36">
        <f t="shared" si="4"/>
        <v>-21574.6103941</v>
      </c>
      <c r="M13" s="36">
        <f t="shared" si="4"/>
        <v>-27377.516799999998</v>
      </c>
      <c r="N13" s="36">
        <f t="shared" si="4"/>
        <v>-33649.909599999999</v>
      </c>
      <c r="O13" s="36">
        <f t="shared" si="4"/>
        <v>-36678.273920000007</v>
      </c>
      <c r="P13" s="36">
        <f t="shared" si="4"/>
        <v>-37974.668280000005</v>
      </c>
      <c r="Q13" s="36">
        <f t="shared" si="4"/>
        <v>-33970.705999999998</v>
      </c>
      <c r="R13" s="36">
        <f t="shared" si="4"/>
        <v>-30575.399519999999</v>
      </c>
      <c r="S13" s="36">
        <f t="shared" si="4"/>
        <v>-30909.877039999999</v>
      </c>
      <c r="T13" s="36">
        <f t="shared" si="4"/>
        <v>-31042.25851</v>
      </c>
      <c r="U13" s="36">
        <f t="shared" si="4"/>
        <v>-25758.248259999997</v>
      </c>
      <c r="V13" s="36">
        <f t="shared" si="4"/>
        <v>-36058.900750000001</v>
      </c>
      <c r="W13" s="36">
        <f t="shared" si="4"/>
        <v>-38372.470070000003</v>
      </c>
      <c r="X13" s="36">
        <f t="shared" si="4"/>
        <v>-42412.733759999996</v>
      </c>
      <c r="Y13" s="14"/>
      <c r="AA13" s="3"/>
      <c r="AB13" s="3"/>
      <c r="AC13" s="3"/>
    </row>
    <row r="14" spans="1:29">
      <c r="A14" s="9" t="s">
        <v>15</v>
      </c>
      <c r="B14" s="37">
        <f>+'DATOS BANCOS'!B8</f>
        <v>4792.7331199999999</v>
      </c>
      <c r="C14" s="37">
        <f>+'DATOS BANCOS'!C8</f>
        <v>4273.3404700000001</v>
      </c>
      <c r="D14" s="37">
        <f>+'DATOS BANCOS'!D8</f>
        <v>5206.6477435799998</v>
      </c>
      <c r="E14" s="37">
        <f>+'DATOS BANCOS'!E8</f>
        <v>4820.4316921600002</v>
      </c>
      <c r="F14" s="37">
        <f>+'DATOS BANCOS'!F8</f>
        <v>4747.3401803899997</v>
      </c>
      <c r="G14" s="37">
        <f>+'DATOS BANCOS'!G8</f>
        <v>5141.6812849999997</v>
      </c>
      <c r="H14" s="37">
        <f>+'DATOS BANCOS'!H8</f>
        <v>4718.9782939999996</v>
      </c>
      <c r="I14" s="37">
        <f>+'DATOS BANCOS'!I8</f>
        <v>4783.83464886</v>
      </c>
      <c r="J14" s="37">
        <f>+'DATOS BANCOS'!J8</f>
        <v>5377.0049542099996</v>
      </c>
      <c r="K14" s="37">
        <f>+'DATOS BANCOS'!K8</f>
        <v>4978.7449796700002</v>
      </c>
      <c r="L14" s="37">
        <f>+'DATOS BANCOS'!L8</f>
        <v>5008.3933499000004</v>
      </c>
      <c r="M14" s="37">
        <f>+'DATOS BANCOS'!M8</f>
        <v>5095.9935999999998</v>
      </c>
      <c r="N14" s="37">
        <f>+'DATOS BANCOS'!N8</f>
        <v>5498.2322000000004</v>
      </c>
      <c r="O14" s="37">
        <f>+'DATOS BANCOS'!O8</f>
        <v>5507.5695599999999</v>
      </c>
      <c r="P14" s="37">
        <f>+'DATOS BANCOS'!P8</f>
        <v>6349.0263000000004</v>
      </c>
      <c r="Q14" s="37">
        <f>+'DATOS BANCOS'!Q8</f>
        <v>8832.6635200000001</v>
      </c>
      <c r="R14" s="37">
        <f>+'DATOS BANCOS'!R8</f>
        <v>8393.6842400000005</v>
      </c>
      <c r="S14" s="37">
        <f>+'DATOS BANCOS'!S8</f>
        <v>10662.12599</v>
      </c>
      <c r="T14" s="37">
        <f>+'DATOS BANCOS'!T8</f>
        <v>9299.1756999999998</v>
      </c>
      <c r="U14" s="37">
        <f>+'DATOS BANCOS'!U8</f>
        <v>11410.58712</v>
      </c>
      <c r="V14" s="37">
        <f>+'DATOS BANCOS'!V8</f>
        <v>11583.06942</v>
      </c>
      <c r="W14" s="37">
        <f>+'DATOS BANCOS'!W8</f>
        <v>9640.9223000000002</v>
      </c>
      <c r="X14" s="37">
        <f>+'DATOS BANCOS'!X8</f>
        <v>7850.4817599999997</v>
      </c>
      <c r="Y14" s="14"/>
      <c r="AA14" s="3"/>
      <c r="AB14" s="3"/>
      <c r="AC14" s="3"/>
    </row>
    <row r="15" spans="1:29">
      <c r="A15" s="9" t="s">
        <v>16</v>
      </c>
      <c r="B15" s="37">
        <f>+'DATOS BANCOS'!B9</f>
        <v>4235.3572800000002</v>
      </c>
      <c r="C15" s="37">
        <f>+'DATOS BANCOS'!C9</f>
        <v>3708.9804300000001</v>
      </c>
      <c r="D15" s="37">
        <f>+'DATOS BANCOS'!D9</f>
        <v>3828.9065888199998</v>
      </c>
      <c r="E15" s="37">
        <f>+'DATOS BANCOS'!E9</f>
        <v>4050.2512403199999</v>
      </c>
      <c r="F15" s="37">
        <f>+'DATOS BANCOS'!F9</f>
        <v>3989.2918905500001</v>
      </c>
      <c r="G15" s="37">
        <f>+'DATOS BANCOS'!G9</f>
        <v>4503.9987247999998</v>
      </c>
      <c r="H15" s="37">
        <f>+'DATOS BANCOS'!H9</f>
        <v>13638.73395</v>
      </c>
      <c r="I15" s="37">
        <f>+'DATOS BANCOS'!I9</f>
        <v>18528.468859879998</v>
      </c>
      <c r="J15" s="37">
        <f>+'DATOS BANCOS'!J9</f>
        <v>15007.75311371</v>
      </c>
      <c r="K15" s="37">
        <f>+'DATOS BANCOS'!K9</f>
        <v>23049.823374849999</v>
      </c>
      <c r="L15" s="37">
        <f>+'DATOS BANCOS'!L9</f>
        <v>26583.003744000001</v>
      </c>
      <c r="M15" s="37">
        <f>+'DATOS BANCOS'!M9</f>
        <v>32473.510399999999</v>
      </c>
      <c r="N15" s="37">
        <f>+'DATOS BANCOS'!N9</f>
        <v>39148.141799999998</v>
      </c>
      <c r="O15" s="37">
        <f>+'DATOS BANCOS'!O9</f>
        <v>42185.843480000003</v>
      </c>
      <c r="P15" s="37">
        <f>+'DATOS BANCOS'!P9</f>
        <v>44323.694580000003</v>
      </c>
      <c r="Q15" s="37">
        <f>+'DATOS BANCOS'!Q9</f>
        <v>42803.36952</v>
      </c>
      <c r="R15" s="37">
        <f>+'DATOS BANCOS'!R9</f>
        <v>38969.083760000001</v>
      </c>
      <c r="S15" s="37">
        <f>+'DATOS BANCOS'!S9</f>
        <v>41572.00303</v>
      </c>
      <c r="T15" s="37">
        <f>+'DATOS BANCOS'!T9</f>
        <v>40341.434209999999</v>
      </c>
      <c r="U15" s="37">
        <f>+'DATOS BANCOS'!U9</f>
        <v>37168.835379999997</v>
      </c>
      <c r="V15" s="37">
        <f>+'DATOS BANCOS'!V9</f>
        <v>47641.970170000001</v>
      </c>
      <c r="W15" s="37">
        <f>+'DATOS BANCOS'!W9</f>
        <v>48013.392370000001</v>
      </c>
      <c r="X15" s="37">
        <f>+'DATOS BANCOS'!X9</f>
        <v>50263.215519999998</v>
      </c>
      <c r="Y15" s="14"/>
      <c r="AA15" s="3"/>
      <c r="AB15" s="3"/>
      <c r="AC15" s="3"/>
    </row>
    <row r="16" spans="1:29">
      <c r="A16" s="13" t="s">
        <v>23</v>
      </c>
      <c r="B16" s="29">
        <f>+B24+B17</f>
        <v>38294.963560000004</v>
      </c>
      <c r="C16" s="29">
        <f t="shared" ref="C16:X16" si="5">+C24+C17</f>
        <v>37594.292260000002</v>
      </c>
      <c r="D16" s="29">
        <f t="shared" si="5"/>
        <v>33864.762217420001</v>
      </c>
      <c r="E16" s="29">
        <f t="shared" si="5"/>
        <v>31809.188741640002</v>
      </c>
      <c r="F16" s="29">
        <f t="shared" si="5"/>
        <v>38517.592125430005</v>
      </c>
      <c r="G16" s="29">
        <f t="shared" si="5"/>
        <v>39431.4483368</v>
      </c>
      <c r="H16" s="29">
        <f t="shared" si="5"/>
        <v>44383.666802000007</v>
      </c>
      <c r="I16" s="29">
        <f t="shared" si="5"/>
        <v>62970.33917585999</v>
      </c>
      <c r="J16" s="29">
        <f t="shared" si="5"/>
        <v>69448.898043759997</v>
      </c>
      <c r="K16" s="29">
        <f t="shared" si="5"/>
        <v>80407.907099670003</v>
      </c>
      <c r="L16" s="29">
        <f t="shared" si="5"/>
        <v>94746.259691599989</v>
      </c>
      <c r="M16" s="29">
        <f t="shared" si="5"/>
        <v>98696.86314999999</v>
      </c>
      <c r="N16" s="29">
        <f t="shared" si="5"/>
        <v>125683.34900000002</v>
      </c>
      <c r="O16" s="29">
        <f t="shared" si="5"/>
        <v>151048.6298</v>
      </c>
      <c r="P16" s="29">
        <f t="shared" si="5"/>
        <v>177458.15388</v>
      </c>
      <c r="Q16" s="29">
        <f t="shared" si="5"/>
        <v>190362.00012000001</v>
      </c>
      <c r="R16" s="29">
        <f t="shared" si="5"/>
        <v>219465.5612</v>
      </c>
      <c r="S16" s="29">
        <f t="shared" si="5"/>
        <v>254065.51501999999</v>
      </c>
      <c r="T16" s="29">
        <f t="shared" si="5"/>
        <v>269821.15537000005</v>
      </c>
      <c r="U16" s="29">
        <f t="shared" si="5"/>
        <v>338219.92226000002</v>
      </c>
      <c r="V16" s="29">
        <f t="shared" si="5"/>
        <v>327504.39882</v>
      </c>
      <c r="W16" s="29">
        <f t="shared" si="5"/>
        <v>357702.17411999998</v>
      </c>
      <c r="X16" s="29">
        <f t="shared" si="5"/>
        <v>389111.25095000002</v>
      </c>
      <c r="Y16" s="29"/>
    </row>
    <row r="17" spans="1:29">
      <c r="A17" s="7" t="s">
        <v>24</v>
      </c>
      <c r="B17" s="36">
        <f>+B18-B21</f>
        <v>-9256.9254399999991</v>
      </c>
      <c r="C17" s="36">
        <f t="shared" ref="C17:X17" si="6">+C18-C21</f>
        <v>-10589.76874</v>
      </c>
      <c r="D17" s="36">
        <f t="shared" si="6"/>
        <v>-10337.873450760002</v>
      </c>
      <c r="E17" s="36">
        <f t="shared" si="6"/>
        <v>-12797.58363356</v>
      </c>
      <c r="F17" s="36">
        <f t="shared" si="6"/>
        <v>-14091.951916819999</v>
      </c>
      <c r="G17" s="36">
        <f t="shared" si="6"/>
        <v>-17595.123072599999</v>
      </c>
      <c r="H17" s="36">
        <f t="shared" si="6"/>
        <v>-29766.801651999998</v>
      </c>
      <c r="I17" s="36">
        <f t="shared" si="6"/>
        <v>-36286.834825080005</v>
      </c>
      <c r="J17" s="36">
        <f t="shared" si="6"/>
        <v>-34739.674903830004</v>
      </c>
      <c r="K17" s="36">
        <f t="shared" si="6"/>
        <v>-41178.620153759999</v>
      </c>
      <c r="L17" s="36">
        <f t="shared" si="6"/>
        <v>-53114.812190199998</v>
      </c>
      <c r="M17" s="36">
        <f t="shared" si="6"/>
        <v>-68827.303950000001</v>
      </c>
      <c r="N17" s="36">
        <f t="shared" si="6"/>
        <v>-72568.397399999987</v>
      </c>
      <c r="O17" s="36">
        <f t="shared" si="6"/>
        <v>-73327.43183999999</v>
      </c>
      <c r="P17" s="36">
        <f t="shared" si="6"/>
        <v>-78013.004340000014</v>
      </c>
      <c r="Q17" s="36">
        <f t="shared" si="6"/>
        <v>-78199.745280000003</v>
      </c>
      <c r="R17" s="36">
        <f t="shared" si="6"/>
        <v>-62827.144719999997</v>
      </c>
      <c r="S17" s="36">
        <f t="shared" si="6"/>
        <v>-57302.370269999999</v>
      </c>
      <c r="T17" s="36">
        <f t="shared" si="6"/>
        <v>-62434.343410000001</v>
      </c>
      <c r="U17" s="36">
        <f t="shared" si="6"/>
        <v>-39595.1126</v>
      </c>
      <c r="V17" s="36">
        <f t="shared" si="6"/>
        <v>-73724.077049999993</v>
      </c>
      <c r="W17" s="36">
        <f t="shared" si="6"/>
        <v>-57950.659950000001</v>
      </c>
      <c r="X17" s="36">
        <f t="shared" si="6"/>
        <v>-29304.87156</v>
      </c>
      <c r="Y17" s="14"/>
      <c r="AA17" s="5"/>
      <c r="AB17" s="5"/>
      <c r="AC17" s="5"/>
    </row>
    <row r="18" spans="1:29">
      <c r="A18" s="8" t="s">
        <v>15</v>
      </c>
      <c r="B18" s="36">
        <f>+B19+B20</f>
        <v>7540.7128400000001</v>
      </c>
      <c r="C18" s="36">
        <f t="shared" ref="C18:X18" si="7">+C19+C20</f>
        <v>7839.9679199999991</v>
      </c>
      <c r="D18" s="36">
        <f t="shared" si="7"/>
        <v>7625.3743168799992</v>
      </c>
      <c r="E18" s="36">
        <f t="shared" si="7"/>
        <v>6750.6876252799993</v>
      </c>
      <c r="F18" s="36">
        <f t="shared" si="7"/>
        <v>6969.0669020300002</v>
      </c>
      <c r="G18" s="36">
        <f t="shared" si="7"/>
        <v>6210.6563728000001</v>
      </c>
      <c r="H18" s="36">
        <f t="shared" si="7"/>
        <v>6661.9472050000004</v>
      </c>
      <c r="I18" s="36">
        <f t="shared" si="7"/>
        <v>7612.7045643199999</v>
      </c>
      <c r="J18" s="36">
        <f t="shared" si="7"/>
        <v>10642.054191069999</v>
      </c>
      <c r="K18" s="36">
        <f t="shared" si="7"/>
        <v>8090.4838091799993</v>
      </c>
      <c r="L18" s="36">
        <f t="shared" si="7"/>
        <v>8915.7409999999982</v>
      </c>
      <c r="M18" s="36">
        <f t="shared" si="7"/>
        <v>8349.3199000000004</v>
      </c>
      <c r="N18" s="36">
        <f t="shared" si="7"/>
        <v>12445.650799999999</v>
      </c>
      <c r="O18" s="36">
        <f t="shared" si="7"/>
        <v>16570.625459999999</v>
      </c>
      <c r="P18" s="36">
        <f t="shared" si="7"/>
        <v>21429.810109999999</v>
      </c>
      <c r="Q18" s="36">
        <f t="shared" si="7"/>
        <v>22594.87948</v>
      </c>
      <c r="R18" s="36">
        <f t="shared" si="7"/>
        <v>29881.77116</v>
      </c>
      <c r="S18" s="36">
        <f t="shared" si="7"/>
        <v>32401.977220000001</v>
      </c>
      <c r="T18" s="36">
        <f t="shared" si="7"/>
        <v>30038.977349999997</v>
      </c>
      <c r="U18" s="36">
        <f t="shared" si="7"/>
        <v>34820.60052</v>
      </c>
      <c r="V18" s="36">
        <f t="shared" si="7"/>
        <v>34202.498720000003</v>
      </c>
      <c r="W18" s="36">
        <f t="shared" si="7"/>
        <v>46628.577680000002</v>
      </c>
      <c r="X18" s="36">
        <f t="shared" si="7"/>
        <v>58469.223729999998</v>
      </c>
      <c r="Y18" s="14"/>
      <c r="AA18" s="3"/>
      <c r="AB18" s="3"/>
      <c r="AC18" s="3"/>
    </row>
    <row r="19" spans="1:29">
      <c r="A19" s="15" t="s">
        <v>17</v>
      </c>
      <c r="B19" s="37">
        <f>+'DATOS BANCOS'!B13</f>
        <v>6929.2730799999999</v>
      </c>
      <c r="C19" s="37">
        <f>+'DATOS BANCOS'!C13</f>
        <v>7325.9111999999996</v>
      </c>
      <c r="D19" s="37">
        <f>+'DATOS BANCOS'!D13</f>
        <v>7051.6866634999997</v>
      </c>
      <c r="E19" s="37">
        <f>+'DATOS BANCOS'!E13</f>
        <v>6218.1369438399997</v>
      </c>
      <c r="F19" s="37">
        <f>+'DATOS BANCOS'!F13</f>
        <v>6601.7548709800003</v>
      </c>
      <c r="G19" s="37">
        <f>+'DATOS BANCOS'!G13</f>
        <v>5983.0257276000002</v>
      </c>
      <c r="H19" s="37">
        <f>+'DATOS BANCOS'!H13</f>
        <v>6464.5485790000002</v>
      </c>
      <c r="I19" s="37">
        <f>+'DATOS BANCOS'!I13</f>
        <v>6819.9155049199999</v>
      </c>
      <c r="J19" s="37">
        <f>+'DATOS BANCOS'!J13</f>
        <v>10049.65611797</v>
      </c>
      <c r="K19" s="37">
        <f>+'DATOS BANCOS'!K13</f>
        <v>7583.01695948</v>
      </c>
      <c r="L19" s="37">
        <f>+'DATOS BANCOS'!L13</f>
        <v>8185.4546739999996</v>
      </c>
      <c r="M19" s="37">
        <f>+'DATOS BANCOS'!M13</f>
        <v>7893.3923500000001</v>
      </c>
      <c r="N19" s="37">
        <f>+'DATOS BANCOS'!N13</f>
        <v>11352.0718</v>
      </c>
      <c r="O19" s="37">
        <f>+'DATOS BANCOS'!O13</f>
        <v>14664.1775</v>
      </c>
      <c r="P19" s="37">
        <f>+'DATOS BANCOS'!P13</f>
        <v>18664.68132</v>
      </c>
      <c r="Q19" s="37">
        <f>+'DATOS BANCOS'!Q13</f>
        <v>18994.856199999998</v>
      </c>
      <c r="R19" s="37">
        <f>+'DATOS BANCOS'!R13</f>
        <v>25020.2428</v>
      </c>
      <c r="S19" s="37">
        <f>+'DATOS BANCOS'!S13</f>
        <v>27282.80558</v>
      </c>
      <c r="T19" s="37">
        <f>+'DATOS BANCOS'!T13</f>
        <v>25664.228739999999</v>
      </c>
      <c r="U19" s="37">
        <f>+'DATOS BANCOS'!U13</f>
        <v>30269.147140000001</v>
      </c>
      <c r="V19" s="37">
        <f>+'DATOS BANCOS'!V13</f>
        <v>31489.007870000001</v>
      </c>
      <c r="W19" s="37">
        <f>+'DATOS BANCOS'!W13</f>
        <v>44455.993840000003</v>
      </c>
      <c r="X19" s="37">
        <f>+'DATOS BANCOS'!X13</f>
        <v>55721.590120000001</v>
      </c>
      <c r="Y19" s="14"/>
      <c r="AA19" s="3"/>
      <c r="AB19" s="3"/>
      <c r="AC19" s="3"/>
    </row>
    <row r="20" spans="1:29">
      <c r="A20" s="15" t="s">
        <v>18</v>
      </c>
      <c r="B20" s="37">
        <f>+'DATOS BANCOS'!B14</f>
        <v>611.43975999999998</v>
      </c>
      <c r="C20" s="37">
        <f>+'DATOS BANCOS'!C14</f>
        <v>514.05672000000004</v>
      </c>
      <c r="D20" s="37">
        <f>+'DATOS BANCOS'!D14</f>
        <v>573.68765338000003</v>
      </c>
      <c r="E20" s="37">
        <f>+'DATOS BANCOS'!E14</f>
        <v>532.55068143999995</v>
      </c>
      <c r="F20" s="37">
        <f>+'DATOS BANCOS'!F14</f>
        <v>367.31203104999997</v>
      </c>
      <c r="G20" s="37">
        <f>+'DATOS BANCOS'!G14</f>
        <v>227.6306452</v>
      </c>
      <c r="H20" s="37">
        <f>+'DATOS BANCOS'!H14</f>
        <v>197.39862600000001</v>
      </c>
      <c r="I20" s="37">
        <f>+'DATOS BANCOS'!I14</f>
        <v>792.78905940000004</v>
      </c>
      <c r="J20" s="37">
        <f>+'DATOS BANCOS'!J14</f>
        <v>592.39807309999901</v>
      </c>
      <c r="K20" s="37">
        <f>+'DATOS BANCOS'!K14</f>
        <v>507.46684969999899</v>
      </c>
      <c r="L20" s="37">
        <f>+'DATOS BANCOS'!L14</f>
        <v>730.28632599999901</v>
      </c>
      <c r="M20" s="37">
        <f>+'DATOS BANCOS'!M14</f>
        <v>455.92755</v>
      </c>
      <c r="N20" s="37">
        <f>+'DATOS BANCOS'!N14</f>
        <v>1093.579</v>
      </c>
      <c r="O20" s="37">
        <f>+'DATOS BANCOS'!O14</f>
        <v>1906.44796</v>
      </c>
      <c r="P20" s="37">
        <f>+'DATOS BANCOS'!P14</f>
        <v>2765.1287900000002</v>
      </c>
      <c r="Q20" s="37">
        <f>+'DATOS BANCOS'!Q14</f>
        <v>3600.0232799999999</v>
      </c>
      <c r="R20" s="37">
        <f>+'DATOS BANCOS'!R14</f>
        <v>4861.5283600000002</v>
      </c>
      <c r="S20" s="37">
        <f>+'DATOS BANCOS'!S14</f>
        <v>5119.1716399999996</v>
      </c>
      <c r="T20" s="37">
        <f>+'DATOS BANCOS'!T14</f>
        <v>4374.7486099999996</v>
      </c>
      <c r="U20" s="37">
        <f>+'DATOS BANCOS'!U14</f>
        <v>4551.4533799999999</v>
      </c>
      <c r="V20" s="37">
        <f>+'DATOS BANCOS'!V14</f>
        <v>2713.4908500000001</v>
      </c>
      <c r="W20" s="37">
        <f>+'DATOS BANCOS'!W14</f>
        <v>2172.5838399999998</v>
      </c>
      <c r="X20" s="37">
        <f>+'DATOS BANCOS'!X14</f>
        <v>2747.6336099999999</v>
      </c>
      <c r="Y20" s="14"/>
    </row>
    <row r="21" spans="1:29">
      <c r="A21" s="8" t="s">
        <v>19</v>
      </c>
      <c r="B21" s="36">
        <f>+B23+B22</f>
        <v>16797.638279999999</v>
      </c>
      <c r="C21" s="36">
        <f t="shared" ref="C21:X21" si="8">+C23+C22</f>
        <v>18429.736659999999</v>
      </c>
      <c r="D21" s="36">
        <f t="shared" si="8"/>
        <v>17963.247767640001</v>
      </c>
      <c r="E21" s="36">
        <f t="shared" si="8"/>
        <v>19548.271258839999</v>
      </c>
      <c r="F21" s="36">
        <f t="shared" si="8"/>
        <v>21061.01881885</v>
      </c>
      <c r="G21" s="36">
        <f t="shared" si="8"/>
        <v>23805.7794454</v>
      </c>
      <c r="H21" s="36">
        <f t="shared" si="8"/>
        <v>36428.748856999999</v>
      </c>
      <c r="I21" s="36">
        <f t="shared" si="8"/>
        <v>43899.539389400001</v>
      </c>
      <c r="J21" s="36">
        <f t="shared" si="8"/>
        <v>45381.729094900002</v>
      </c>
      <c r="K21" s="36">
        <f t="shared" si="8"/>
        <v>49269.103962939997</v>
      </c>
      <c r="L21" s="36">
        <f t="shared" si="8"/>
        <v>62030.5531902</v>
      </c>
      <c r="M21" s="36">
        <f t="shared" si="8"/>
        <v>77176.623850000004</v>
      </c>
      <c r="N21" s="36">
        <f t="shared" si="8"/>
        <v>85014.04819999999</v>
      </c>
      <c r="O21" s="36">
        <f t="shared" si="8"/>
        <v>89898.057299999986</v>
      </c>
      <c r="P21" s="36">
        <f t="shared" si="8"/>
        <v>99442.814450000005</v>
      </c>
      <c r="Q21" s="36">
        <f t="shared" si="8"/>
        <v>100794.62476000001</v>
      </c>
      <c r="R21" s="36">
        <f t="shared" si="8"/>
        <v>92708.91588</v>
      </c>
      <c r="S21" s="36">
        <f t="shared" si="8"/>
        <v>89704.34749</v>
      </c>
      <c r="T21" s="36">
        <f t="shared" si="8"/>
        <v>92473.320760000002</v>
      </c>
      <c r="U21" s="36">
        <f t="shared" si="8"/>
        <v>74415.71312</v>
      </c>
      <c r="V21" s="36">
        <f t="shared" si="8"/>
        <v>107926.57577</v>
      </c>
      <c r="W21" s="36">
        <f t="shared" si="8"/>
        <v>104579.23763</v>
      </c>
      <c r="X21" s="36">
        <f t="shared" si="8"/>
        <v>87774.095289999997</v>
      </c>
      <c r="Y21" s="14"/>
    </row>
    <row r="22" spans="1:29">
      <c r="A22" s="15" t="s">
        <v>17</v>
      </c>
      <c r="B22" s="37">
        <f>+'DATOS BANCOS'!B16</f>
        <v>5109.9793200000004</v>
      </c>
      <c r="C22" s="37">
        <f>+'DATOS BANCOS'!C16</f>
        <v>6616.5610800000004</v>
      </c>
      <c r="D22" s="37">
        <f>+'DATOS BANCOS'!D16</f>
        <v>7545.9321939000001</v>
      </c>
      <c r="E22" s="37">
        <f>+'DATOS BANCOS'!E16</f>
        <v>9758.7936013599992</v>
      </c>
      <c r="F22" s="37">
        <f>+'DATOS BANCOS'!F16</f>
        <v>11817.192563819999</v>
      </c>
      <c r="G22" s="37">
        <f>+'DATOS BANCOS'!G16</f>
        <v>13829.9199192</v>
      </c>
      <c r="H22" s="37">
        <f>+'DATOS BANCOS'!H16</f>
        <v>21418.056790999999</v>
      </c>
      <c r="I22" s="37">
        <f>+'DATOS BANCOS'!I16</f>
        <v>29552.91655536</v>
      </c>
      <c r="J22" s="37">
        <f>+'DATOS BANCOS'!J16</f>
        <v>31897.28981047</v>
      </c>
      <c r="K22" s="37">
        <f>+'DATOS BANCOS'!K16</f>
        <v>36068.441288859998</v>
      </c>
      <c r="L22" s="37">
        <f>+'DATOS BANCOS'!L16</f>
        <v>47988.130503799999</v>
      </c>
      <c r="M22" s="37">
        <f>+'DATOS BANCOS'!M16</f>
        <v>59678.779399999999</v>
      </c>
      <c r="N22" s="37">
        <f>+'DATOS BANCOS'!N16</f>
        <v>66184.227199999994</v>
      </c>
      <c r="O22" s="37">
        <f>+'DATOS BANCOS'!O16</f>
        <v>71041.120079999993</v>
      </c>
      <c r="P22" s="37">
        <f>+'DATOS BANCOS'!P16</f>
        <v>79952.734949999998</v>
      </c>
      <c r="Q22" s="37">
        <f>+'DATOS BANCOS'!Q16</f>
        <v>81659.624760000006</v>
      </c>
      <c r="R22" s="37">
        <f>+'DATOS BANCOS'!R16</f>
        <v>73681.474159999998</v>
      </c>
      <c r="S22" s="37">
        <f>+'DATOS BANCOS'!S16</f>
        <v>70432.154750000002</v>
      </c>
      <c r="T22" s="37">
        <f>+'DATOS BANCOS'!T16</f>
        <v>74708.546740000005</v>
      </c>
      <c r="U22" s="37">
        <f>+'DATOS BANCOS'!U16</f>
        <v>57527.777860000002</v>
      </c>
      <c r="V22" s="37">
        <f>+'DATOS BANCOS'!V16</f>
        <v>87556.494649999993</v>
      </c>
      <c r="W22" s="37">
        <f>+'DATOS BANCOS'!W16</f>
        <v>86170.351580000002</v>
      </c>
      <c r="X22" s="37">
        <f>+'DATOS BANCOS'!X16</f>
        <v>70588.956059999997</v>
      </c>
      <c r="Y22" s="14"/>
    </row>
    <row r="23" spans="1:29">
      <c r="A23" s="15" t="s">
        <v>18</v>
      </c>
      <c r="B23" s="37">
        <f>+'DATOS BANCOS'!B17</f>
        <v>11687.658960000001</v>
      </c>
      <c r="C23" s="37">
        <f>+'DATOS BANCOS'!C17</f>
        <v>11813.175579999999</v>
      </c>
      <c r="D23" s="37">
        <f>+'DATOS BANCOS'!D17</f>
        <v>10417.315573739999</v>
      </c>
      <c r="E23" s="37">
        <f>+'DATOS BANCOS'!E17</f>
        <v>9789.4776574799998</v>
      </c>
      <c r="F23" s="37">
        <f>+'DATOS BANCOS'!F17</f>
        <v>9243.8262550300005</v>
      </c>
      <c r="G23" s="37">
        <f>+'DATOS BANCOS'!G17</f>
        <v>9975.8595261999999</v>
      </c>
      <c r="H23" s="37">
        <f>+'DATOS BANCOS'!H17</f>
        <v>15010.692066</v>
      </c>
      <c r="I23" s="37">
        <f>+'DATOS BANCOS'!I17</f>
        <v>14346.622834039999</v>
      </c>
      <c r="J23" s="37">
        <f>+'DATOS BANCOS'!J17</f>
        <v>13484.43928443</v>
      </c>
      <c r="K23" s="37">
        <f>+'DATOS BANCOS'!K17</f>
        <v>13200.66267408</v>
      </c>
      <c r="L23" s="37">
        <f>+'DATOS BANCOS'!L17</f>
        <v>14042.422686399999</v>
      </c>
      <c r="M23" s="37">
        <f>+'DATOS BANCOS'!M17</f>
        <v>17497.844450000001</v>
      </c>
      <c r="N23" s="37">
        <f>+'DATOS BANCOS'!N17</f>
        <v>18829.821</v>
      </c>
      <c r="O23" s="37">
        <f>+'DATOS BANCOS'!O17</f>
        <v>18856.93722</v>
      </c>
      <c r="P23" s="37">
        <f>+'DATOS BANCOS'!P17</f>
        <v>19490.0795</v>
      </c>
      <c r="Q23" s="37">
        <f>+'DATOS BANCOS'!Q17</f>
        <v>19135</v>
      </c>
      <c r="R23" s="37">
        <f>+'DATOS BANCOS'!R17</f>
        <v>19027.441719999999</v>
      </c>
      <c r="S23" s="37">
        <f>+'DATOS BANCOS'!S17</f>
        <v>19272.192739999999</v>
      </c>
      <c r="T23" s="37">
        <f>+'DATOS BANCOS'!T17</f>
        <v>17764.774020000001</v>
      </c>
      <c r="U23" s="37">
        <f>+'DATOS BANCOS'!U17</f>
        <v>16887.935259999998</v>
      </c>
      <c r="V23" s="37">
        <f>+'DATOS BANCOS'!V17</f>
        <v>20370.081119999999</v>
      </c>
      <c r="W23" s="37">
        <f>+'DATOS BANCOS'!W17</f>
        <v>18408.886050000001</v>
      </c>
      <c r="X23" s="37">
        <f>+'DATOS BANCOS'!X17</f>
        <v>17185.139230000001</v>
      </c>
      <c r="Y23" s="14"/>
    </row>
    <row r="24" spans="1:29">
      <c r="A24" s="7" t="s">
        <v>25</v>
      </c>
      <c r="B24" s="38">
        <f>+'DATOS BANCOS'!B18</f>
        <v>47551.889000000003</v>
      </c>
      <c r="C24" s="38">
        <f>+'DATOS BANCOS'!C18</f>
        <v>48184.061000000002</v>
      </c>
      <c r="D24" s="38">
        <f>+'DATOS BANCOS'!D18</f>
        <v>44202.635668180003</v>
      </c>
      <c r="E24" s="38">
        <f>+'DATOS BANCOS'!E18</f>
        <v>44606.772375200002</v>
      </c>
      <c r="F24" s="38">
        <f>+'DATOS BANCOS'!F18</f>
        <v>52609.544042250003</v>
      </c>
      <c r="G24" s="38">
        <f>+'DATOS BANCOS'!G18</f>
        <v>57026.5714094</v>
      </c>
      <c r="H24" s="38">
        <f>+'DATOS BANCOS'!H18</f>
        <v>74150.468454000002</v>
      </c>
      <c r="I24" s="38">
        <f>+'DATOS BANCOS'!I18</f>
        <v>99257.174000939995</v>
      </c>
      <c r="J24" s="38">
        <f>+'DATOS BANCOS'!J18</f>
        <v>104188.57294759</v>
      </c>
      <c r="K24" s="38">
        <f>+'DATOS BANCOS'!K18</f>
        <v>121586.52725343</v>
      </c>
      <c r="L24" s="38">
        <f>+'DATOS BANCOS'!L18</f>
        <v>147861.07188179999</v>
      </c>
      <c r="M24" s="38">
        <f>+'DATOS BANCOS'!M18</f>
        <v>167524.16709999999</v>
      </c>
      <c r="N24" s="38">
        <f>+'DATOS BANCOS'!N18</f>
        <v>198251.7464</v>
      </c>
      <c r="O24" s="38">
        <f>+'DATOS BANCOS'!O18</f>
        <v>224376.06164</v>
      </c>
      <c r="P24" s="38">
        <f>+'DATOS BANCOS'!P18</f>
        <v>255471.15822000001</v>
      </c>
      <c r="Q24" s="38">
        <f>+'DATOS BANCOS'!Q18</f>
        <v>268561.74540000001</v>
      </c>
      <c r="R24" s="38">
        <f>+'DATOS BANCOS'!R18</f>
        <v>282292.70591999998</v>
      </c>
      <c r="S24" s="38">
        <f>+'DATOS BANCOS'!S18</f>
        <v>311367.88529000001</v>
      </c>
      <c r="T24" s="38">
        <f>+'DATOS BANCOS'!T18</f>
        <v>332255.49878000002</v>
      </c>
      <c r="U24" s="38">
        <f>+'DATOS BANCOS'!U18</f>
        <v>377815.03486000001</v>
      </c>
      <c r="V24" s="38">
        <f>+'DATOS BANCOS'!V18</f>
        <v>401228.47587000002</v>
      </c>
      <c r="W24" s="38">
        <f>+'DATOS BANCOS'!W18</f>
        <v>415652.83406999998</v>
      </c>
      <c r="X24" s="38">
        <f>+'DATOS BANCOS'!X18</f>
        <v>418416.12251000002</v>
      </c>
      <c r="Y24" s="14"/>
      <c r="AA24" s="3"/>
      <c r="AB24" s="3"/>
      <c r="AC24" s="3"/>
    </row>
    <row r="25" spans="1:29" ht="16.2">
      <c r="A25" s="23" t="s">
        <v>35</v>
      </c>
      <c r="B25" s="39">
        <f>+-B26+B27</f>
        <v>24822.426080000001</v>
      </c>
      <c r="C25" s="39">
        <f t="shared" ref="C25:X25" si="9">+-C26+C27</f>
        <v>27744.586200000009</v>
      </c>
      <c r="D25" s="39">
        <f t="shared" si="9"/>
        <v>26568.635043940001</v>
      </c>
      <c r="E25" s="39">
        <f t="shared" si="9"/>
        <v>24268.331143920001</v>
      </c>
      <c r="F25" s="39">
        <f t="shared" si="9"/>
        <v>26202.180653039999</v>
      </c>
      <c r="G25" s="39">
        <f t="shared" si="9"/>
        <v>28464.033748599999</v>
      </c>
      <c r="H25" s="39">
        <f t="shared" si="9"/>
        <v>31149.226272999978</v>
      </c>
      <c r="I25" s="39">
        <f t="shared" si="9"/>
        <v>42456.86608018</v>
      </c>
      <c r="J25" s="39">
        <f t="shared" si="9"/>
        <v>43912.578710569986</v>
      </c>
      <c r="K25" s="39">
        <f t="shared" si="9"/>
        <v>51522.772581199984</v>
      </c>
      <c r="L25" s="39">
        <f t="shared" si="9"/>
        <v>48527.309214800014</v>
      </c>
      <c r="M25" s="39">
        <f t="shared" si="9"/>
        <v>53385.084149999959</v>
      </c>
      <c r="N25" s="39">
        <f t="shared" si="9"/>
        <v>73813.277000000002</v>
      </c>
      <c r="O25" s="39">
        <f t="shared" si="9"/>
        <v>79102.04406</v>
      </c>
      <c r="P25" s="39">
        <f t="shared" si="9"/>
        <v>100042.61831999999</v>
      </c>
      <c r="Q25" s="39">
        <f t="shared" si="9"/>
        <v>105544.2408</v>
      </c>
      <c r="R25" s="39">
        <f t="shared" si="9"/>
        <v>113888.11632</v>
      </c>
      <c r="S25" s="39">
        <f t="shared" si="9"/>
        <v>115941.91958999999</v>
      </c>
      <c r="T25" s="39">
        <f t="shared" si="9"/>
        <v>125513.73836999999</v>
      </c>
      <c r="U25" s="39">
        <f t="shared" si="9"/>
        <v>149682.92872000011</v>
      </c>
      <c r="V25" s="39">
        <f t="shared" si="9"/>
        <v>155308.80618000001</v>
      </c>
      <c r="W25" s="39">
        <f t="shared" si="9"/>
        <v>149552.3066499999</v>
      </c>
      <c r="X25" s="39">
        <f t="shared" si="9"/>
        <v>155451.35208000001</v>
      </c>
      <c r="Y25" s="40"/>
      <c r="AA25" s="3"/>
      <c r="AB25" s="3"/>
      <c r="AC25" s="3"/>
    </row>
    <row r="26" spans="1:29">
      <c r="A26" s="7" t="s">
        <v>36</v>
      </c>
      <c r="B26" s="38">
        <f>+'DATOS BANCOS'!B23</f>
        <v>-214.246080000001</v>
      </c>
      <c r="C26" s="38">
        <f>+'DATOS BANCOS'!C23</f>
        <v>-1175.2362000000101</v>
      </c>
      <c r="D26" s="38">
        <f>+'DATOS BANCOS'!D23</f>
        <v>-3125.9018380799998</v>
      </c>
      <c r="E26" s="38">
        <f>+'DATOS BANCOS'!E23</f>
        <v>-878.48255423999899</v>
      </c>
      <c r="F26" s="38">
        <f>+'DATOS BANCOS'!F23</f>
        <v>-1755.6869606800001</v>
      </c>
      <c r="G26" s="38">
        <f>+'DATOS BANCOS'!G23</f>
        <v>-3127.7673851999998</v>
      </c>
      <c r="H26" s="38">
        <f>+'DATOS BANCOS'!H23</f>
        <v>-2241.88961899998</v>
      </c>
      <c r="I26" s="38">
        <f>+'DATOS BANCOS'!I23</f>
        <v>-7328.6300496599997</v>
      </c>
      <c r="J26" s="38">
        <f>+'DATOS BANCOS'!J23</f>
        <v>-5097.4268880499903</v>
      </c>
      <c r="K26" s="38">
        <f>+'DATOS BANCOS'!K23</f>
        <v>-8658.8319578599803</v>
      </c>
      <c r="L26" s="38">
        <f>+'DATOS BANCOS'!L23</f>
        <v>-2843.6829974000102</v>
      </c>
      <c r="M26" s="38">
        <f>+'DATOS BANCOS'!M23</f>
        <v>-3995.9311499999599</v>
      </c>
      <c r="N26" s="38">
        <f>+'DATOS BANCOS'!N23</f>
        <v>-21717.242399999999</v>
      </c>
      <c r="O26" s="38">
        <f>+'DATOS BANCOS'!O23</f>
        <v>-23258.475180000001</v>
      </c>
      <c r="P26" s="38">
        <f>+'DATOS BANCOS'!P23</f>
        <v>-35428.241199999997</v>
      </c>
      <c r="Q26" s="38">
        <f>+'DATOS BANCOS'!Q23</f>
        <v>-28564.1338</v>
      </c>
      <c r="R26" s="38">
        <f>+'DATOS BANCOS'!R23</f>
        <v>-29403.564920000001</v>
      </c>
      <c r="S26" s="38">
        <f>+'DATOS BANCOS'!S23</f>
        <v>-23684.549849999999</v>
      </c>
      <c r="T26" s="38">
        <f>+'DATOS BANCOS'!T23</f>
        <v>-21502.501359999998</v>
      </c>
      <c r="U26" s="38">
        <f>+'DATOS BANCOS'!U23</f>
        <v>-33957.261060000099</v>
      </c>
      <c r="V26" s="38">
        <f>+'DATOS BANCOS'!V23</f>
        <v>-40275.54004</v>
      </c>
      <c r="W26" s="38">
        <f>+'DATOS BANCOS'!W23</f>
        <v>-36165.571009999898</v>
      </c>
      <c r="X26" s="38">
        <f>+'DATOS BANCOS'!X23</f>
        <v>-26658.914100000002</v>
      </c>
      <c r="Y26" s="14"/>
      <c r="AA26" s="3"/>
      <c r="AB26" s="3"/>
      <c r="AC26" s="3"/>
    </row>
    <row r="27" spans="1:29">
      <c r="A27" s="7" t="s">
        <v>37</v>
      </c>
      <c r="B27" s="38">
        <f>+'DATOS BANCOS'!B22</f>
        <v>24608.18</v>
      </c>
      <c r="C27" s="38">
        <f>+'DATOS BANCOS'!C22</f>
        <v>26569.35</v>
      </c>
      <c r="D27" s="38">
        <f>+'DATOS BANCOS'!D22</f>
        <v>23442.73320586</v>
      </c>
      <c r="E27" s="38">
        <f>+'DATOS BANCOS'!E22</f>
        <v>23389.848589680001</v>
      </c>
      <c r="F27" s="38">
        <f>+'DATOS BANCOS'!F22</f>
        <v>24446.49369236</v>
      </c>
      <c r="G27" s="38">
        <f>+'DATOS BANCOS'!G22</f>
        <v>25336.266363399998</v>
      </c>
      <c r="H27" s="38">
        <f>+'DATOS BANCOS'!H22</f>
        <v>28907.336653999999</v>
      </c>
      <c r="I27" s="38">
        <f>+'DATOS BANCOS'!I22</f>
        <v>35128.236030519998</v>
      </c>
      <c r="J27" s="38">
        <f>+'DATOS BANCOS'!J22</f>
        <v>38815.151822519998</v>
      </c>
      <c r="K27" s="38">
        <f>+'DATOS BANCOS'!K22</f>
        <v>42863.94062334</v>
      </c>
      <c r="L27" s="38">
        <f>+'DATOS BANCOS'!L22</f>
        <v>45683.6262174</v>
      </c>
      <c r="M27" s="38">
        <f>+'DATOS BANCOS'!M22</f>
        <v>49389.152999999998</v>
      </c>
      <c r="N27" s="38">
        <f>+'DATOS BANCOS'!N22</f>
        <v>52096.034599999999</v>
      </c>
      <c r="O27" s="38">
        <f>+'DATOS BANCOS'!O22</f>
        <v>55843.568879999999</v>
      </c>
      <c r="P27" s="38">
        <f>+'DATOS BANCOS'!P22</f>
        <v>64614.377119999997</v>
      </c>
      <c r="Q27" s="38">
        <f>+'DATOS BANCOS'!Q22</f>
        <v>76980.107000000004</v>
      </c>
      <c r="R27" s="38">
        <f>+'DATOS BANCOS'!R22</f>
        <v>84484.551399999997</v>
      </c>
      <c r="S27" s="38">
        <f>+'DATOS BANCOS'!S22</f>
        <v>92257.369739999995</v>
      </c>
      <c r="T27" s="38">
        <f>+'DATOS BANCOS'!T22</f>
        <v>104011.23701</v>
      </c>
      <c r="U27" s="38">
        <f>+'DATOS BANCOS'!U22</f>
        <v>115725.66766000001</v>
      </c>
      <c r="V27" s="38">
        <f>+'DATOS BANCOS'!V22</f>
        <v>115033.26614000001</v>
      </c>
      <c r="W27" s="38">
        <f>+'DATOS BANCOS'!W22</f>
        <v>113386.73564</v>
      </c>
      <c r="X27" s="38">
        <f>+'DATOS BANCOS'!X22</f>
        <v>128792.43798</v>
      </c>
      <c r="Y27" s="14"/>
    </row>
    <row r="28" spans="1:29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31"/>
      <c r="V28" s="31"/>
      <c r="W28" s="31"/>
      <c r="X28" s="31"/>
      <c r="Y28" s="31"/>
      <c r="AA28" s="10"/>
      <c r="AB28" s="10"/>
      <c r="AC28" s="10"/>
    </row>
    <row r="29" spans="1:29">
      <c r="A29" s="1" t="s">
        <v>12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5"/>
      <c r="AB29" s="5"/>
      <c r="AC29" s="5"/>
    </row>
    <row r="30" spans="1:29">
      <c r="A30" s="4" t="s">
        <v>10</v>
      </c>
      <c r="B30" s="36">
        <f>+B31+B39</f>
        <v>42592.084479999998</v>
      </c>
      <c r="C30" s="36">
        <f t="shared" ref="C30:X30" si="10">+C31+C39</f>
        <v>44312.306680000002</v>
      </c>
      <c r="D30" s="36">
        <f t="shared" si="10"/>
        <v>44197.602386300001</v>
      </c>
      <c r="E30" s="36">
        <f t="shared" si="10"/>
        <v>49642.909326319997</v>
      </c>
      <c r="F30" s="36">
        <f t="shared" si="10"/>
        <v>61104.165432310001</v>
      </c>
      <c r="G30" s="36">
        <f t="shared" si="10"/>
        <v>68116.283227600012</v>
      </c>
      <c r="H30" s="36">
        <f t="shared" si="10"/>
        <v>83817.852007999987</v>
      </c>
      <c r="I30" s="36">
        <f t="shared" si="10"/>
        <v>105248.71420124</v>
      </c>
      <c r="J30" s="36">
        <f t="shared" si="10"/>
        <v>112486.71496891003</v>
      </c>
      <c r="K30" s="36">
        <f t="shared" si="10"/>
        <v>136966.29507743998</v>
      </c>
      <c r="L30" s="36">
        <f t="shared" si="10"/>
        <v>157459.32776869999</v>
      </c>
      <c r="M30" s="36">
        <f t="shared" si="10"/>
        <v>177091.10459999999</v>
      </c>
      <c r="N30" s="36">
        <f t="shared" si="10"/>
        <v>204138.69800000003</v>
      </c>
      <c r="O30" s="36">
        <f t="shared" si="10"/>
        <v>223504.93478000001</v>
      </c>
      <c r="P30" s="36">
        <f t="shared" si="10"/>
        <v>249400.53136999998</v>
      </c>
      <c r="Q30" s="36">
        <f t="shared" si="10"/>
        <v>260385.54723999999</v>
      </c>
      <c r="R30" s="36">
        <f t="shared" si="10"/>
        <v>283198.26020000002</v>
      </c>
      <c r="S30" s="36">
        <f t="shared" si="10"/>
        <v>310538.20314</v>
      </c>
      <c r="T30" s="36">
        <f t="shared" si="10"/>
        <v>338724.27927</v>
      </c>
      <c r="U30" s="36">
        <f t="shared" si="10"/>
        <v>436423.4903</v>
      </c>
      <c r="V30" s="36">
        <f t="shared" si="10"/>
        <v>446535.48507</v>
      </c>
      <c r="W30" s="36">
        <f t="shared" si="10"/>
        <v>444882.36027</v>
      </c>
      <c r="X30" s="36">
        <f t="shared" si="10"/>
        <v>454701.68882000004</v>
      </c>
      <c r="Y30" s="36"/>
    </row>
    <row r="31" spans="1:29">
      <c r="A31" s="4" t="s">
        <v>8</v>
      </c>
      <c r="B31" s="36">
        <f>+B32+B35</f>
        <v>13664.119999999999</v>
      </c>
      <c r="C31" s="36">
        <f t="shared" ref="C31:X31" si="11">+C32+C35</f>
        <v>14944.248999999998</v>
      </c>
      <c r="D31" s="36">
        <f t="shared" si="11"/>
        <v>16173.508829</v>
      </c>
      <c r="E31" s="36">
        <f t="shared" si="11"/>
        <v>21446.206075999999</v>
      </c>
      <c r="F31" s="36">
        <f t="shared" si="11"/>
        <v>28264.510512000001</v>
      </c>
      <c r="G31" s="36">
        <f t="shared" si="11"/>
        <v>33339.850546000001</v>
      </c>
      <c r="H31" s="36">
        <f t="shared" si="11"/>
        <v>44866.318339999998</v>
      </c>
      <c r="I31" s="36">
        <f t="shared" si="11"/>
        <v>57083.359093999999</v>
      </c>
      <c r="J31" s="36">
        <f t="shared" si="11"/>
        <v>65389.315404410023</v>
      </c>
      <c r="K31" s="36">
        <f t="shared" si="11"/>
        <v>85499.501657369998</v>
      </c>
      <c r="L31" s="36">
        <f t="shared" si="11"/>
        <v>99519.978166999994</v>
      </c>
      <c r="M31" s="36">
        <f t="shared" si="11"/>
        <v>122734.356</v>
      </c>
      <c r="N31" s="36">
        <f t="shared" si="11"/>
        <v>136976.06400000001</v>
      </c>
      <c r="O31" s="36">
        <f t="shared" si="11"/>
        <v>151445.07500000001</v>
      </c>
      <c r="P31" s="36">
        <f t="shared" si="11"/>
        <v>156169.91399999999</v>
      </c>
      <c r="Q31" s="36">
        <f t="shared" si="11"/>
        <v>170210.761</v>
      </c>
      <c r="R31" s="36">
        <f t="shared" si="11"/>
        <v>191498.46799999999</v>
      </c>
      <c r="S31" s="36">
        <f t="shared" si="11"/>
        <v>215027.94800000003</v>
      </c>
      <c r="T31" s="36">
        <f t="shared" si="11"/>
        <v>237741.75</v>
      </c>
      <c r="U31" s="36">
        <f t="shared" si="11"/>
        <v>314229.06900000002</v>
      </c>
      <c r="V31" s="36">
        <f t="shared" si="11"/>
        <v>311450.951</v>
      </c>
      <c r="W31" s="36">
        <f t="shared" si="11"/>
        <v>312966.18900000001</v>
      </c>
      <c r="X31" s="36">
        <f t="shared" si="11"/>
        <v>325057.43800000002</v>
      </c>
      <c r="Y31" s="36"/>
      <c r="AA31" s="5"/>
      <c r="AB31" s="5"/>
      <c r="AC31" s="5"/>
    </row>
    <row r="32" spans="1:29">
      <c r="A32" s="7" t="s">
        <v>6</v>
      </c>
      <c r="B32" s="36">
        <f>+B34+B33</f>
        <v>7509.1749999999993</v>
      </c>
      <c r="C32" s="36">
        <f t="shared" ref="C32:X32" si="12">+C34+C33</f>
        <v>8196.8859999999986</v>
      </c>
      <c r="D32" s="36">
        <f t="shared" si="12"/>
        <v>9311.6332060000004</v>
      </c>
      <c r="E32" s="36">
        <f t="shared" si="12"/>
        <v>12419.628526</v>
      </c>
      <c r="F32" s="36">
        <f t="shared" si="12"/>
        <v>15488.871512000002</v>
      </c>
      <c r="G32" s="36">
        <f t="shared" si="12"/>
        <v>18975.452546</v>
      </c>
      <c r="H32" s="36">
        <f t="shared" si="12"/>
        <v>24476.050340000002</v>
      </c>
      <c r="I32" s="36">
        <f t="shared" si="12"/>
        <v>28930.094094</v>
      </c>
      <c r="J32" s="36">
        <f t="shared" si="12"/>
        <v>33146.581896999996</v>
      </c>
      <c r="K32" s="36">
        <f t="shared" si="12"/>
        <v>42650.590970000005</v>
      </c>
      <c r="L32" s="36">
        <f t="shared" si="12"/>
        <v>48766.340076</v>
      </c>
      <c r="M32" s="36">
        <f t="shared" si="12"/>
        <v>57246.572</v>
      </c>
      <c r="N32" s="36">
        <f t="shared" si="12"/>
        <v>62228.834000000003</v>
      </c>
      <c r="O32" s="36">
        <f t="shared" si="12"/>
        <v>68278.334000000003</v>
      </c>
      <c r="P32" s="36">
        <f t="shared" si="12"/>
        <v>71324.187999999995</v>
      </c>
      <c r="Q32" s="36">
        <f t="shared" si="12"/>
        <v>73804.687000000005</v>
      </c>
      <c r="R32" s="36">
        <f t="shared" si="12"/>
        <v>81713.062000000005</v>
      </c>
      <c r="S32" s="36">
        <f t="shared" si="12"/>
        <v>92197.846000000005</v>
      </c>
      <c r="T32" s="36">
        <f t="shared" si="12"/>
        <v>99426.853999999992</v>
      </c>
      <c r="U32" s="36">
        <f t="shared" si="12"/>
        <v>143100.19099999999</v>
      </c>
      <c r="V32" s="36">
        <f t="shared" si="12"/>
        <v>144621.117</v>
      </c>
      <c r="W32" s="36">
        <f t="shared" si="12"/>
        <v>136968.02499999999</v>
      </c>
      <c r="X32" s="36">
        <f t="shared" si="12"/>
        <v>137086.70199999999</v>
      </c>
      <c r="Y32" s="14"/>
      <c r="AA32" s="5"/>
      <c r="AB32" s="5"/>
      <c r="AC32" s="5"/>
    </row>
    <row r="33" spans="1:29">
      <c r="A33" s="9" t="s">
        <v>4</v>
      </c>
      <c r="B33" s="37">
        <f>+'DATOS BANCOS'!B27</f>
        <v>4911.3779999999997</v>
      </c>
      <c r="C33" s="37">
        <f>+'DATOS BANCOS'!C27</f>
        <v>5573.1229999999996</v>
      </c>
      <c r="D33" s="37">
        <f>+'DATOS BANCOS'!D27</f>
        <v>6318.5863300000001</v>
      </c>
      <c r="E33" s="37">
        <f>+'DATOS BANCOS'!E27</f>
        <v>7981.7255999999998</v>
      </c>
      <c r="F33" s="37">
        <f>+'DATOS BANCOS'!F27</f>
        <v>10035.681500000001</v>
      </c>
      <c r="G33" s="37">
        <f>+'DATOS BANCOS'!G27</f>
        <v>11687.5682</v>
      </c>
      <c r="H33" s="37">
        <f>+'DATOS BANCOS'!H27</f>
        <v>14857.856100000001</v>
      </c>
      <c r="I33" s="37">
        <f>+'DATOS BANCOS'!I27</f>
        <v>17335.550200000001</v>
      </c>
      <c r="J33" s="37">
        <f>+'DATOS BANCOS'!J27</f>
        <v>19241.344300000001</v>
      </c>
      <c r="K33" s="37">
        <f>+'DATOS BANCOS'!K27</f>
        <v>24131.355</v>
      </c>
      <c r="L33" s="37">
        <f>+'DATOS BANCOS'!L27</f>
        <v>27260.925599999999</v>
      </c>
      <c r="M33" s="37">
        <f>+'DATOS BANCOS'!M27</f>
        <v>32244.416000000001</v>
      </c>
      <c r="N33" s="37">
        <f>+'DATOS BANCOS'!N27</f>
        <v>35144.373</v>
      </c>
      <c r="O33" s="37">
        <f>+'DATOS BANCOS'!O27</f>
        <v>39172.858</v>
      </c>
      <c r="P33" s="37">
        <f>+'DATOS BANCOS'!P27</f>
        <v>40642.839</v>
      </c>
      <c r="Q33" s="37">
        <f>+'DATOS BANCOS'!Q27</f>
        <v>43295.347000000002</v>
      </c>
      <c r="R33" s="37">
        <f>+'DATOS BANCOS'!R27</f>
        <v>46178.271000000001</v>
      </c>
      <c r="S33" s="37">
        <f>+'DATOS BANCOS'!S27</f>
        <v>49777.514000000003</v>
      </c>
      <c r="T33" s="37">
        <f>+'DATOS BANCOS'!T27</f>
        <v>52129.294999999998</v>
      </c>
      <c r="U33" s="37">
        <f>+'DATOS BANCOS'!U27</f>
        <v>71576.134999999995</v>
      </c>
      <c r="V33" s="37">
        <f>+'DATOS BANCOS'!V27</f>
        <v>83057.932000000001</v>
      </c>
      <c r="W33" s="37">
        <f>+'DATOS BANCOS'!W27</f>
        <v>79890.445999999996</v>
      </c>
      <c r="X33" s="37">
        <f>+'DATOS BANCOS'!X27</f>
        <v>75399.05</v>
      </c>
      <c r="Y33" s="14"/>
      <c r="AA33" s="5"/>
      <c r="AB33" s="5"/>
      <c r="AC33" s="5"/>
    </row>
    <row r="34" spans="1:29">
      <c r="A34" s="9" t="s">
        <v>5</v>
      </c>
      <c r="B34" s="37">
        <f>+'DATOS BANCOS'!B28</f>
        <v>2597.797</v>
      </c>
      <c r="C34" s="37">
        <f>+'DATOS BANCOS'!C28</f>
        <v>2623.7629999999999</v>
      </c>
      <c r="D34" s="37">
        <f>+'DATOS BANCOS'!D28</f>
        <v>2993.0468759999999</v>
      </c>
      <c r="E34" s="37">
        <f>+'DATOS BANCOS'!E28</f>
        <v>4437.9029259999998</v>
      </c>
      <c r="F34" s="37">
        <f>+'DATOS BANCOS'!F28</f>
        <v>5453.190012</v>
      </c>
      <c r="G34" s="37">
        <f>+'DATOS BANCOS'!G28</f>
        <v>7287.8843459999998</v>
      </c>
      <c r="H34" s="37">
        <f>+'DATOS BANCOS'!H28</f>
        <v>9618.1942400000007</v>
      </c>
      <c r="I34" s="37">
        <f>+'DATOS BANCOS'!I28</f>
        <v>11594.543894</v>
      </c>
      <c r="J34" s="37">
        <f>+'DATOS BANCOS'!J28</f>
        <v>13905.237596999999</v>
      </c>
      <c r="K34" s="37">
        <f>+'DATOS BANCOS'!K28</f>
        <v>18519.235970000002</v>
      </c>
      <c r="L34" s="37">
        <f>+'DATOS BANCOS'!L28</f>
        <v>21505.414476000002</v>
      </c>
      <c r="M34" s="37">
        <f>+'DATOS BANCOS'!M28</f>
        <v>25002.155999999999</v>
      </c>
      <c r="N34" s="37">
        <f>+'DATOS BANCOS'!N28</f>
        <v>27084.460999999999</v>
      </c>
      <c r="O34" s="37">
        <f>+'DATOS BANCOS'!O28</f>
        <v>29105.475999999999</v>
      </c>
      <c r="P34" s="37">
        <f>+'DATOS BANCOS'!P28</f>
        <v>30681.348999999998</v>
      </c>
      <c r="Q34" s="37">
        <f>+'DATOS BANCOS'!Q28</f>
        <v>30509.34</v>
      </c>
      <c r="R34" s="37">
        <f>+'DATOS BANCOS'!R28</f>
        <v>35534.790999999997</v>
      </c>
      <c r="S34" s="37">
        <f>+'DATOS BANCOS'!S28</f>
        <v>42420.332000000002</v>
      </c>
      <c r="T34" s="37">
        <f>+'DATOS BANCOS'!T28</f>
        <v>47297.559000000001</v>
      </c>
      <c r="U34" s="37">
        <f>+'DATOS BANCOS'!U28</f>
        <v>71524.055999999997</v>
      </c>
      <c r="V34" s="37">
        <f>+'DATOS BANCOS'!V28</f>
        <v>61563.184999999998</v>
      </c>
      <c r="W34" s="37">
        <f>+'DATOS BANCOS'!W28</f>
        <v>57077.578999999998</v>
      </c>
      <c r="X34" s="37">
        <f>+'DATOS BANCOS'!X28</f>
        <v>61687.652000000002</v>
      </c>
      <c r="Y34" s="14"/>
      <c r="AA34" s="5"/>
      <c r="AB34" s="5"/>
      <c r="AC34" s="5"/>
    </row>
    <row r="35" spans="1:29">
      <c r="A35" s="7" t="s">
        <v>7</v>
      </c>
      <c r="B35" s="36">
        <f>+B36+B37+B38</f>
        <v>6154.9450000000006</v>
      </c>
      <c r="C35" s="36">
        <f t="shared" ref="C35:X35" si="13">+C36+C37+C38</f>
        <v>6747.3629999999994</v>
      </c>
      <c r="D35" s="36">
        <f t="shared" si="13"/>
        <v>6861.8756229999999</v>
      </c>
      <c r="E35" s="36">
        <f t="shared" si="13"/>
        <v>9026.5775499999982</v>
      </c>
      <c r="F35" s="36">
        <f t="shared" si="13"/>
        <v>12775.638999999999</v>
      </c>
      <c r="G35" s="36">
        <f t="shared" si="13"/>
        <v>14364.397999999999</v>
      </c>
      <c r="H35" s="36">
        <f t="shared" si="13"/>
        <v>20390.268</v>
      </c>
      <c r="I35" s="36">
        <f t="shared" si="13"/>
        <v>28153.264999999999</v>
      </c>
      <c r="J35" s="36">
        <f t="shared" si="13"/>
        <v>32242.733507410023</v>
      </c>
      <c r="K35" s="36">
        <f t="shared" si="13"/>
        <v>42848.910687369993</v>
      </c>
      <c r="L35" s="36">
        <f t="shared" si="13"/>
        <v>50753.638090999993</v>
      </c>
      <c r="M35" s="36">
        <f t="shared" si="13"/>
        <v>65487.784</v>
      </c>
      <c r="N35" s="36">
        <f t="shared" si="13"/>
        <v>74747.23000000001</v>
      </c>
      <c r="O35" s="36">
        <f t="shared" si="13"/>
        <v>83166.741000000009</v>
      </c>
      <c r="P35" s="36">
        <f t="shared" si="13"/>
        <v>84845.725999999995</v>
      </c>
      <c r="Q35" s="36">
        <f t="shared" si="13"/>
        <v>96406.074000000008</v>
      </c>
      <c r="R35" s="36">
        <f t="shared" si="13"/>
        <v>109785.40599999999</v>
      </c>
      <c r="S35" s="36">
        <f t="shared" si="13"/>
        <v>122830.10200000001</v>
      </c>
      <c r="T35" s="36">
        <f t="shared" si="13"/>
        <v>138314.89600000001</v>
      </c>
      <c r="U35" s="36">
        <f t="shared" si="13"/>
        <v>171128.87800000006</v>
      </c>
      <c r="V35" s="36">
        <f t="shared" si="13"/>
        <v>166829.834</v>
      </c>
      <c r="W35" s="36">
        <f t="shared" si="13"/>
        <v>175998.16400000002</v>
      </c>
      <c r="X35" s="36">
        <f t="shared" si="13"/>
        <v>187970.73600000003</v>
      </c>
      <c r="Y35" s="14"/>
      <c r="AA35" s="5"/>
      <c r="AB35" s="5"/>
      <c r="AC35" s="5"/>
    </row>
    <row r="36" spans="1:29">
      <c r="A36" s="9" t="s">
        <v>3</v>
      </c>
      <c r="B36" s="37">
        <f>+'DATOS BANCOS'!B30</f>
        <v>2985.3679999999999</v>
      </c>
      <c r="C36" s="37">
        <f>+'DATOS BANCOS'!C30</f>
        <v>3090.373</v>
      </c>
      <c r="D36" s="37">
        <f>+'DATOS BANCOS'!D30</f>
        <v>3587.2665000000002</v>
      </c>
      <c r="E36" s="37">
        <f>+'DATOS BANCOS'!E30</f>
        <v>4173.5315499999997</v>
      </c>
      <c r="F36" s="37">
        <f>+'DATOS BANCOS'!F30</f>
        <v>5739.3995500000001</v>
      </c>
      <c r="G36" s="37">
        <f>+'DATOS BANCOS'!G30</f>
        <v>6612.9795430000004</v>
      </c>
      <c r="H36" s="37">
        <f>+'DATOS BANCOS'!H30</f>
        <v>8533.8344510000006</v>
      </c>
      <c r="I36" s="37">
        <f>+'DATOS BANCOS'!I30</f>
        <v>11658.817368</v>
      </c>
      <c r="J36" s="37">
        <f>+'DATOS BANCOS'!J30</f>
        <v>13807.764741999999</v>
      </c>
      <c r="K36" s="37">
        <f>+'DATOS BANCOS'!K30</f>
        <v>18084.162927000001</v>
      </c>
      <c r="L36" s="37">
        <f>+'DATOS BANCOS'!L30</f>
        <v>22408.840112000002</v>
      </c>
      <c r="M36" s="37">
        <f>+'DATOS BANCOS'!M30</f>
        <v>26978.425999999999</v>
      </c>
      <c r="N36" s="37">
        <f>+'DATOS BANCOS'!N30</f>
        <v>31061.385999999999</v>
      </c>
      <c r="O36" s="37">
        <f>+'DATOS BANCOS'!O30</f>
        <v>35591.298000000003</v>
      </c>
      <c r="P36" s="37">
        <f>+'DATOS BANCOS'!P30</f>
        <v>36751.499000000003</v>
      </c>
      <c r="Q36" s="37">
        <f>+'DATOS BANCOS'!Q30</f>
        <v>40696.159</v>
      </c>
      <c r="R36" s="37">
        <f>+'DATOS BANCOS'!R30</f>
        <v>45691.578000000001</v>
      </c>
      <c r="S36" s="37">
        <f>+'DATOS BANCOS'!S30</f>
        <v>53723.004999999997</v>
      </c>
      <c r="T36" s="37">
        <f>+'DATOS BANCOS'!T30</f>
        <v>59556.531999999999</v>
      </c>
      <c r="U36" s="37">
        <f>+'DATOS BANCOS'!U30</f>
        <v>95720.339000000007</v>
      </c>
      <c r="V36" s="37">
        <f>+'DATOS BANCOS'!V30</f>
        <v>106468.66099999999</v>
      </c>
      <c r="W36" s="37">
        <f>+'DATOS BANCOS'!W30</f>
        <v>95254.482000000004</v>
      </c>
      <c r="X36" s="37">
        <f>+'DATOS BANCOS'!X30</f>
        <v>91640.585000000006</v>
      </c>
      <c r="Y36" s="14"/>
    </row>
    <row r="37" spans="1:29">
      <c r="A37" s="9" t="s">
        <v>2</v>
      </c>
      <c r="B37" s="37">
        <f>+'DATOS BANCOS'!B31</f>
        <v>2481.627</v>
      </c>
      <c r="C37" s="37">
        <f>+'DATOS BANCOS'!C31</f>
        <v>3016.32</v>
      </c>
      <c r="D37" s="37">
        <f>+'DATOS BANCOS'!D31</f>
        <v>2944.1687999999999</v>
      </c>
      <c r="E37" s="37">
        <f>+'DATOS BANCOS'!E31</f>
        <v>4402.5439999999999</v>
      </c>
      <c r="F37" s="37">
        <f>+'DATOS BANCOS'!F31</f>
        <v>6357.7089999999998</v>
      </c>
      <c r="G37" s="37">
        <f>+'DATOS BANCOS'!G31</f>
        <v>6961.71</v>
      </c>
      <c r="H37" s="37">
        <f>+'DATOS BANCOS'!H31</f>
        <v>10920.901</v>
      </c>
      <c r="I37" s="37">
        <f>+'DATOS BANCOS'!I31</f>
        <v>15516.528</v>
      </c>
      <c r="J37" s="37">
        <f>+'DATOS BANCOS'!J31</f>
        <v>17532.200643</v>
      </c>
      <c r="K37" s="37">
        <f>+'DATOS BANCOS'!K31</f>
        <v>23249.621212999999</v>
      </c>
      <c r="L37" s="37">
        <f>+'DATOS BANCOS'!L31</f>
        <v>26550.729781999999</v>
      </c>
      <c r="M37" s="37">
        <f>+'DATOS BANCOS'!M31</f>
        <v>36219.462</v>
      </c>
      <c r="N37" s="37">
        <f>+'DATOS BANCOS'!N31</f>
        <v>40870.226000000002</v>
      </c>
      <c r="O37" s="37">
        <f>+'DATOS BANCOS'!O31</f>
        <v>43690.59</v>
      </c>
      <c r="P37" s="37">
        <f>+'DATOS BANCOS'!P31</f>
        <v>43889.99</v>
      </c>
      <c r="Q37" s="37">
        <f>+'DATOS BANCOS'!Q31</f>
        <v>51078.095999999998</v>
      </c>
      <c r="R37" s="37">
        <f>+'DATOS BANCOS'!R31</f>
        <v>59135.464</v>
      </c>
      <c r="S37" s="37">
        <f>+'DATOS BANCOS'!S31</f>
        <v>63952.377</v>
      </c>
      <c r="T37" s="37">
        <f>+'DATOS BANCOS'!T31</f>
        <v>72959.191000000006</v>
      </c>
      <c r="U37" s="37">
        <f>+'DATOS BANCOS'!U31</f>
        <v>71877.322</v>
      </c>
      <c r="V37" s="37">
        <f>+'DATOS BANCOS'!V31</f>
        <v>57626.180999999997</v>
      </c>
      <c r="W37" s="37">
        <f>+'DATOS BANCOS'!W31</f>
        <v>76750.876000000004</v>
      </c>
      <c r="X37" s="37">
        <f>+'DATOS BANCOS'!X31</f>
        <v>87664.895000000004</v>
      </c>
      <c r="Y37" s="14"/>
      <c r="AA37" s="5"/>
      <c r="AB37" s="5"/>
      <c r="AC37" s="5"/>
    </row>
    <row r="38" spans="1:29">
      <c r="A38" s="9" t="s">
        <v>1</v>
      </c>
      <c r="B38" s="37">
        <f>+'DATOS BANCOS'!B32</f>
        <v>687.95000000000095</v>
      </c>
      <c r="C38" s="37">
        <f>+'DATOS BANCOS'!C32</f>
        <v>640.66999999999905</v>
      </c>
      <c r="D38" s="37">
        <f>+'DATOS BANCOS'!D32</f>
        <v>330.44032299999998</v>
      </c>
      <c r="E38" s="37">
        <f>+'DATOS BANCOS'!E32</f>
        <v>450.50199999999899</v>
      </c>
      <c r="F38" s="37">
        <f>+'DATOS BANCOS'!F32</f>
        <v>678.53044999999895</v>
      </c>
      <c r="G38" s="37">
        <f>+'DATOS BANCOS'!G32</f>
        <v>789.70845699999904</v>
      </c>
      <c r="H38" s="37">
        <f>+'DATOS BANCOS'!H32</f>
        <v>935.53254900000002</v>
      </c>
      <c r="I38" s="37">
        <f>+'DATOS BANCOS'!I32</f>
        <v>977.91963199999896</v>
      </c>
      <c r="J38" s="37">
        <f>+'DATOS BANCOS'!J32</f>
        <v>902.76812241002301</v>
      </c>
      <c r="K38" s="37">
        <f>+'DATOS BANCOS'!K32</f>
        <v>1515.12654736999</v>
      </c>
      <c r="L38" s="37">
        <f>+'DATOS BANCOS'!L32</f>
        <v>1794.0681969999901</v>
      </c>
      <c r="M38" s="37">
        <f>+'DATOS BANCOS'!M32</f>
        <v>2289.8960000000002</v>
      </c>
      <c r="N38" s="37">
        <f>+'DATOS BANCOS'!N32</f>
        <v>2815.6180000000099</v>
      </c>
      <c r="O38" s="37">
        <f>+'DATOS BANCOS'!O32</f>
        <v>3884.8530000000101</v>
      </c>
      <c r="P38" s="37">
        <f>+'DATOS BANCOS'!P32</f>
        <v>4204.2369999999901</v>
      </c>
      <c r="Q38" s="37">
        <f>+'DATOS BANCOS'!Q32</f>
        <v>4631.8190000000004</v>
      </c>
      <c r="R38" s="37">
        <f>+'DATOS BANCOS'!R32</f>
        <v>4958.3639999999896</v>
      </c>
      <c r="S38" s="37">
        <f>+'DATOS BANCOS'!S32</f>
        <v>5154.7200000000103</v>
      </c>
      <c r="T38" s="37">
        <f>+'DATOS BANCOS'!T32</f>
        <v>5799.1729999999998</v>
      </c>
      <c r="U38" s="37">
        <f>+'DATOS BANCOS'!U32</f>
        <v>3531.2170000000201</v>
      </c>
      <c r="V38" s="37">
        <f>+'DATOS BANCOS'!V32</f>
        <v>2734.9920000000102</v>
      </c>
      <c r="W38" s="37">
        <f>+'DATOS BANCOS'!W32</f>
        <v>3992.80600000001</v>
      </c>
      <c r="X38" s="37">
        <f>+'DATOS BANCOS'!X32</f>
        <v>8665.2560000000194</v>
      </c>
      <c r="Y38" s="14"/>
    </row>
    <row r="39" spans="1:29">
      <c r="A39" s="4" t="s">
        <v>9</v>
      </c>
      <c r="B39" s="38">
        <f>+'DATOS BANCOS'!B33</f>
        <v>28927.964479999999</v>
      </c>
      <c r="C39" s="38">
        <f>+'DATOS BANCOS'!C33</f>
        <v>29368.057680000002</v>
      </c>
      <c r="D39" s="38">
        <f>+'DATOS BANCOS'!D33</f>
        <v>28024.093557299999</v>
      </c>
      <c r="E39" s="38">
        <f>+'DATOS BANCOS'!E33</f>
        <v>28196.703250319999</v>
      </c>
      <c r="F39" s="38">
        <f>+'DATOS BANCOS'!F33</f>
        <v>32839.65492031</v>
      </c>
      <c r="G39" s="38">
        <f>+'DATOS BANCOS'!G33</f>
        <v>34776.432681600003</v>
      </c>
      <c r="H39" s="38">
        <f>+'DATOS BANCOS'!H33</f>
        <v>38951.533667999996</v>
      </c>
      <c r="I39" s="38">
        <f>+'DATOS BANCOS'!I33</f>
        <v>48165.355107240001</v>
      </c>
      <c r="J39" s="38">
        <f>+'DATOS BANCOS'!J33</f>
        <v>47097.399564500003</v>
      </c>
      <c r="K39" s="38">
        <f>+'DATOS BANCOS'!K33</f>
        <v>51466.793420069997</v>
      </c>
      <c r="L39" s="38">
        <f>+'DATOS BANCOS'!L33</f>
        <v>57939.3496017</v>
      </c>
      <c r="M39" s="38">
        <f>+'DATOS BANCOS'!M33</f>
        <v>54356.748599999999</v>
      </c>
      <c r="N39" s="38">
        <f>+'DATOS BANCOS'!N33</f>
        <v>67162.634000000005</v>
      </c>
      <c r="O39" s="38">
        <f>+'DATOS BANCOS'!O33</f>
        <v>72059.859779999999</v>
      </c>
      <c r="P39" s="38">
        <f>+'DATOS BANCOS'!P33</f>
        <v>93230.617370000007</v>
      </c>
      <c r="Q39" s="38">
        <f>+'DATOS BANCOS'!Q33</f>
        <v>90174.786240000001</v>
      </c>
      <c r="R39" s="38">
        <f>+'DATOS BANCOS'!R33</f>
        <v>91699.792199999996</v>
      </c>
      <c r="S39" s="38">
        <f>+'DATOS BANCOS'!S33</f>
        <v>95510.255139999994</v>
      </c>
      <c r="T39" s="38">
        <f>+'DATOS BANCOS'!T33</f>
        <v>100982.52927</v>
      </c>
      <c r="U39" s="38">
        <f>+'DATOS BANCOS'!U33</f>
        <v>122194.4213</v>
      </c>
      <c r="V39" s="38">
        <f>+'DATOS BANCOS'!V33</f>
        <v>135084.53406999999</v>
      </c>
      <c r="W39" s="38">
        <f>+'DATOS BANCOS'!W33</f>
        <v>131916.17126999999</v>
      </c>
      <c r="X39" s="38">
        <f>+'DATOS BANCOS'!X33</f>
        <v>129644.25082</v>
      </c>
      <c r="Y39" s="14"/>
      <c r="AA39" s="5"/>
      <c r="AB39" s="5"/>
      <c r="AC39" s="5"/>
    </row>
    <row r="40" spans="1:29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31"/>
      <c r="V40" s="31"/>
      <c r="W40" s="31"/>
      <c r="X40" s="31"/>
      <c r="Y40" s="14"/>
    </row>
    <row r="41" spans="1:29">
      <c r="A41" s="16" t="s">
        <v>26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14"/>
    </row>
    <row r="42" spans="1:29">
      <c r="A42" s="7" t="s">
        <v>50</v>
      </c>
      <c r="B42" s="14">
        <f>+'DATOS BCRP'!B13</f>
        <v>178974.626321977</v>
      </c>
      <c r="C42" s="14">
        <f>+'DATOS BCRP'!C13</f>
        <v>189741.44734998301</v>
      </c>
      <c r="D42" s="14">
        <f>+'DATOS BCRP'!D13</f>
        <v>203612.61266088099</v>
      </c>
      <c r="E42" s="14">
        <f>+'DATOS BCRP'!E13</f>
        <v>225691.818733597</v>
      </c>
      <c r="F42" s="14">
        <f>+'DATOS BCRP'!F13</f>
        <v>244651.600262466</v>
      </c>
      <c r="G42" s="14">
        <f>+'DATOS BCRP'!G13</f>
        <v>286314.08373982302</v>
      </c>
      <c r="H42" s="14">
        <f>+'DATOS BCRP'!H13</f>
        <v>319693</v>
      </c>
      <c r="I42" s="14">
        <f>+'DATOS BCRP'!I13</f>
        <v>354827.53577412001</v>
      </c>
      <c r="J42" s="14">
        <f>+'DATOS BCRP'!J13</f>
        <v>367052.845311735</v>
      </c>
      <c r="K42" s="14">
        <f>+'DATOS BCRP'!K13</f>
        <v>421582.06523328298</v>
      </c>
      <c r="L42" s="14">
        <f>+'DATOS BCRP'!L13</f>
        <v>471985.53679455398</v>
      </c>
      <c r="M42" s="14">
        <f>+'DATOS BCRP'!M13</f>
        <v>509758.20175753301</v>
      </c>
      <c r="N42" s="14">
        <f>+'DATOS BCRP'!N13</f>
        <v>548696.51547543495</v>
      </c>
      <c r="O42" s="14">
        <f>+'DATOS BCRP'!O13</f>
        <v>578493.24106441101</v>
      </c>
      <c r="P42" s="14">
        <f>+'DATOS BCRP'!P13</f>
        <v>614251.09670176904</v>
      </c>
      <c r="Q42" s="14">
        <f>+'DATOS BCRP'!Q13</f>
        <v>662788.39452977001</v>
      </c>
      <c r="R42" s="14">
        <f>+'DATOS BCRP'!R13</f>
        <v>706232.91490068997</v>
      </c>
      <c r="S42" s="14">
        <f>+'DATOS BCRP'!S13</f>
        <v>748094.97252288996</v>
      </c>
      <c r="T42" s="14">
        <f>+'DATOS BCRP'!T13</f>
        <v>777524.45049662795</v>
      </c>
      <c r="U42" s="14">
        <f>+'DATOS BCRP'!U13</f>
        <v>721691.95795627695</v>
      </c>
      <c r="V42" s="14">
        <f>+'DATOS BCRP'!V13</f>
        <v>877967.01130398503</v>
      </c>
      <c r="W42" s="14">
        <f>+'DATOS BCRP'!W13</f>
        <v>937184.861373169</v>
      </c>
      <c r="X42" s="14">
        <f>+'DATOS BCRP'!X13</f>
        <v>1001330.5590469301</v>
      </c>
      <c r="Y42" s="14"/>
      <c r="AA42" s="5"/>
      <c r="AB42" s="5"/>
      <c r="AC42" s="5"/>
    </row>
    <row r="43" spans="1:29">
      <c r="A43" s="7" t="s">
        <v>30</v>
      </c>
      <c r="B43" s="42">
        <f>+(B46+1)/(B46+B48)</f>
        <v>1.2335763745780632</v>
      </c>
      <c r="C43" s="42">
        <f t="shared" ref="C43:W43" si="14">+(C46+1)/(C46+C48)</f>
        <v>1.2127359612061128</v>
      </c>
      <c r="D43" s="42">
        <f t="shared" si="14"/>
        <v>1.2513654532741261</v>
      </c>
      <c r="E43" s="42">
        <f t="shared" si="14"/>
        <v>1.3315927322539804</v>
      </c>
      <c r="F43" s="42">
        <f t="shared" si="14"/>
        <v>1.3211504249241066</v>
      </c>
      <c r="G43" s="42">
        <f t="shared" si="14"/>
        <v>1.3687341069505705</v>
      </c>
      <c r="H43" s="42">
        <f t="shared" si="14"/>
        <v>1.3766627116473953</v>
      </c>
      <c r="I43" s="42">
        <f t="shared" si="14"/>
        <v>1.2967019885705213</v>
      </c>
      <c r="J43" s="42">
        <f t="shared" si="14"/>
        <v>1.4076139706287343</v>
      </c>
      <c r="K43" s="42">
        <f t="shared" si="14"/>
        <v>1.2468029913374001</v>
      </c>
      <c r="L43" s="42">
        <f t="shared" si="14"/>
        <v>1.2201598840664536</v>
      </c>
      <c r="M43" s="42">
        <f t="shared" si="14"/>
        <v>1.0855527585743716</v>
      </c>
      <c r="N43" s="42">
        <f t="shared" si="14"/>
        <v>1.1981707337071528</v>
      </c>
      <c r="O43" s="42">
        <f t="shared" si="14"/>
        <v>1.2675837816908799</v>
      </c>
      <c r="P43" s="42">
        <f t="shared" si="14"/>
        <v>1.3905677871589333</v>
      </c>
      <c r="Q43" s="42">
        <f t="shared" si="14"/>
        <v>1.3827635074034987</v>
      </c>
      <c r="R43" s="42">
        <f t="shared" si="14"/>
        <v>1.4283659146768697</v>
      </c>
      <c r="S43" s="42">
        <f t="shared" si="14"/>
        <v>1.502399433580148</v>
      </c>
      <c r="T43" s="42">
        <f t="shared" si="14"/>
        <v>1.5396559186754886</v>
      </c>
      <c r="U43" s="42">
        <f t="shared" si="14"/>
        <v>1.6641950347162298</v>
      </c>
      <c r="V43" s="42">
        <f t="shared" si="14"/>
        <v>1.486655953692239</v>
      </c>
      <c r="W43" s="42">
        <f t="shared" si="14"/>
        <v>1.4729195582097545</v>
      </c>
      <c r="X43" s="42"/>
      <c r="Y43" s="42"/>
      <c r="AA43" s="5"/>
      <c r="AB43" s="5"/>
      <c r="AC43" s="5"/>
    </row>
    <row r="44" spans="1:29">
      <c r="A44" s="9" t="s">
        <v>45</v>
      </c>
      <c r="B44" s="43">
        <f>+B33</f>
        <v>4911.3779999999997</v>
      </c>
      <c r="C44" s="43">
        <f t="shared" ref="C44:X44" si="15">+C33</f>
        <v>5573.1229999999996</v>
      </c>
      <c r="D44" s="43">
        <f t="shared" si="15"/>
        <v>6318.5863300000001</v>
      </c>
      <c r="E44" s="43">
        <f t="shared" si="15"/>
        <v>7981.7255999999998</v>
      </c>
      <c r="F44" s="43">
        <f t="shared" si="15"/>
        <v>10035.681500000001</v>
      </c>
      <c r="G44" s="43">
        <f t="shared" si="15"/>
        <v>11687.5682</v>
      </c>
      <c r="H44" s="43">
        <f t="shared" si="15"/>
        <v>14857.856100000001</v>
      </c>
      <c r="I44" s="43">
        <f t="shared" si="15"/>
        <v>17335.550200000001</v>
      </c>
      <c r="J44" s="43">
        <f t="shared" si="15"/>
        <v>19241.344300000001</v>
      </c>
      <c r="K44" s="43">
        <f t="shared" si="15"/>
        <v>24131.355</v>
      </c>
      <c r="L44" s="43">
        <f t="shared" si="15"/>
        <v>27260.925599999999</v>
      </c>
      <c r="M44" s="43">
        <f t="shared" si="15"/>
        <v>32244.416000000001</v>
      </c>
      <c r="N44" s="43">
        <f t="shared" si="15"/>
        <v>35144.373</v>
      </c>
      <c r="O44" s="43">
        <f t="shared" si="15"/>
        <v>39172.858</v>
      </c>
      <c r="P44" s="43">
        <f t="shared" si="15"/>
        <v>40642.839</v>
      </c>
      <c r="Q44" s="43">
        <f t="shared" si="15"/>
        <v>43295.347000000002</v>
      </c>
      <c r="R44" s="43">
        <f t="shared" si="15"/>
        <v>46178.271000000001</v>
      </c>
      <c r="S44" s="43">
        <f t="shared" si="15"/>
        <v>49777.514000000003</v>
      </c>
      <c r="T44" s="43">
        <f t="shared" si="15"/>
        <v>52129.294999999998</v>
      </c>
      <c r="U44" s="43">
        <f t="shared" si="15"/>
        <v>71576.134999999995</v>
      </c>
      <c r="V44" s="43">
        <f t="shared" si="15"/>
        <v>83057.932000000001</v>
      </c>
      <c r="W44" s="43">
        <f t="shared" si="15"/>
        <v>79890.445999999996</v>
      </c>
      <c r="X44" s="43">
        <f t="shared" si="15"/>
        <v>75399.05</v>
      </c>
      <c r="Y44" s="43"/>
      <c r="AA44" s="5"/>
      <c r="AB44" s="5"/>
      <c r="AC44" s="5"/>
    </row>
    <row r="45" spans="1:29">
      <c r="A45" s="9" t="s">
        <v>46</v>
      </c>
      <c r="B45" s="43">
        <f>+B34</f>
        <v>2597.797</v>
      </c>
      <c r="C45" s="43">
        <f t="shared" ref="C45:W45" si="16">+C34</f>
        <v>2623.7629999999999</v>
      </c>
      <c r="D45" s="43">
        <f t="shared" si="16"/>
        <v>2993.0468759999999</v>
      </c>
      <c r="E45" s="43">
        <f t="shared" si="16"/>
        <v>4437.9029259999998</v>
      </c>
      <c r="F45" s="43">
        <f t="shared" si="16"/>
        <v>5453.190012</v>
      </c>
      <c r="G45" s="43">
        <f t="shared" si="16"/>
        <v>7287.8843459999998</v>
      </c>
      <c r="H45" s="43">
        <f t="shared" si="16"/>
        <v>9618.1942400000007</v>
      </c>
      <c r="I45" s="43">
        <f t="shared" si="16"/>
        <v>11594.543894</v>
      </c>
      <c r="J45" s="43">
        <f t="shared" si="16"/>
        <v>13905.237596999999</v>
      </c>
      <c r="K45" s="43">
        <f t="shared" si="16"/>
        <v>18519.235970000002</v>
      </c>
      <c r="L45" s="43">
        <f t="shared" si="16"/>
        <v>21505.414476000002</v>
      </c>
      <c r="M45" s="43">
        <f t="shared" si="16"/>
        <v>25002.155999999999</v>
      </c>
      <c r="N45" s="43">
        <f t="shared" si="16"/>
        <v>27084.460999999999</v>
      </c>
      <c r="O45" s="43">
        <f t="shared" si="16"/>
        <v>29105.475999999999</v>
      </c>
      <c r="P45" s="43">
        <f t="shared" si="16"/>
        <v>30681.348999999998</v>
      </c>
      <c r="Q45" s="43">
        <f t="shared" si="16"/>
        <v>30509.34</v>
      </c>
      <c r="R45" s="43">
        <f t="shared" si="16"/>
        <v>35534.790999999997</v>
      </c>
      <c r="S45" s="43">
        <f t="shared" si="16"/>
        <v>42420.332000000002</v>
      </c>
      <c r="T45" s="43">
        <f t="shared" si="16"/>
        <v>47297.559000000001</v>
      </c>
      <c r="U45" s="43">
        <f t="shared" si="16"/>
        <v>71524.055999999997</v>
      </c>
      <c r="V45" s="43">
        <f t="shared" si="16"/>
        <v>61563.184999999998</v>
      </c>
      <c r="W45" s="43">
        <f t="shared" si="16"/>
        <v>57077.578999999998</v>
      </c>
      <c r="X45" s="43"/>
      <c r="Y45" s="43"/>
      <c r="AA45" s="5"/>
      <c r="AB45" s="5"/>
      <c r="AC45" s="5"/>
    </row>
    <row r="46" spans="1:29">
      <c r="A46" s="9" t="s">
        <v>47</v>
      </c>
      <c r="B46" s="44">
        <f>+B44/B45</f>
        <v>1.8905934528371537</v>
      </c>
      <c r="C46" s="44">
        <f t="shared" ref="C46:W46" si="17">+C44/C45</f>
        <v>2.1240954308754256</v>
      </c>
      <c r="D46" s="44">
        <f t="shared" si="17"/>
        <v>2.1110883296436551</v>
      </c>
      <c r="E46" s="44">
        <f t="shared" si="17"/>
        <v>1.7985354193391836</v>
      </c>
      <c r="F46" s="44">
        <f t="shared" si="17"/>
        <v>1.8403322601845917</v>
      </c>
      <c r="G46" s="44">
        <f t="shared" si="17"/>
        <v>1.6036983636293287</v>
      </c>
      <c r="H46" s="44">
        <f t="shared" si="17"/>
        <v>1.5447656523933957</v>
      </c>
      <c r="I46" s="44">
        <f t="shared" si="17"/>
        <v>1.4951472311878422</v>
      </c>
      <c r="J46" s="44">
        <f t="shared" si="17"/>
        <v>1.3837479702001816</v>
      </c>
      <c r="K46" s="44">
        <f t="shared" si="17"/>
        <v>1.3030426870250629</v>
      </c>
      <c r="L46" s="44">
        <f t="shared" si="17"/>
        <v>1.2676307927207418</v>
      </c>
      <c r="M46" s="44">
        <f t="shared" si="17"/>
        <v>1.2896654192542436</v>
      </c>
      <c r="N46" s="44">
        <f t="shared" si="17"/>
        <v>1.2975843602721133</v>
      </c>
      <c r="O46" s="44">
        <f t="shared" si="17"/>
        <v>1.3458930546265591</v>
      </c>
      <c r="P46" s="44">
        <f t="shared" si="17"/>
        <v>1.3246757500786555</v>
      </c>
      <c r="Q46" s="44">
        <f t="shared" si="17"/>
        <v>1.4190850080663824</v>
      </c>
      <c r="R46" s="44">
        <f t="shared" si="17"/>
        <v>1.2995227972496026</v>
      </c>
      <c r="S46" s="44">
        <f t="shared" si="17"/>
        <v>1.173435276272708</v>
      </c>
      <c r="T46" s="44">
        <f t="shared" si="17"/>
        <v>1.1021561387554906</v>
      </c>
      <c r="U46" s="44">
        <f t="shared" si="17"/>
        <v>1.0007281326439317</v>
      </c>
      <c r="V46" s="44">
        <f t="shared" si="17"/>
        <v>1.3491493658101024</v>
      </c>
      <c r="W46" s="44">
        <f t="shared" si="17"/>
        <v>1.3996817559483383</v>
      </c>
      <c r="X46" s="44"/>
      <c r="Y46" s="44"/>
      <c r="AA46" s="5"/>
      <c r="AB46" s="5"/>
      <c r="AC46" s="5"/>
    </row>
    <row r="47" spans="1:29">
      <c r="A47" s="9" t="s">
        <v>48</v>
      </c>
      <c r="B47" s="43">
        <f>+'DATOS BCRP'!B17-'DATOS BCRP'!B18</f>
        <v>1175.9427000000005</v>
      </c>
      <c r="C47" s="43">
        <f>+'DATOS BCRP'!C17-'DATOS BCRP'!C18</f>
        <v>1185.8800000000001</v>
      </c>
      <c r="D47" s="43">
        <f>+'DATOS BCRP'!D17-'DATOS BCRP'!D18</f>
        <v>1122.59177</v>
      </c>
      <c r="E47" s="43">
        <f>+'DATOS BCRP'!E17-'DATOS BCRP'!E18</f>
        <v>1345.1715999999997</v>
      </c>
      <c r="F47" s="43">
        <f>+'DATOS BCRP'!F17-'DATOS BCRP'!F18</f>
        <v>1688.0944</v>
      </c>
      <c r="G47" s="43">
        <f>+'DATOS BCRP'!G17-'DATOS BCRP'!G18</f>
        <v>2175.937100000001</v>
      </c>
      <c r="H47" s="43">
        <f>+'DATOS BCRP'!H17-'DATOS BCRP'!H18</f>
        <v>2921.4082999999991</v>
      </c>
      <c r="I47" s="43">
        <f>+'DATOS BCRP'!I17-'DATOS BCRP'!I18</f>
        <v>4974.9686000000002</v>
      </c>
      <c r="J47" s="43">
        <f>+'DATOS BCRP'!J17-'DATOS BCRP'!J18</f>
        <v>4306.7183000000005</v>
      </c>
      <c r="K47" s="43">
        <f>+'DATOS BCRP'!K17-'DATOS BCRP'!K18</f>
        <v>10076.608300000004</v>
      </c>
      <c r="L47" s="43">
        <f>+'DATOS BCRP'!L17-'DATOS BCRP'!L18</f>
        <v>12706.246500000005</v>
      </c>
      <c r="M47" s="43">
        <f>+'DATOS BCRP'!M17-'DATOS BCRP'!M18</f>
        <v>20490.535431729997</v>
      </c>
      <c r="N47" s="43">
        <f>+'DATOS BCRP'!N17-'DATOS BCRP'!N18</f>
        <v>16792.160124510003</v>
      </c>
      <c r="O47" s="43">
        <f>+'DATOS BCRP'!O17-'DATOS BCRP'!O18</f>
        <v>14692.089616259997</v>
      </c>
      <c r="P47" s="43">
        <f>+'DATOS BCRP'!P17-'DATOS BCRP'!P18</f>
        <v>10648.57495237</v>
      </c>
      <c r="Q47" s="43">
        <f>+'DATOS BCRP'!Q17-'DATOS BCRP'!Q18</f>
        <v>10079.42504514</v>
      </c>
      <c r="R47" s="43">
        <f>+'DATOS BCRP'!R17-'DATOS BCRP'!R18</f>
        <v>11029.10223705</v>
      </c>
      <c r="S47" s="43">
        <f>+'DATOS BCRP'!S17-'DATOS BCRP'!S18</f>
        <v>11589.552533230002</v>
      </c>
      <c r="T47" s="43">
        <f>+'DATOS BCRP'!T17-'DATOS BCRP'!T18</f>
        <v>12448.025681840001</v>
      </c>
      <c r="U47" s="43">
        <f>+'DATOS BCRP'!U17-'DATOS BCRP'!U18</f>
        <v>14411.49746785</v>
      </c>
      <c r="V47" s="43">
        <f>+'DATOS BCRP'!V17-'DATOS BCRP'!V18</f>
        <v>14221.547250610005</v>
      </c>
      <c r="W47" s="43">
        <f>+'DATOS BCRP'!W17-'DATOS BCRP'!W18</f>
        <v>13100.392662279992</v>
      </c>
      <c r="X47" s="43">
        <f>+'DATOS BCRP'!X17-'DATOS BCRP'!X18</f>
        <v>0</v>
      </c>
      <c r="Y47" s="43">
        <f>+'DATOS BCRP'!Y17-'DATOS BCRP'!Y18</f>
        <v>0</v>
      </c>
      <c r="AA47" s="5"/>
      <c r="AB47" s="5"/>
      <c r="AC47" s="5"/>
    </row>
    <row r="48" spans="1:29">
      <c r="A48" s="9" t="s">
        <v>49</v>
      </c>
      <c r="B48" s="44">
        <f>+B47/B45</f>
        <v>0.45266920394472721</v>
      </c>
      <c r="C48" s="44">
        <f t="shared" ref="C48:Y48" si="18">+C47/C45</f>
        <v>0.45197679820928954</v>
      </c>
      <c r="D48" s="44">
        <f t="shared" si="18"/>
        <v>0.37506655141340994</v>
      </c>
      <c r="E48" s="44">
        <f t="shared" si="18"/>
        <v>0.30310973953917436</v>
      </c>
      <c r="F48" s="44">
        <f t="shared" si="18"/>
        <v>0.30956089853558544</v>
      </c>
      <c r="G48" s="44">
        <f t="shared" si="18"/>
        <v>0.2985691041041667</v>
      </c>
      <c r="H48" s="44">
        <f t="shared" si="18"/>
        <v>0.30373771074933076</v>
      </c>
      <c r="I48" s="44">
        <f t="shared" si="18"/>
        <v>0.42907842218566877</v>
      </c>
      <c r="J48" s="44">
        <f t="shared" si="18"/>
        <v>0.30971914503130521</v>
      </c>
      <c r="K48" s="44">
        <f t="shared" si="18"/>
        <v>0.5441157678601577</v>
      </c>
      <c r="L48" s="44">
        <f t="shared" si="18"/>
        <v>0.59083941461254563</v>
      </c>
      <c r="M48" s="44">
        <f t="shared" si="18"/>
        <v>0.81955073921345012</v>
      </c>
      <c r="N48" s="44">
        <f t="shared" si="18"/>
        <v>0.61999240540581568</v>
      </c>
      <c r="O48" s="44">
        <f t="shared" si="18"/>
        <v>0.50478781437073894</v>
      </c>
      <c r="P48" s="44">
        <f t="shared" si="18"/>
        <v>0.34706997245688254</v>
      </c>
      <c r="Q48" s="44">
        <f t="shared" si="18"/>
        <v>0.33037178271113044</v>
      </c>
      <c r="R48" s="44">
        <f t="shared" si="18"/>
        <v>0.31037476024693661</v>
      </c>
      <c r="S48" s="44">
        <f t="shared" si="18"/>
        <v>0.2732074924173154</v>
      </c>
      <c r="T48" s="44">
        <f t="shared" si="18"/>
        <v>0.2631853724594963</v>
      </c>
      <c r="U48" s="44">
        <f t="shared" si="18"/>
        <v>0.20149161378445876</v>
      </c>
      <c r="V48" s="44">
        <f t="shared" si="18"/>
        <v>0.23100733418210909</v>
      </c>
      <c r="W48" s="44">
        <f t="shared" si="18"/>
        <v>0.22951906671234237</v>
      </c>
      <c r="X48" s="44"/>
      <c r="Y48" s="44"/>
      <c r="AA48" s="5"/>
      <c r="AB48" s="5"/>
      <c r="AC48" s="5"/>
    </row>
    <row r="49" spans="1:29">
      <c r="A49" s="7" t="s">
        <v>31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AA49" s="5"/>
      <c r="AB49" s="5"/>
      <c r="AC49" s="5"/>
    </row>
    <row r="50" spans="1:29">
      <c r="A50" s="9" t="s">
        <v>45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AA50" s="5"/>
      <c r="AB50" s="5"/>
      <c r="AC50" s="5"/>
    </row>
    <row r="51" spans="1:29">
      <c r="A51" s="9" t="s">
        <v>46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AA51" s="5"/>
      <c r="AB51" s="5"/>
      <c r="AC51" s="5"/>
    </row>
    <row r="52" spans="1:29">
      <c r="A52" s="9" t="s">
        <v>47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AA52" s="5"/>
      <c r="AB52" s="5"/>
      <c r="AC52" s="5"/>
    </row>
    <row r="53" spans="1:29">
      <c r="A53" s="9" t="s">
        <v>48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AA53" s="5"/>
      <c r="AB53" s="5"/>
      <c r="AC53" s="5"/>
    </row>
    <row r="54" spans="1:29">
      <c r="A54" s="9" t="s">
        <v>49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AA54" s="5"/>
      <c r="AB54" s="5"/>
      <c r="AC54" s="5"/>
    </row>
    <row r="55" spans="1:29">
      <c r="A55" s="7" t="s">
        <v>32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AA55" s="5"/>
      <c r="AB55" s="5"/>
      <c r="AC55" s="5"/>
    </row>
    <row r="56" spans="1:29">
      <c r="A56" s="7" t="s">
        <v>27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A56" s="5"/>
      <c r="AB56" s="5"/>
      <c r="AC56" s="5"/>
    </row>
    <row r="57" spans="1:29">
      <c r="A57" s="7" t="s">
        <v>28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AA57" s="5"/>
      <c r="AB57" s="5"/>
      <c r="AC57" s="5"/>
    </row>
    <row r="58" spans="1:29">
      <c r="A58" s="7" t="s">
        <v>29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A58" s="5"/>
      <c r="AB58" s="5"/>
      <c r="AC58" s="5"/>
    </row>
    <row r="59" spans="1:29">
      <c r="A59" s="7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31"/>
      <c r="X59" s="31"/>
      <c r="Y59" s="31"/>
    </row>
    <row r="60" spans="1:29">
      <c r="A60" s="7" t="s">
        <v>33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41"/>
      <c r="Y60" s="14"/>
    </row>
    <row r="61" spans="1:29">
      <c r="A61" s="25" t="s">
        <v>38</v>
      </c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AA61" s="2"/>
      <c r="AB61" s="2"/>
      <c r="AC61" s="2"/>
    </row>
    <row r="62" spans="1:29" ht="15.6">
      <c r="A62" s="25" t="s">
        <v>39</v>
      </c>
      <c r="B62" s="3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AA62" s="2"/>
      <c r="AB62" s="2"/>
      <c r="AC62" s="2"/>
    </row>
    <row r="63" spans="1:29" ht="15.6">
      <c r="A63" s="25" t="s">
        <v>40</v>
      </c>
      <c r="B63" s="38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9">
      <c r="A64" s="25" t="s">
        <v>41</v>
      </c>
      <c r="B64" s="38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>
      <c r="A65" s="25" t="s">
        <v>42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22"/>
      <c r="X65" s="22"/>
      <c r="Y65" s="50"/>
    </row>
    <row r="66" spans="1:25">
      <c r="A66" s="25" t="s">
        <v>44</v>
      </c>
      <c r="B66" s="24">
        <v>119.46732011458909</v>
      </c>
      <c r="C66" s="24">
        <v>120.69338749693217</v>
      </c>
      <c r="D66" s="24">
        <v>101.51314557008936</v>
      </c>
      <c r="E66" s="24">
        <v>108.36504618799299</v>
      </c>
      <c r="F66" s="24">
        <v>101.84527379287643</v>
      </c>
      <c r="G66" s="24">
        <v>97.730419064583202</v>
      </c>
      <c r="H66" s="24">
        <v>100</v>
      </c>
      <c r="I66" s="24">
        <v>120.73720654970077</v>
      </c>
      <c r="J66" s="24">
        <v>137.59097502410299</v>
      </c>
      <c r="K66" s="24">
        <v>150.34105967578327</v>
      </c>
      <c r="L66" s="24">
        <v>170.25768635650925</v>
      </c>
      <c r="M66" s="24">
        <v>200.09696102280884</v>
      </c>
      <c r="N66" s="24">
        <v>227.48498554749679</v>
      </c>
      <c r="O66" s="24">
        <v>248.36787593494134</v>
      </c>
      <c r="P66" s="24">
        <v>254.78664842548585</v>
      </c>
      <c r="Q66" s="24">
        <v>260.82499101711994</v>
      </c>
      <c r="R66" s="24">
        <v>244.19113665254355</v>
      </c>
      <c r="S66" s="24">
        <v>244.92323286516796</v>
      </c>
      <c r="T66" s="24">
        <v>246.52876547684605</v>
      </c>
      <c r="U66" s="24">
        <v>256.75621908569013</v>
      </c>
      <c r="V66" s="24">
        <v>270.36119745799022</v>
      </c>
      <c r="W66" s="24">
        <v>253.32710720073467</v>
      </c>
      <c r="X66" s="24">
        <v>235.59527148325316</v>
      </c>
      <c r="Y66" s="51">
        <v>230.80073021562433</v>
      </c>
    </row>
    <row r="67" spans="1:25">
      <c r="A67" s="25" t="s">
        <v>43</v>
      </c>
      <c r="B67" s="24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spans="1:25">
      <c r="A68" s="1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11"/>
      <c r="X68" s="11"/>
      <c r="Y68" s="11"/>
    </row>
    <row r="69" spans="1:25">
      <c r="N69" s="21"/>
      <c r="O69" s="21"/>
      <c r="P69" s="21"/>
      <c r="Q69" s="21"/>
    </row>
    <row r="70" spans="1:25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24"/>
      <c r="X70" s="24"/>
      <c r="Y70" s="30"/>
    </row>
    <row r="71" spans="1: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1:25">
      <c r="B72" s="14"/>
      <c r="C72" s="1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5">
      <c r="B73" s="14"/>
      <c r="C73" s="1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5">
      <c r="B74" s="14"/>
      <c r="C74" s="1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>
      <c r="B75" s="14"/>
      <c r="C75" s="1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5">
      <c r="B76" s="14"/>
      <c r="C76" s="1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5">
      <c r="B77" s="14"/>
      <c r="C77" s="1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5">
      <c r="B78" s="14"/>
      <c r="C78" s="1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25">
      <c r="B79" s="14"/>
      <c r="C79" s="1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25">
      <c r="A80" s="18"/>
      <c r="B80" s="19"/>
      <c r="C80" s="1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B81" s="14"/>
      <c r="C81" s="1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B82" s="14"/>
      <c r="C82" s="1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B83" s="14"/>
      <c r="C83" s="1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B84" s="14"/>
      <c r="C84" s="1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B85" s="14"/>
      <c r="C85" s="1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B86" s="14"/>
      <c r="C86" s="1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>
      <c r="B87" s="14"/>
      <c r="C87" s="1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18"/>
      <c r="B88" s="20"/>
      <c r="C88" s="1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18"/>
      <c r="B89" s="19"/>
      <c r="C89" s="1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B90" s="14"/>
      <c r="C90" s="1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B91" s="14"/>
      <c r="C91" s="1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B92" s="14"/>
      <c r="C92" s="1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B93" s="14"/>
      <c r="C93" s="1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B94" s="14"/>
      <c r="C94" s="1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2:19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2:19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2:1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2:19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2:19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4" spans="2:19">
      <c r="B104" s="5">
        <f>B80+B87+B92</f>
        <v>0</v>
      </c>
    </row>
    <row r="105" spans="2:19">
      <c r="B105" s="5">
        <f>B87+B80</f>
        <v>0</v>
      </c>
    </row>
  </sheetData>
  <phoneticPr fontId="16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DATOS BANCOS</vt:lpstr>
      <vt:lpstr>DATOS BCRP</vt:lpstr>
      <vt:lpstr>A. SOCIEDADES DE DEPOSITOS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2020-03-03T21:18:49Z</dcterms:created>
  <dcterms:modified xsi:type="dcterms:W3CDTF">2025-03-20T19:33:44Z</dcterms:modified>
  <cp:category/>
</cp:coreProperties>
</file>