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urso\Documents\Programación financiera\"/>
    </mc:Choice>
  </mc:AlternateContent>
  <bookViews>
    <workbookView xWindow="0" yWindow="0" windowWidth="23040" windowHeight="9264" firstSheet="4" activeTab="10"/>
  </bookViews>
  <sheets>
    <sheet name="INSTRUCCIONES" sheetId="8" r:id="rId1"/>
    <sheet name="RESUMEN" sheetId="1" r:id="rId2"/>
    <sheet name="COMERCIAL" sheetId="5" r:id="rId3"/>
    <sheet name="SERVICIOS" sheetId="4" r:id="rId4"/>
    <sheet name="RENTA DE FACTORES" sheetId="3" r:id="rId5"/>
    <sheet name="CUENTA FINANCIERA" sheetId="2" r:id="rId6"/>
    <sheet name="Hoja1" sheetId="9" r:id="rId7"/>
    <sheet name="Hoja2" sheetId="10" r:id="rId8"/>
    <sheet name="Hoja3" sheetId="11" r:id="rId9"/>
    <sheet name="Hoja4" sheetId="12" r:id="rId10"/>
    <sheet name="CUADRO DE BALANZA DE PAGOS" sheetId="6" r:id="rId1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6" l="1"/>
  <c r="B25" i="6"/>
  <c r="B18" i="6" s="1"/>
  <c r="B31" i="6" s="1"/>
  <c r="O24" i="6"/>
  <c r="N23" i="6" l="1"/>
  <c r="N24" i="6"/>
  <c r="N10" i="9"/>
  <c r="N4" i="9"/>
  <c r="N22" i="6"/>
  <c r="N21" i="6"/>
  <c r="N20" i="6"/>
  <c r="N19" i="6" s="1"/>
  <c r="C22" i="12"/>
  <c r="C24" i="12" s="1"/>
  <c r="D22" i="12"/>
  <c r="D24" i="12" s="1"/>
  <c r="E22" i="12"/>
  <c r="E24" i="12" s="1"/>
  <c r="F22" i="12"/>
  <c r="F24" i="12" s="1"/>
  <c r="G22" i="12"/>
  <c r="C23" i="12"/>
  <c r="D23" i="12"/>
  <c r="E23" i="12"/>
  <c r="F23" i="12"/>
  <c r="G23" i="12"/>
  <c r="G24" i="12"/>
  <c r="N6" i="9"/>
  <c r="N3" i="9"/>
  <c r="B24" i="12"/>
  <c r="B23" i="12"/>
  <c r="B22" i="12"/>
  <c r="O11" i="1"/>
  <c r="O14" i="6" s="1"/>
  <c r="P11" i="1"/>
  <c r="Q11" i="1"/>
  <c r="R11" i="1"/>
  <c r="S11" i="1"/>
  <c r="T11" i="1"/>
  <c r="U11" i="1"/>
  <c r="V11" i="1"/>
  <c r="V14" i="6" s="1"/>
  <c r="W11" i="1"/>
  <c r="W14" i="6" s="1"/>
  <c r="X11" i="1"/>
  <c r="X14" i="6" s="1"/>
  <c r="Y11" i="1"/>
  <c r="Y14" i="6" s="1"/>
  <c r="Z11" i="1"/>
  <c r="Z14" i="6" s="1"/>
  <c r="O12" i="1"/>
  <c r="O15" i="6" s="1"/>
  <c r="P12" i="1"/>
  <c r="P15" i="6" s="1"/>
  <c r="Q12" i="1"/>
  <c r="Q15" i="6" s="1"/>
  <c r="R12" i="1"/>
  <c r="R15" i="6" s="1"/>
  <c r="S12" i="1"/>
  <c r="S15" i="6" s="1"/>
  <c r="T12" i="1"/>
  <c r="U12" i="1"/>
  <c r="V12" i="1"/>
  <c r="W12" i="1"/>
  <c r="X12" i="1"/>
  <c r="Y12" i="1"/>
  <c r="Z12" i="1"/>
  <c r="N12" i="1"/>
  <c r="N11" i="1"/>
  <c r="O8" i="1"/>
  <c r="P8" i="1"/>
  <c r="Q8" i="1"/>
  <c r="R8" i="1"/>
  <c r="S8" i="1"/>
  <c r="T8" i="1"/>
  <c r="U8" i="1"/>
  <c r="U11" i="6" s="1"/>
  <c r="V8" i="1"/>
  <c r="V11" i="6" s="1"/>
  <c r="W8" i="1"/>
  <c r="W11" i="6" s="1"/>
  <c r="X8" i="1"/>
  <c r="X11" i="6" s="1"/>
  <c r="Y8" i="1"/>
  <c r="Y11" i="6" s="1"/>
  <c r="Z8" i="1"/>
  <c r="Z11" i="6" s="1"/>
  <c r="O9" i="1"/>
  <c r="O12" i="6" s="1"/>
  <c r="P9" i="1"/>
  <c r="P12" i="6" s="1"/>
  <c r="Q9" i="1"/>
  <c r="Q12" i="6" s="1"/>
  <c r="R9" i="1"/>
  <c r="R12" i="6" s="1"/>
  <c r="S9" i="1"/>
  <c r="T9" i="1"/>
  <c r="U9" i="1"/>
  <c r="V9" i="1"/>
  <c r="W9" i="1"/>
  <c r="X9" i="1"/>
  <c r="Y9" i="1"/>
  <c r="Z9" i="1"/>
  <c r="N9" i="1"/>
  <c r="N8" i="1"/>
  <c r="N11" i="6" s="1"/>
  <c r="V12" i="6"/>
  <c r="O5" i="1"/>
  <c r="P5" i="1"/>
  <c r="Q5" i="1"/>
  <c r="Q8" i="6" s="1"/>
  <c r="R5" i="1"/>
  <c r="R8" i="6" s="1"/>
  <c r="S5" i="1"/>
  <c r="S8" i="6" s="1"/>
  <c r="T5" i="1"/>
  <c r="T8" i="6" s="1"/>
  <c r="U5" i="1"/>
  <c r="U8" i="6" s="1"/>
  <c r="V5" i="1"/>
  <c r="V8" i="6" s="1"/>
  <c r="W5" i="1"/>
  <c r="W8" i="6" s="1"/>
  <c r="X5" i="1"/>
  <c r="X8" i="6" s="1"/>
  <c r="Y5" i="1"/>
  <c r="Y8" i="6" s="1"/>
  <c r="Z5" i="1"/>
  <c r="Z8" i="6" s="1"/>
  <c r="O6" i="1"/>
  <c r="O9" i="6" s="1"/>
  <c r="P6" i="1"/>
  <c r="P9" i="6" s="1"/>
  <c r="Q6" i="1"/>
  <c r="Q9" i="6" s="1"/>
  <c r="R6" i="1"/>
  <c r="R9" i="6" s="1"/>
  <c r="S6" i="1"/>
  <c r="T6" i="1"/>
  <c r="U6" i="1"/>
  <c r="V6" i="1"/>
  <c r="W6" i="1"/>
  <c r="X6" i="1"/>
  <c r="Y6" i="1"/>
  <c r="Y9" i="6" s="1"/>
  <c r="Z6" i="1"/>
  <c r="Z9" i="6" s="1"/>
  <c r="N6" i="1"/>
  <c r="N5" i="1"/>
  <c r="B20" i="10"/>
  <c r="D7" i="6"/>
  <c r="E7" i="6"/>
  <c r="F7" i="6"/>
  <c r="G7" i="6"/>
  <c r="H7" i="6"/>
  <c r="I7" i="6"/>
  <c r="J7" i="6"/>
  <c r="C8" i="6"/>
  <c r="D8" i="6"/>
  <c r="E8" i="6"/>
  <c r="F8" i="6"/>
  <c r="G8" i="6"/>
  <c r="H8" i="6"/>
  <c r="I8" i="6"/>
  <c r="J8" i="6"/>
  <c r="K8" i="6"/>
  <c r="K7" i="6" s="1"/>
  <c r="L8" i="6"/>
  <c r="L7" i="6" s="1"/>
  <c r="L6" i="6" s="1"/>
  <c r="M8" i="6"/>
  <c r="M7" i="6" s="1"/>
  <c r="M6" i="6" s="1"/>
  <c r="N8" i="6"/>
  <c r="O8" i="6"/>
  <c r="P8" i="6"/>
  <c r="C9" i="6"/>
  <c r="C7" i="6" s="1"/>
  <c r="C6" i="6" s="1"/>
  <c r="D9" i="6"/>
  <c r="E9" i="6"/>
  <c r="F9" i="6"/>
  <c r="G9" i="6"/>
  <c r="H9" i="6"/>
  <c r="I9" i="6"/>
  <c r="J9" i="6"/>
  <c r="K9" i="6"/>
  <c r="L9" i="6"/>
  <c r="M9" i="6"/>
  <c r="N9" i="6"/>
  <c r="S9" i="6"/>
  <c r="T9" i="6"/>
  <c r="U9" i="6"/>
  <c r="V9" i="6"/>
  <c r="W9" i="6"/>
  <c r="X9" i="6"/>
  <c r="L10" i="6"/>
  <c r="M10" i="6"/>
  <c r="C11" i="6"/>
  <c r="C10" i="6" s="1"/>
  <c r="D11" i="6"/>
  <c r="D10" i="6" s="1"/>
  <c r="E11" i="6"/>
  <c r="E10" i="6" s="1"/>
  <c r="F11" i="6"/>
  <c r="F10" i="6" s="1"/>
  <c r="G11" i="6"/>
  <c r="G10" i="6" s="1"/>
  <c r="H11" i="6"/>
  <c r="H10" i="6" s="1"/>
  <c r="I11" i="6"/>
  <c r="I10" i="6" s="1"/>
  <c r="J11" i="6"/>
  <c r="J10" i="6" s="1"/>
  <c r="K11" i="6"/>
  <c r="L11" i="6"/>
  <c r="M11" i="6"/>
  <c r="O11" i="6"/>
  <c r="P11" i="6"/>
  <c r="Q11" i="6"/>
  <c r="R11" i="6"/>
  <c r="S11" i="6"/>
  <c r="S10" i="6" s="1"/>
  <c r="T11" i="6"/>
  <c r="T10" i="6" s="1"/>
  <c r="C12" i="6"/>
  <c r="D12" i="6"/>
  <c r="E12" i="6"/>
  <c r="F12" i="6"/>
  <c r="G12" i="6"/>
  <c r="H12" i="6"/>
  <c r="I12" i="6"/>
  <c r="J12" i="6"/>
  <c r="K12" i="6"/>
  <c r="K10" i="6" s="1"/>
  <c r="L12" i="6"/>
  <c r="M12" i="6"/>
  <c r="N12" i="6"/>
  <c r="S12" i="6"/>
  <c r="T12" i="6"/>
  <c r="U12" i="6"/>
  <c r="W12" i="6"/>
  <c r="X12" i="6"/>
  <c r="Y12" i="6"/>
  <c r="Z12" i="6"/>
  <c r="C13" i="6"/>
  <c r="C14" i="6"/>
  <c r="D14" i="6"/>
  <c r="E14" i="6"/>
  <c r="F14" i="6"/>
  <c r="G14" i="6"/>
  <c r="H14" i="6"/>
  <c r="I14" i="6"/>
  <c r="J14" i="6"/>
  <c r="K14" i="6"/>
  <c r="K13" i="6" s="1"/>
  <c r="L14" i="6"/>
  <c r="L13" i="6" s="1"/>
  <c r="M14" i="6"/>
  <c r="M13" i="6" s="1"/>
  <c r="N14" i="6"/>
  <c r="P14" i="6"/>
  <c r="Q14" i="6"/>
  <c r="R14" i="6"/>
  <c r="S14" i="6"/>
  <c r="T14" i="6"/>
  <c r="U14" i="6"/>
  <c r="C15" i="6"/>
  <c r="D15" i="6"/>
  <c r="D13" i="6" s="1"/>
  <c r="E15" i="6"/>
  <c r="E13" i="6" s="1"/>
  <c r="F15" i="6"/>
  <c r="F13" i="6" s="1"/>
  <c r="G15" i="6"/>
  <c r="G13" i="6" s="1"/>
  <c r="H15" i="6"/>
  <c r="H13" i="6" s="1"/>
  <c r="I15" i="6"/>
  <c r="I13" i="6" s="1"/>
  <c r="J15" i="6"/>
  <c r="J13" i="6" s="1"/>
  <c r="K15" i="6"/>
  <c r="L15" i="6"/>
  <c r="M15" i="6"/>
  <c r="N15" i="6"/>
  <c r="T15" i="6"/>
  <c r="U15" i="6"/>
  <c r="V15" i="6"/>
  <c r="W15" i="6"/>
  <c r="X15" i="6"/>
  <c r="Y15" i="6"/>
  <c r="Z15" i="6"/>
  <c r="K16" i="6"/>
  <c r="L16" i="6"/>
  <c r="M16" i="6"/>
  <c r="C17" i="6"/>
  <c r="C16" i="6" s="1"/>
  <c r="D17" i="6"/>
  <c r="D16" i="6" s="1"/>
  <c r="E17" i="6"/>
  <c r="E16" i="6" s="1"/>
  <c r="F17" i="6"/>
  <c r="F16" i="6" s="1"/>
  <c r="G17" i="6"/>
  <c r="G16" i="6" s="1"/>
  <c r="H17" i="6"/>
  <c r="H16" i="6" s="1"/>
  <c r="I17" i="6"/>
  <c r="I16" i="6" s="1"/>
  <c r="J17" i="6"/>
  <c r="J16" i="6" s="1"/>
  <c r="K17" i="6"/>
  <c r="L17" i="6"/>
  <c r="M17" i="6"/>
  <c r="N17" i="6"/>
  <c r="N16" i="6" s="1"/>
  <c r="O17" i="6"/>
  <c r="O16" i="6" s="1"/>
  <c r="P17" i="6"/>
  <c r="P16" i="6" s="1"/>
  <c r="Q17" i="6"/>
  <c r="Q16" i="6" s="1"/>
  <c r="R17" i="6"/>
  <c r="R16" i="6" s="1"/>
  <c r="S17" i="6"/>
  <c r="S16" i="6" s="1"/>
  <c r="T17" i="6"/>
  <c r="T16" i="6" s="1"/>
  <c r="U17" i="6"/>
  <c r="U16" i="6" s="1"/>
  <c r="V17" i="6"/>
  <c r="V16" i="6" s="1"/>
  <c r="W17" i="6"/>
  <c r="W16" i="6" s="1"/>
  <c r="X17" i="6"/>
  <c r="X16" i="6" s="1"/>
  <c r="Y17" i="6"/>
  <c r="Y16" i="6" s="1"/>
  <c r="Z17" i="6"/>
  <c r="Z16" i="6" s="1"/>
  <c r="C20" i="6"/>
  <c r="D20" i="6"/>
  <c r="E20" i="6"/>
  <c r="F20" i="6"/>
  <c r="G20" i="6"/>
  <c r="H20" i="6"/>
  <c r="I20" i="6"/>
  <c r="J20" i="6"/>
  <c r="K20" i="6"/>
  <c r="L20" i="6"/>
  <c r="L19" i="6" s="1"/>
  <c r="M20" i="6"/>
  <c r="X20" i="6"/>
  <c r="Y20" i="6"/>
  <c r="Z20" i="6"/>
  <c r="C21" i="6"/>
  <c r="D21" i="6"/>
  <c r="D19" i="6" s="1"/>
  <c r="E21" i="6"/>
  <c r="F21" i="6"/>
  <c r="G21" i="6"/>
  <c r="H21" i="6"/>
  <c r="I21" i="6"/>
  <c r="J21" i="6"/>
  <c r="K21" i="6"/>
  <c r="L21" i="6"/>
  <c r="M21" i="6"/>
  <c r="X21" i="6"/>
  <c r="Y21" i="6"/>
  <c r="Z21" i="6"/>
  <c r="C23" i="6"/>
  <c r="C22" i="6" s="1"/>
  <c r="D23" i="6"/>
  <c r="E23" i="6"/>
  <c r="F23" i="6"/>
  <c r="G23" i="6"/>
  <c r="H23" i="6"/>
  <c r="I23" i="6"/>
  <c r="J23" i="6"/>
  <c r="K23" i="6"/>
  <c r="L23" i="6"/>
  <c r="M23" i="6"/>
  <c r="M22" i="6" s="1"/>
  <c r="X23" i="6"/>
  <c r="Y23" i="6"/>
  <c r="Z23" i="6"/>
  <c r="C24" i="6"/>
  <c r="D24" i="6"/>
  <c r="E24" i="6"/>
  <c r="F24" i="6"/>
  <c r="G24" i="6"/>
  <c r="H24" i="6"/>
  <c r="I24" i="6"/>
  <c r="J24" i="6"/>
  <c r="K24" i="6"/>
  <c r="K22" i="6" s="1"/>
  <c r="L24" i="6"/>
  <c r="M24" i="6"/>
  <c r="X24" i="6"/>
  <c r="Y24" i="6"/>
  <c r="Z24" i="6"/>
  <c r="C26" i="6"/>
  <c r="C25" i="6" s="1"/>
  <c r="D26" i="6"/>
  <c r="E26" i="6"/>
  <c r="F26" i="6"/>
  <c r="G26" i="6"/>
  <c r="H26" i="6"/>
  <c r="I26" i="6"/>
  <c r="J26" i="6"/>
  <c r="K26" i="6"/>
  <c r="L26" i="6"/>
  <c r="M26" i="6"/>
  <c r="M25" i="6" s="1"/>
  <c r="X26" i="6"/>
  <c r="Y26" i="6"/>
  <c r="Z26" i="6"/>
  <c r="C27" i="6"/>
  <c r="D27" i="6"/>
  <c r="E27" i="6"/>
  <c r="E25" i="6" s="1"/>
  <c r="F27" i="6"/>
  <c r="F25" i="6" s="1"/>
  <c r="G27" i="6"/>
  <c r="G25" i="6" s="1"/>
  <c r="H27" i="6"/>
  <c r="H25" i="6" s="1"/>
  <c r="I27" i="6"/>
  <c r="I25" i="6" s="1"/>
  <c r="J27" i="6"/>
  <c r="J25" i="6" s="1"/>
  <c r="K27" i="6"/>
  <c r="L27" i="6"/>
  <c r="M27" i="6"/>
  <c r="X27" i="6"/>
  <c r="X25" i="6" s="1"/>
  <c r="Y27" i="6"/>
  <c r="Y25" i="6" s="1"/>
  <c r="Z27" i="6"/>
  <c r="Z25" i="6" s="1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B30" i="6"/>
  <c r="B29" i="6"/>
  <c r="B28" i="6"/>
  <c r="B27" i="6"/>
  <c r="B21" i="6"/>
  <c r="B24" i="6"/>
  <c r="B23" i="6"/>
  <c r="B22" i="6" s="1"/>
  <c r="B20" i="6"/>
  <c r="B6" i="6"/>
  <c r="B16" i="6"/>
  <c r="B17" i="6"/>
  <c r="B13" i="6"/>
  <c r="B15" i="6"/>
  <c r="B14" i="6"/>
  <c r="B10" i="6"/>
  <c r="B7" i="6"/>
  <c r="B12" i="6"/>
  <c r="B11" i="6"/>
  <c r="B9" i="6"/>
  <c r="B8" i="6"/>
  <c r="O13" i="6" l="1"/>
  <c r="Q13" i="6"/>
  <c r="Z13" i="6"/>
  <c r="R13" i="6"/>
  <c r="Y13" i="6"/>
  <c r="X13" i="6"/>
  <c r="P13" i="6"/>
  <c r="W13" i="6"/>
  <c r="V13" i="6"/>
  <c r="U13" i="6"/>
  <c r="T13" i="6"/>
  <c r="N13" i="6"/>
  <c r="R10" i="6"/>
  <c r="Q10" i="6"/>
  <c r="P10" i="6"/>
  <c r="O10" i="6"/>
  <c r="N10" i="6"/>
  <c r="S7" i="6"/>
  <c r="S13" i="6"/>
  <c r="S6" i="6" s="1"/>
  <c r="R7" i="6"/>
  <c r="R6" i="6" s="1"/>
  <c r="R31" i="6" s="1"/>
  <c r="Z10" i="6"/>
  <c r="Y7" i="6"/>
  <c r="Y10" i="6"/>
  <c r="X7" i="6"/>
  <c r="X10" i="6"/>
  <c r="W7" i="6"/>
  <c r="W6" i="6" s="1"/>
  <c r="N7" i="6"/>
  <c r="N6" i="6" s="1"/>
  <c r="V10" i="6"/>
  <c r="V6" i="6" s="1"/>
  <c r="U7" i="6"/>
  <c r="Z7" i="6"/>
  <c r="Q7" i="6"/>
  <c r="Q6" i="6" s="1"/>
  <c r="P7" i="6"/>
  <c r="P6" i="6" s="1"/>
  <c r="O7" i="6"/>
  <c r="O6" i="6" s="1"/>
  <c r="W10" i="6"/>
  <c r="V7" i="6"/>
  <c r="U10" i="6"/>
  <c r="T7" i="6"/>
  <c r="B19" i="6"/>
  <c r="C19" i="6"/>
  <c r="H19" i="6"/>
  <c r="K19" i="6"/>
  <c r="J19" i="6"/>
  <c r="I19" i="6"/>
  <c r="G19" i="6"/>
  <c r="G18" i="6" s="1"/>
  <c r="F19" i="6"/>
  <c r="E22" i="6"/>
  <c r="E19" i="6"/>
  <c r="E18" i="6" s="1"/>
  <c r="L22" i="6"/>
  <c r="D22" i="6"/>
  <c r="Z22" i="6"/>
  <c r="Y22" i="6"/>
  <c r="I22" i="6"/>
  <c r="X19" i="6"/>
  <c r="Z19" i="6"/>
  <c r="Z18" i="6" s="1"/>
  <c r="X22" i="6"/>
  <c r="H22" i="6"/>
  <c r="H18" i="6" s="1"/>
  <c r="O31" i="6"/>
  <c r="C18" i="6"/>
  <c r="C31" i="6" s="1"/>
  <c r="D25" i="6"/>
  <c r="J22" i="6"/>
  <c r="J18" i="6" s="1"/>
  <c r="G22" i="6"/>
  <c r="Y19" i="6"/>
  <c r="Y18" i="6" s="1"/>
  <c r="F22" i="6"/>
  <c r="M19" i="6"/>
  <c r="M18" i="6" s="1"/>
  <c r="M31" i="6" s="1"/>
  <c r="L25" i="6"/>
  <c r="L18" i="6" s="1"/>
  <c r="L31" i="6" s="1"/>
  <c r="K25" i="6"/>
  <c r="K18" i="6" s="1"/>
  <c r="K6" i="6"/>
  <c r="J6" i="6"/>
  <c r="I18" i="6"/>
  <c r="I6" i="6"/>
  <c r="I31" i="6" s="1"/>
  <c r="H6" i="6"/>
  <c r="G6" i="6"/>
  <c r="F6" i="6"/>
  <c r="E6" i="6"/>
  <c r="D6" i="6"/>
  <c r="N104" i="1"/>
  <c r="N1" i="4"/>
  <c r="P59" i="4"/>
  <c r="O59" i="4"/>
  <c r="N59" i="4"/>
  <c r="Z2" i="5"/>
  <c r="Y2" i="5"/>
  <c r="D18" i="6" l="1"/>
  <c r="X18" i="6"/>
  <c r="X31" i="6" s="1"/>
  <c r="T6" i="6"/>
  <c r="T31" i="6" s="1"/>
  <c r="X6" i="6"/>
  <c r="Y6" i="6"/>
  <c r="Z6" i="6"/>
  <c r="U6" i="6"/>
  <c r="U31" i="6" s="1"/>
  <c r="P31" i="6"/>
  <c r="N31" i="6"/>
  <c r="S31" i="6"/>
  <c r="Q31" i="6"/>
  <c r="F18" i="6"/>
  <c r="F31" i="6" s="1"/>
  <c r="D31" i="6"/>
  <c r="E31" i="6"/>
  <c r="G31" i="6"/>
  <c r="H31" i="6"/>
  <c r="K31" i="6"/>
  <c r="J31" i="6"/>
  <c r="V31" i="6"/>
  <c r="W31" i="6"/>
  <c r="Y31" i="6"/>
  <c r="Z31" i="6"/>
  <c r="P38" i="6"/>
  <c r="O1" i="4"/>
</calcChain>
</file>

<file path=xl/comments1.xml><?xml version="1.0" encoding="utf-8"?>
<comments xmlns="http://schemas.openxmlformats.org/spreadsheetml/2006/main">
  <authors>
    <author>Curso</author>
  </authors>
  <commentList>
    <comment ref="A14" authorId="0" shapeId="0">
      <text>
        <r>
          <rPr>
            <b/>
            <sz val="9"/>
            <color indexed="81"/>
            <rFont val="Tahoma"/>
            <charset val="1"/>
          </rPr>
          <t>Curso:</t>
        </r>
        <r>
          <rPr>
            <sz val="9"/>
            <color indexed="81"/>
            <rFont val="Tahoma"/>
            <charset val="1"/>
          </rPr>
          <t xml:space="preserve">
Intereses ,sueldos y utilidades pagados a no residentes
</t>
        </r>
      </text>
    </comment>
    <comment ref="N20" authorId="0" shapeId="0">
      <text>
        <r>
          <rPr>
            <b/>
            <sz val="9"/>
            <color indexed="81"/>
            <rFont val="Tahoma"/>
            <charset val="1"/>
          </rPr>
          <t>Curso:</t>
        </r>
        <r>
          <rPr>
            <sz val="9"/>
            <color indexed="81"/>
            <rFont val="Tahoma"/>
            <charset val="1"/>
          </rPr>
          <t xml:space="preserve">
Apartir de 2012 es si sale o entra</t>
        </r>
      </text>
    </comment>
  </commentList>
</comments>
</file>

<file path=xl/sharedStrings.xml><?xml version="1.0" encoding="utf-8"?>
<sst xmlns="http://schemas.openxmlformats.org/spreadsheetml/2006/main" count="232" uniqueCount="196">
  <si>
    <t>PERU. BALANZA DE PAGOS</t>
  </si>
  <si>
    <t>En millones de dolares americanos</t>
  </si>
  <si>
    <t>CUENTA CORRIENTE</t>
  </si>
  <si>
    <t>Balanza comercial</t>
  </si>
  <si>
    <t>Exportaciones FOB</t>
  </si>
  <si>
    <t>Importaciones FOB</t>
  </si>
  <si>
    <t>Balanza de servicios</t>
  </si>
  <si>
    <t>Exportaciones</t>
  </si>
  <si>
    <t>Importaciones</t>
  </si>
  <si>
    <t>Privado</t>
  </si>
  <si>
    <t>Público</t>
  </si>
  <si>
    <t>De las cuales: Remesas del exterior</t>
  </si>
  <si>
    <t>CUENTA FINANCIERA</t>
  </si>
  <si>
    <t>Inversion directa Extranjera</t>
  </si>
  <si>
    <t>ID en el extranjero</t>
  </si>
  <si>
    <t>IDE en el pais</t>
  </si>
  <si>
    <t>Inversion de cartera</t>
  </si>
  <si>
    <t>IC en el extranjero</t>
  </si>
  <si>
    <t>IC en el pais</t>
  </si>
  <si>
    <t>Prestamos de LP</t>
  </si>
  <si>
    <t>Prestamos netos (Sector privado)</t>
  </si>
  <si>
    <t>Prestamos netos (Sector publico)</t>
  </si>
  <si>
    <t>Capitales de corto plazo (privado)</t>
  </si>
  <si>
    <t>FINANCIAMIENTO EXCEPCIONAL</t>
  </si>
  <si>
    <t>ERRORES Y OMISIONES NETOS</t>
  </si>
  <si>
    <t>RESULTADO DE BALANZA DE PAGOS</t>
  </si>
  <si>
    <t>Variacion del saldo de AER</t>
  </si>
  <si>
    <t>Efecto valuacion</t>
  </si>
  <si>
    <t>Renta neta de factores</t>
  </si>
  <si>
    <t>Transferencias corrientes netas</t>
  </si>
  <si>
    <t>el comportamiento observado en el 2021?</t>
  </si>
  <si>
    <t>PBI dolares</t>
  </si>
  <si>
    <t>MEMORANDUM</t>
  </si>
  <si>
    <t>Cuenta corriente (% del PBI)</t>
  </si>
  <si>
    <t xml:space="preserve">PBI real </t>
  </si>
  <si>
    <t>Crec. PBIr</t>
  </si>
  <si>
    <t>IDE neta (% del PBI)</t>
  </si>
  <si>
    <t>IDE en el pais (%PBI)</t>
  </si>
  <si>
    <t>PX</t>
  </si>
  <si>
    <t>Pim</t>
  </si>
  <si>
    <t>TI</t>
  </si>
  <si>
    <t>2. Cual es el principal determinante del resultado de balanza de pagos? Como han ecolucionado las reservas internacionales netas?</t>
  </si>
  <si>
    <r>
      <rPr>
        <sz val="11"/>
        <color rgb="FF000000"/>
        <rFont val="Symbol"/>
        <charset val="2"/>
      </rPr>
      <t>D</t>
    </r>
    <r>
      <rPr>
        <sz val="11"/>
        <color rgb="FF000000"/>
        <rFont val="Calibri"/>
        <family val="2"/>
      </rPr>
      <t>%TI</t>
    </r>
  </si>
  <si>
    <t>(Check)</t>
  </si>
  <si>
    <t>En varios casos, los datos anuales de BP llegan al 2021, pero existen otras series que cubren el periodo 2012-2024. Enlace ambas series.</t>
  </si>
  <si>
    <t>1. Identifique posibles errores de signo en algunos años para las variables, especialmente en la cuenta financiera.</t>
  </si>
  <si>
    <t xml:space="preserve">Descargue los datos anuales desde el 2000 de la balanza de pagos y las reservas internacionales (en millones de dólares) de la página </t>
  </si>
  <si>
    <t>web del BCR y cópielos en las  distintas hojas reservadas para datos (RESUMEN, COMERCIAL, SERVICIOS, RENTA DE FACTORES</t>
  </si>
  <si>
    <t>y FINANCIERA. Esta separación es importante pues facilitará la detección de incosistencias en los datos que deben ser corregidos</t>
  </si>
  <si>
    <t>antes de preparar el CUADRO DE BALANZA DE PAGOS.</t>
  </si>
  <si>
    <t>3. Genere un gráfico de la composición de las exportaciones por categorías tanto tradicionales como no tradicionales y</t>
  </si>
  <si>
    <t>analice su evolución.</t>
  </si>
  <si>
    <t>4. Genere un gráfico de la magnitud y composición de la cuenta de servicios y analice.</t>
  </si>
  <si>
    <t>5. Genere un gráfico de la magnitud y composición de la renta neta de factores. Que rubros dominan esta cuenta?</t>
  </si>
  <si>
    <t xml:space="preserve">6. Genere un gráfico mostrando la magnitud y composición de la cuenta financiera y analice los principales rasgos. Que explica </t>
  </si>
  <si>
    <t>Balanza de pagos (millones US$) - Balanza en Cuenta Corriente</t>
  </si>
  <si>
    <t>Balanza de pagos (millones US$) - Balanza en Cuenta Corriente - Balanza comercial</t>
  </si>
  <si>
    <t>Balanza de pagos (millones US$) - Balanza en Cuenta Corriente - Balanza comercial - Exportaciones FOB</t>
  </si>
  <si>
    <t>Balanza de pagos (millones US$) - Balanza en Cuenta Corriente - Balanza comercial - Importaciones FOB</t>
  </si>
  <si>
    <t>Balanza de pagos (millones US$) - Balanza en Cuenta Corriente - Servicios</t>
  </si>
  <si>
    <t>Balanza de pagos (millones US$) - Balanza en Cuenta Corriente - Servicios - Exportaciones</t>
  </si>
  <si>
    <t>Balanza de pagos (millones US$) - Balanza en Cuenta Corriente - Servicios - Importaciones</t>
  </si>
  <si>
    <t>Balanza de pagos (millones US$) - Balanza en Cuenta Corriente - Renta de factores</t>
  </si>
  <si>
    <t>Balanza de pagos (millones US$) - Balanza en Cuenta Corriente - Renta de factores - Privado</t>
  </si>
  <si>
    <t>Balanza de pagos (millones US$) - Balanza en Cuenta Corriente - Renta de factores - Público</t>
  </si>
  <si>
    <t>Balanza de pagos (millones US$) - Balanza en Cuenta Corriente - Transferencias corrientes del cual: Remesas del exterior</t>
  </si>
  <si>
    <t>Balanza de pagos (millones US$) - Balanza en Cuenta Corriente - del cual: Remesas del exterior</t>
  </si>
  <si>
    <t>Balanza de pagos (millones US$) - Cuenta Financiera</t>
  </si>
  <si>
    <t>Balanza de pagos (millones US$) - Cuenta Financiera - Sector privado</t>
  </si>
  <si>
    <t>Balanza de pagos (millones US$) - Cuenta Financiera - Activos</t>
  </si>
  <si>
    <t>Balanza de pagos (millones US$) - Cuenta Financiera - Pasivos</t>
  </si>
  <si>
    <t>Balanza de pagos (millones US$) - Cuenta Financiera - Sector público</t>
  </si>
  <si>
    <t>Cuenta financiera del sector público (millones US$) - Cuenta Financiera - Sector público - Activos</t>
  </si>
  <si>
    <t>Cuenta financiera del sector público (millones US$) - Cuenta Financiera - Sector público - Pasivos</t>
  </si>
  <si>
    <t>Balanza de pagos (millones US$) - Cuenta Financiera - Capitales de corto plazo</t>
  </si>
  <si>
    <t>Balanza de pagos (millones US$) - Cuenta Financiera - Capitales de corto plazo - Activos</t>
  </si>
  <si>
    <t>Balanza de pagos (millones US$) - Cuenta Financiera - Capitales de corto plazo - Pasivos</t>
  </si>
  <si>
    <t>Balanza de pagos (millones US$) - Financiamineto excepcional</t>
  </si>
  <si>
    <t>Balanza de pagos (millones US$) - Errores y Omisiones Netos</t>
  </si>
  <si>
    <t>Balanza de pagos (millones US$) - Resultado de Balanza de Pagos</t>
  </si>
  <si>
    <t>Balanza de pagos (millones US$) - Resultado de Balanza de Pagos - Variación del saldo de RIN</t>
  </si>
  <si>
    <t>Balanza de pagos (millones US$) - Resultado de Balanza de Pagos - Efecto valuación</t>
  </si>
  <si>
    <t>Cuenta financiera del sector público (millones US$) - Desembolsos</t>
  </si>
  <si>
    <t>Cuenta financiera del sector público (millones US$) - Desembolsos - Proyectos de Inversión</t>
  </si>
  <si>
    <t>Cuenta financiera del sector público (millones US$) - Desembolsos - Gobierno Central</t>
  </si>
  <si>
    <t>Cuenta financiera del sector público (millones US$) - Desembolsos - Empresas Estatales</t>
  </si>
  <si>
    <t>Cuenta financiera del sector público (millones US$) - Desembolsos - Empresas Estatales - Financieras</t>
  </si>
  <si>
    <t>Cuenta financiera del sector público (millones US$) - Desembolsos - Empresas Estatales - No Financieras</t>
  </si>
  <si>
    <t>Cuenta financiera del sector público (millones US$) - Desembolsos - Importación de Alimentos</t>
  </si>
  <si>
    <t>Cuenta financiera del sector público (millones US$) - Desembolsos - Defensa</t>
  </si>
  <si>
    <t>Cuenta financiera del sector público (millones US$) - Desembolsos - Libre Disponibilidad</t>
  </si>
  <si>
    <t>Cuenta financiera del sector público (millones US$) - Desembolsos - Bonos</t>
  </si>
  <si>
    <t>Cuenta financiera del sector público (millones US$) - Desembolsos - Bonos - Brady</t>
  </si>
  <si>
    <t>Cuenta financiera del sector público (millones US$) - Desembolsos - Bonos - Globales</t>
  </si>
  <si>
    <t>Cuenta financiera del sector público (millones US$) - Amortización</t>
  </si>
  <si>
    <t>Cuenta financiera del sector público (millones US$) - Activos Externos Netos</t>
  </si>
  <si>
    <t>Cuenta financiera del sector público (millones US$) - Otras Operaciones con Títulos de Deuda</t>
  </si>
  <si>
    <t>Cuenta financiera del sector público (millones US$) - Otras Operaciones con Títulos de Deuda Bonos Soberanos Adquiridos por no Residentes</t>
  </si>
  <si>
    <t>Cuenta financiera del sector público (millones US$) - Otras Operaciones con Títulos de Deuda Bonos Globales Adquiridos por Residentes</t>
  </si>
  <si>
    <t>Cuenta financiera del sector público (millones US$) - Total</t>
  </si>
  <si>
    <t>Cuenta financiera del sector privado (millones US$) - Activos</t>
  </si>
  <si>
    <t>Cuenta financiera del sector privado (millones US$) - Activos - Inversión Directa en el Extranjero</t>
  </si>
  <si>
    <t>Cuenta financiera del sector privado (millones US$) - Activos - Inversión de Cartera en el Exterior</t>
  </si>
  <si>
    <t>Cuenta financiera del sector privado (millones US$) - Pasivos</t>
  </si>
  <si>
    <t>Cuenta financiera del sector privado (millones US$) - Pasivos - Inversión directa extranjera en el país</t>
  </si>
  <si>
    <t>Cuenta financiera del sector privado (millones US$) - Pasivos - Inversión directa extranjera en el país - Reinversión</t>
  </si>
  <si>
    <t>Cuenta financiera del sector privado (millones US$) - Pasivos - Inversión directa extranjera en el país - Aportes y Otras Operaciones de Capital</t>
  </si>
  <si>
    <t>Cuenta financiera del sector privado (millones US$) - Pasivos - Inversión directa extranjera en el país - Préstamos Netos con Matriz</t>
  </si>
  <si>
    <t>n.d.</t>
  </si>
  <si>
    <t>Cuenta financiera del sector privado (millones US$) - Pasivos - Inversión extranjera de cartera en el país</t>
  </si>
  <si>
    <t>Cuenta financiera del sector privado (millones US$) - Pasivos - Inversión extranjera de cartera en el país - Participaciones de Capital</t>
  </si>
  <si>
    <t>Cuenta financiera del sector privado (millones US$) - Pasivos - Inversión extranjera de cartera en el país - Otros Pasivos</t>
  </si>
  <si>
    <t>Cuenta financiera del sector privado (millones US$) - Pasivos - Préstamos de largo plazo</t>
  </si>
  <si>
    <t>Cuenta financiera del sector privado (millones US$) - Pasivos - Préstamos de largo plazo - Desembolsos</t>
  </si>
  <si>
    <t>Cuenta financiera del sector privado (millones US$) - Pasivos - Préstamos de largo plazo - Amortización</t>
  </si>
  <si>
    <t>Cuenta financiera del sector privado (millones US$) - Total</t>
  </si>
  <si>
    <t>Cuenta financiera del sector privado (millones US$) - Inversión Directa Extranjera Neta</t>
  </si>
  <si>
    <t>Balanza Comercial (valores FOB millones US$) - Importaciones - Otros Bienes</t>
  </si>
  <si>
    <t>Balanza Comercial (valores FOB millones US$) - Índice de Valor de M</t>
  </si>
  <si>
    <t>Balanza Comercial (valores FOB millones US$) - Índice de Valor de X</t>
  </si>
  <si>
    <t>Balanza Comercial (valores FOB millones US$) - Índice de Volumen de M</t>
  </si>
  <si>
    <t>Balanza Comercial (valores FOB millones US$) - Índice de Volumen de X</t>
  </si>
  <si>
    <t>Balanza Comercial (valores FOB millones US$) - Términos de Intercambio</t>
  </si>
  <si>
    <t>Balanza Comercial (valores FOB millones US$) - Índice de Precios de M</t>
  </si>
  <si>
    <t>Balanza Comercial (valores FOB millones US$) - Índice de Precios de X</t>
  </si>
  <si>
    <t>Balanza Comercial (valores FOB millones US$) - Balanza  Comercial</t>
  </si>
  <si>
    <t>Balanza Comercial (valores FOB millones US$) - Exportaciones</t>
  </si>
  <si>
    <t>Balanza Comercial (valores FOB millones US$) - Importaciones - Bienes de Capital</t>
  </si>
  <si>
    <t>Balanza Comercial (valores FOB millones US$) - Importaciones - Insumos</t>
  </si>
  <si>
    <t>Balanza Comercial (valores FOB millones US$) - Importaciones - Bienes de Consumo</t>
  </si>
  <si>
    <t>Balanza Comercial (valores FOB millones US$) - Importaciones</t>
  </si>
  <si>
    <t>Balanza Comercial (valores FOB millones US$) - Exportaciones - Otros</t>
  </si>
  <si>
    <t>Balanza Comercial (valores FOB millones US$) - Exportaciones - Productos No Tradicionales</t>
  </si>
  <si>
    <t>Balanza Comercial (valores FOB millones US$) - Exportaciones - Productos Tradicionales</t>
  </si>
  <si>
    <t>Balanza de Pagos (millones US$) - Cuenta Financiera - Sector Privado</t>
  </si>
  <si>
    <t>Balanza de Pagos (millones US$) - Resultado de Efecto Valuación</t>
  </si>
  <si>
    <t>Balanza de Pagos (millones US$) - Resultado de Variación del Saldo de RIN</t>
  </si>
  <si>
    <t>Balanza de Pagos (millones US$) - Resultado de Balanza de Pagos</t>
  </si>
  <si>
    <t>Balanza de Pagos (millones US$) - Errores y Omisiones Netos</t>
  </si>
  <si>
    <t>Balanza de Pagos (millones US$) - Financiamiento Excepcional</t>
  </si>
  <si>
    <t>Balanza de Pagos (millones US$) - Cuenta Financiera - Capitales de Corto Plazo - Pasivos</t>
  </si>
  <si>
    <t>Balanza de Pagos (millones US$) - Cuenta Financiera - Capitales de Corto Plazo - Activos</t>
  </si>
  <si>
    <t>Balanza de Pagos (millones US$) - Cuenta Financiera - Capitales de Corto Plazo</t>
  </si>
  <si>
    <t>Balanza de Pagos (millones US$) - Cuenta Financiera - Sector Público - Pasivos</t>
  </si>
  <si>
    <t>Balanza de Pagos (millones US$) - Cuenta Financiera - Sector Público - Activos</t>
  </si>
  <si>
    <t>Balanza de Pagos (millones US$) - Cuenta Financiera - Sector Público</t>
  </si>
  <si>
    <t>Balanza de Pagos (millones US$) - Cuenta Financiera - Sector Privado - Pasivos</t>
  </si>
  <si>
    <t>Balanza de Pagos (millones US$) - Cuenta Financiera - Sector Privado - Activos</t>
  </si>
  <si>
    <t>Balanza de Pagos (millones US$) - Cuenta Corriente</t>
  </si>
  <si>
    <t>Balanza de Pagos (millones US$) - Cuenta Financiera</t>
  </si>
  <si>
    <t>Balanza de Pagos (millones US$) - Cuenta Corriente - Ingreso Secundario - del cual Remesas del Exterior</t>
  </si>
  <si>
    <t>Balanza de Pagos (millones US$) - Cuenta Corriente - Ingreso Secundario</t>
  </si>
  <si>
    <t>Balanza de Pagos (millones US$) - Cuenta Corriente - Ingreso Primario - Público</t>
  </si>
  <si>
    <t>Balanza de Pagos (millones US$) - Cuenta Corriente - Ingreso Primario - Privado</t>
  </si>
  <si>
    <t>Balanza de Pagos (millones US$) - Cuenta Corriente - Ingreso Primario</t>
  </si>
  <si>
    <t>Balanza de Pagos (millones US$) - Cuenta Corriente - Servicios - Importaciones</t>
  </si>
  <si>
    <t>Balanza de Pagos (millones US$) - Cuenta Corriente - Servicios - Exportaciones</t>
  </si>
  <si>
    <t>Balanza de Pagos (millones US$) - Cuenta Corriente - Servicios</t>
  </si>
  <si>
    <t>Balanza de Pagos (millones US$) - Cuenta Corriente - Bienes - Importaciones</t>
  </si>
  <si>
    <t>Balanza de Pagos (millones US$) - Cuenta Corriente - Bienes - Exportaciones</t>
  </si>
  <si>
    <t>Balanza de Pagos (millones US$) - Cuenta Corriente - Bienes</t>
  </si>
  <si>
    <t>Ingreso Primario (millones US$) - Egresos - Sector Privado - Intereses - Préstamos - Largo Plazo</t>
  </si>
  <si>
    <t>Ingreso Primario (millones US$) - Total - Sector Público</t>
  </si>
  <si>
    <t>Ingreso Primario (millones US$) - Total - Sector Privado</t>
  </si>
  <si>
    <t>Ingreso Primario (millones US$) - Total</t>
  </si>
  <si>
    <t>Ingreso Primario (millones US$) - Egresos - Sector Público - Otros</t>
  </si>
  <si>
    <t>Ingreso Primario (millones US$) - Egresos - Sector Público - Intereses por Bonos</t>
  </si>
  <si>
    <t>Ingreso Primario (millones US$) - Egresos - Sector Público - Intereses por Préstamos</t>
  </si>
  <si>
    <t>Ingreso Primario (millones US$) - Egresos - Sector Público</t>
  </si>
  <si>
    <t>Ingreso Primario (millones US$) - Egresos - Sector Privado - Intereses - Préstamos - Corto Plazo</t>
  </si>
  <si>
    <t>Ingreso Primario (millones US$) - Ingresos</t>
  </si>
  <si>
    <t>Ingreso Primario (millones US$) - Egresos - Sector Privado - Intereses - Préstamos</t>
  </si>
  <si>
    <t>Ingreso Primario (millones US$) - Egresos - Sector Privado - Intereses - Bonos</t>
  </si>
  <si>
    <t>Ingreso Primario (millones US$) - Egresos - Sector Privado - Intereses</t>
  </si>
  <si>
    <t>Ingreso Primario (millones US$) - Egresos - Sector Privado - Utilidades</t>
  </si>
  <si>
    <t>Ingreso Primario (millones US$) - Egresos - Sector Privado</t>
  </si>
  <si>
    <t>Ingreso Primario (millones US$) - Egresos</t>
  </si>
  <si>
    <t>Ingreso Primario (millones US$) - Ingresos - Sector Público</t>
  </si>
  <si>
    <t>Ingreso Primario (millones US$) - Ingresos - Sector Privado</t>
  </si>
  <si>
    <t>Cuenta Financiera del Sector Privado (millones US$) - Pasivos - Inversion Directa - Instrumentos de Deuda</t>
  </si>
  <si>
    <t>Cuenta Financiera del Sector Privado (millones US$) - IDE en el País Metodología Antigua</t>
  </si>
  <si>
    <t>Cuenta Financiera del Sector Privado (millones US$) - Total</t>
  </si>
  <si>
    <t>Cuenta Financiera del Sector Privado (millones US$) - Pasivos - Préstamos - Amortización</t>
  </si>
  <si>
    <t>Cuenta Financiera del Sector Privado (millones US$) - Pasivos - Préstamos - Desembolsos</t>
  </si>
  <si>
    <t>Cuenta Financiera del Sector Privado (millones US$) - Pasivos - Préstamos</t>
  </si>
  <si>
    <t>Cuenta Financiera del Sector Privado (millones US$) - Pasivos - Inversion de Cartera - Renta Fija</t>
  </si>
  <si>
    <t>Cuenta Financiera del Sector Privado (millones US$) - Pasivos - Inversion de Cartera - Participaciones de Capital</t>
  </si>
  <si>
    <t>Cuenta Financiera del Sector Privado (millones US$) - Pasivos - Inversion de Cartera</t>
  </si>
  <si>
    <t>Cuenta Financiera del Sector Privado (millones US$) - Activos</t>
  </si>
  <si>
    <t>Cuenta Financiera del Sector Privado (millones US$) - Pasivos - Inversion Directa - Patrimonio - Aportes y Otras Operaciones de Capital</t>
  </si>
  <si>
    <t>Cuenta Financiera del Sector Privado (millones US$) - Pasivos - Inversion Directa - Patrimonio - Reinversión</t>
  </si>
  <si>
    <t>Cuenta Financiera del Sector Privado (millones US$) - Pasivos - Inversion Directa - Patrimonio</t>
  </si>
  <si>
    <t>Cuenta Financiera del Sector Privado (millones US$) - Pasivos - Inversion Directa</t>
  </si>
  <si>
    <t>Cuenta Financiera del Sector Privado (millones US$) - Pasivos</t>
  </si>
  <si>
    <t>Cuenta Financiera del Sector Privado (millones US$) - Activos - Inversión de Cartera</t>
  </si>
  <si>
    <t>Cuenta Financiera del Sector Privado (millones US$) - Activos - Inversión Directa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</si>
</sst>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(* #,##0_);_(* \(#,##0\);_(* &quot;-&quot;??_);_(@_)"/>
    <numFmt numFmtId="166" formatCode="0.0"/>
    <numFmt numFmtId="167" formatCode="_(* #,##0.0_);_(* \(#,##0.0\);_(* &quot;-&quot;??_);_(@_)"/>
    <numFmt numFmtId="168" formatCode="0.0%"/>
  </numFmts>
  <fonts count="23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theme="6" tint="-0.249977111117893"/>
      <name val="Calibri"/>
      <family val="2"/>
    </font>
    <font>
      <u/>
      <sz val="11"/>
      <color theme="4"/>
      <name val="Calibri"/>
      <family val="2"/>
    </font>
    <font>
      <b/>
      <sz val="11"/>
      <color theme="4"/>
      <name val="Calibri"/>
      <family val="2"/>
    </font>
    <font>
      <u/>
      <sz val="11"/>
      <color theme="6" tint="-0.249977111117893"/>
      <name val="Calibri"/>
      <family val="2"/>
    </font>
    <font>
      <b/>
      <sz val="11"/>
      <color theme="6" tint="-0.249977111117893"/>
      <name val="Calibri"/>
      <family val="2"/>
    </font>
    <font>
      <i/>
      <sz val="11"/>
      <color theme="6" tint="-0.249977111117893"/>
      <name val="Calibri"/>
      <family val="2"/>
    </font>
    <font>
      <i/>
      <sz val="11"/>
      <color theme="4"/>
      <name val="Calibri"/>
      <family val="2"/>
    </font>
    <font>
      <b/>
      <sz val="11"/>
      <color theme="5" tint="0.39997558519241921"/>
      <name val="Calibri"/>
      <family val="2"/>
    </font>
    <font>
      <sz val="11"/>
      <color rgb="FF000000"/>
      <name val="Calibri"/>
      <family val="2"/>
    </font>
    <font>
      <sz val="11"/>
      <color theme="4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5" tint="-0.249977111117893"/>
      <name val="Calibri"/>
      <family val="2"/>
    </font>
    <font>
      <b/>
      <sz val="11"/>
      <color theme="3" tint="0.39997558519241921"/>
      <name val="Calibri"/>
      <family val="2"/>
    </font>
    <font>
      <sz val="11"/>
      <color rgb="FF000000"/>
      <name val="Symbol"/>
      <charset val="2"/>
    </font>
    <font>
      <sz val="11"/>
      <color rgb="FF000000"/>
      <name val="Calibri"/>
      <family val="2"/>
      <charset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65" fontId="0" fillId="0" borderId="0" xfId="1" applyNumberFormat="1" applyFont="1"/>
    <xf numFmtId="0" fontId="0" fillId="0" borderId="1" xfId="0" applyBorder="1"/>
    <xf numFmtId="0" fontId="3" fillId="0" borderId="0" xfId="0" applyFont="1"/>
    <xf numFmtId="0" fontId="0" fillId="0" borderId="2" xfId="0" applyBorder="1"/>
    <xf numFmtId="0" fontId="4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  <xf numFmtId="0" fontId="4" fillId="0" borderId="0" xfId="0" applyFont="1"/>
    <xf numFmtId="0" fontId="3" fillId="0" borderId="0" xfId="0" applyFont="1" applyAlignment="1">
      <alignment horizontal="left" indent="1"/>
    </xf>
    <xf numFmtId="0" fontId="1" fillId="0" borderId="0" xfId="0" applyFont="1" applyAlignment="1">
      <alignment horizontal="left" indent="1"/>
    </xf>
    <xf numFmtId="0" fontId="4" fillId="0" borderId="0" xfId="0" applyFont="1" applyAlignment="1">
      <alignment horizontal="left"/>
    </xf>
    <xf numFmtId="0" fontId="2" fillId="0" borderId="2" xfId="0" applyFont="1" applyBorder="1"/>
    <xf numFmtId="165" fontId="5" fillId="0" borderId="0" xfId="1" applyNumberFormat="1" applyFont="1"/>
    <xf numFmtId="165" fontId="6" fillId="0" borderId="0" xfId="1" applyNumberFormat="1" applyFont="1"/>
    <xf numFmtId="165" fontId="7" fillId="0" borderId="0" xfId="1" applyNumberFormat="1" applyFont="1"/>
    <xf numFmtId="165" fontId="8" fillId="0" borderId="0" xfId="1" applyNumberFormat="1" applyFont="1"/>
    <xf numFmtId="165" fontId="0" fillId="0" borderId="0" xfId="0" applyNumberFormat="1"/>
    <xf numFmtId="165" fontId="5" fillId="0" borderId="0" xfId="1" applyNumberFormat="1" applyFont="1" applyFill="1"/>
    <xf numFmtId="165" fontId="6" fillId="0" borderId="0" xfId="1" applyNumberFormat="1" applyFont="1" applyFill="1"/>
    <xf numFmtId="165" fontId="9" fillId="0" borderId="0" xfId="1" applyNumberFormat="1" applyFont="1" applyFill="1"/>
    <xf numFmtId="165" fontId="8" fillId="0" borderId="0" xfId="1" applyNumberFormat="1" applyFont="1" applyFill="1"/>
    <xf numFmtId="165" fontId="7" fillId="0" borderId="2" xfId="1" applyNumberFormat="1" applyFont="1" applyFill="1" applyBorder="1"/>
    <xf numFmtId="165" fontId="10" fillId="0" borderId="0" xfId="1" applyNumberFormat="1" applyFont="1" applyFill="1"/>
    <xf numFmtId="165" fontId="11" fillId="0" borderId="0" xfId="1" applyNumberFormat="1" applyFont="1" applyFill="1"/>
    <xf numFmtId="1" fontId="10" fillId="0" borderId="0" xfId="0" applyNumberFormat="1" applyFont="1"/>
    <xf numFmtId="165" fontId="10" fillId="0" borderId="0" xfId="1" applyNumberFormat="1" applyFont="1"/>
    <xf numFmtId="165" fontId="14" fillId="0" borderId="0" xfId="0" applyNumberFormat="1" applyFont="1"/>
    <xf numFmtId="9" fontId="14" fillId="0" borderId="0" xfId="2" applyFont="1"/>
    <xf numFmtId="0" fontId="15" fillId="0" borderId="0" xfId="0" applyFont="1"/>
    <xf numFmtId="166" fontId="7" fillId="0" borderId="0" xfId="0" applyNumberFormat="1" applyFont="1"/>
    <xf numFmtId="166" fontId="0" fillId="0" borderId="0" xfId="0" applyNumberFormat="1"/>
    <xf numFmtId="0" fontId="1" fillId="0" borderId="0" xfId="0" quotePrefix="1" applyFont="1"/>
    <xf numFmtId="0" fontId="1" fillId="0" borderId="2" xfId="0" applyFont="1" applyBorder="1"/>
    <xf numFmtId="167" fontId="0" fillId="0" borderId="0" xfId="1" applyNumberFormat="1" applyFont="1"/>
    <xf numFmtId="168" fontId="18" fillId="0" borderId="0" xfId="2" applyNumberFormat="1" applyFont="1"/>
    <xf numFmtId="168" fontId="7" fillId="0" borderId="0" xfId="2" applyNumberFormat="1" applyFont="1"/>
    <xf numFmtId="0" fontId="20" fillId="0" borderId="0" xfId="0" applyFont="1"/>
    <xf numFmtId="165" fontId="14" fillId="0" borderId="0" xfId="1" applyNumberFormat="1" applyFont="1"/>
    <xf numFmtId="165" fontId="17" fillId="0" borderId="0" xfId="1" applyNumberFormat="1" applyFont="1"/>
    <xf numFmtId="165" fontId="1" fillId="0" borderId="0" xfId="1" applyNumberFormat="1" applyFont="1"/>
    <xf numFmtId="165" fontId="0" fillId="0" borderId="2" xfId="1" applyNumberFormat="1" applyFont="1" applyBorder="1"/>
    <xf numFmtId="165" fontId="9" fillId="0" borderId="0" xfId="1" applyNumberFormat="1" applyFont="1"/>
    <xf numFmtId="165" fontId="9" fillId="0" borderId="0" xfId="1" applyNumberFormat="1" applyFont="1" applyBorder="1"/>
    <xf numFmtId="165" fontId="0" fillId="0" borderId="0" xfId="1" applyNumberFormat="1" applyFont="1" applyBorder="1"/>
    <xf numFmtId="165" fontId="10" fillId="0" borderId="0" xfId="1" applyNumberFormat="1" applyFont="1" applyFill="1" applyBorder="1"/>
    <xf numFmtId="165" fontId="11" fillId="0" borderId="0" xfId="1" applyNumberFormat="1" applyFont="1" applyFill="1" applyBorder="1"/>
    <xf numFmtId="165" fontId="10" fillId="0" borderId="0" xfId="1" applyNumberFormat="1" applyFont="1" applyBorder="1"/>
    <xf numFmtId="166" fontId="0" fillId="0" borderId="0" xfId="1" applyNumberFormat="1" applyFont="1"/>
    <xf numFmtId="165" fontId="16" fillId="0" borderId="0" xfId="1" applyNumberFormat="1" applyFont="1"/>
    <xf numFmtId="0" fontId="0" fillId="0" borderId="0" xfId="0" applyFill="1"/>
    <xf numFmtId="165" fontId="14" fillId="0" borderId="0" xfId="1" applyNumberFormat="1" applyFont="1" applyFill="1" applyAlignment="1"/>
    <xf numFmtId="165" fontId="0" fillId="0" borderId="0" xfId="0" applyNumberFormat="1" applyFill="1"/>
    <xf numFmtId="0" fontId="2" fillId="0" borderId="0" xfId="0" applyFont="1" applyFill="1"/>
    <xf numFmtId="167" fontId="0" fillId="0" borderId="0" xfId="1" applyNumberFormat="1" applyFont="1" applyFill="1"/>
    <xf numFmtId="165" fontId="0" fillId="0" borderId="0" xfId="1" applyNumberFormat="1" applyFont="1" applyFill="1"/>
    <xf numFmtId="0" fontId="2" fillId="0" borderId="0" xfId="0" applyFont="1" applyFill="1" applyAlignment="1">
      <alignment horizontal="center"/>
    </xf>
    <xf numFmtId="164" fontId="0" fillId="0" borderId="0" xfId="1" applyFont="1" applyFill="1"/>
    <xf numFmtId="0" fontId="1" fillId="0" borderId="0" xfId="0" applyFont="1" applyFill="1"/>
    <xf numFmtId="165" fontId="14" fillId="0" borderId="0" xfId="0" applyNumberFormat="1" applyFont="1" applyFill="1"/>
    <xf numFmtId="165" fontId="14" fillId="0" borderId="0" xfId="1" applyNumberFormat="1" applyFont="1" applyFill="1"/>
    <xf numFmtId="165" fontId="7" fillId="0" borderId="0" xfId="1" applyNumberFormat="1" applyFont="1" applyFill="1"/>
    <xf numFmtId="0" fontId="12" fillId="0" borderId="0" xfId="0" applyFont="1" applyFill="1"/>
    <xf numFmtId="0" fontId="15" fillId="0" borderId="0" xfId="0" applyFont="1" applyFill="1"/>
    <xf numFmtId="0" fontId="1" fillId="0" borderId="2" xfId="0" applyFont="1" applyFill="1" applyBorder="1"/>
    <xf numFmtId="165" fontId="0" fillId="0" borderId="2" xfId="0" applyNumberFormat="1" applyBorder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Alignment="1">
      <alignment horizontal="center" wrapText="1"/>
    </xf>
    <xf numFmtId="165" fontId="0" fillId="0" borderId="0" xfId="1" applyNumberFormat="1" applyFont="1" applyAlignment="1">
      <alignment wrapText="1"/>
    </xf>
    <xf numFmtId="0" fontId="2" fillId="0" borderId="0" xfId="0" applyFont="1" applyAlignment="1">
      <alignment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13"/>
  <sheetViews>
    <sheetView zoomScale="150" zoomScaleNormal="150" workbookViewId="0">
      <selection activeCell="B20" sqref="B20"/>
    </sheetView>
  </sheetViews>
  <sheetFormatPr baseColWidth="10" defaultRowHeight="14.4"/>
  <sheetData>
    <row r="1" spans="1:1">
      <c r="A1" s="1" t="s">
        <v>46</v>
      </c>
    </row>
    <row r="2" spans="1:1">
      <c r="A2" s="1" t="s">
        <v>47</v>
      </c>
    </row>
    <row r="3" spans="1:1">
      <c r="A3" s="1" t="s">
        <v>48</v>
      </c>
    </row>
    <row r="4" spans="1:1">
      <c r="A4" s="1" t="s">
        <v>49</v>
      </c>
    </row>
    <row r="5" spans="1:1">
      <c r="A5" s="1" t="s">
        <v>44</v>
      </c>
    </row>
    <row r="6" spans="1:1">
      <c r="A6" s="1" t="s">
        <v>45</v>
      </c>
    </row>
    <row r="7" spans="1:1">
      <c r="A7" s="34" t="s">
        <v>41</v>
      </c>
    </row>
    <row r="8" spans="1:1">
      <c r="A8" s="1" t="s">
        <v>50</v>
      </c>
    </row>
    <row r="9" spans="1:1">
      <c r="A9" s="1" t="s">
        <v>51</v>
      </c>
    </row>
    <row r="10" spans="1:1">
      <c r="A10" s="1" t="s">
        <v>52</v>
      </c>
    </row>
    <row r="11" spans="1:1">
      <c r="A11" s="1" t="s">
        <v>53</v>
      </c>
    </row>
    <row r="12" spans="1:1">
      <c r="A12" s="1" t="s">
        <v>54</v>
      </c>
    </row>
    <row r="13" spans="1:1">
      <c r="A13" s="1" t="s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O24"/>
  <sheetViews>
    <sheetView topLeftCell="A6" workbookViewId="0">
      <selection activeCell="B20" sqref="B20"/>
    </sheetView>
  </sheetViews>
  <sheetFormatPr baseColWidth="10" defaultRowHeight="14.4"/>
  <cols>
    <col min="1" max="1" width="48.21875" style="68" customWidth="1"/>
  </cols>
  <sheetData>
    <row r="1" spans="1:15"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  <c r="H1">
        <v>2018</v>
      </c>
      <c r="I1">
        <v>2019</v>
      </c>
      <c r="J1">
        <v>2020</v>
      </c>
      <c r="K1">
        <v>2021</v>
      </c>
      <c r="L1">
        <v>2022</v>
      </c>
      <c r="M1">
        <v>2023</v>
      </c>
      <c r="N1">
        <v>2024</v>
      </c>
      <c r="O1">
        <v>2025</v>
      </c>
    </row>
    <row r="2" spans="1:15" ht="28.8">
      <c r="A2" s="68" t="s">
        <v>179</v>
      </c>
      <c r="B2">
        <v>1458.9851900000001</v>
      </c>
      <c r="C2">
        <v>2299.7541700000002</v>
      </c>
      <c r="D2">
        <v>2459.7618600000001</v>
      </c>
      <c r="E2">
        <v>401.23889000000003</v>
      </c>
      <c r="F2">
        <v>906.38595999999995</v>
      </c>
      <c r="G2">
        <v>173.04438999999999</v>
      </c>
      <c r="H2">
        <v>-811.37943244755195</v>
      </c>
      <c r="I2">
        <v>1419.24</v>
      </c>
      <c r="J2">
        <v>87.952309446194903</v>
      </c>
      <c r="K2">
        <v>500.421476069329</v>
      </c>
      <c r="L2">
        <v>1080.42945406032</v>
      </c>
      <c r="M2">
        <v>-662.66878154804999</v>
      </c>
      <c r="N2">
        <v>-312.41260908939699</v>
      </c>
      <c r="O2" t="s">
        <v>108</v>
      </c>
    </row>
    <row r="3" spans="1:15" ht="28.8">
      <c r="A3" s="68" t="s">
        <v>180</v>
      </c>
      <c r="B3">
        <v>13622.485104310301</v>
      </c>
      <c r="C3">
        <v>9826.0025440079207</v>
      </c>
      <c r="D3">
        <v>4536.7022535574697</v>
      </c>
      <c r="E3">
        <v>8206.4767945177791</v>
      </c>
      <c r="F3">
        <v>6458.52185818015</v>
      </c>
      <c r="G3">
        <v>6530.1928194982302</v>
      </c>
      <c r="H3">
        <v>6761.1857888678596</v>
      </c>
      <c r="I3">
        <v>6259.0768098459703</v>
      </c>
      <c r="J3">
        <v>-1187.9612353790999</v>
      </c>
      <c r="K3">
        <v>5359.7718135041396</v>
      </c>
      <c r="L3">
        <v>12190.7336582224</v>
      </c>
      <c r="M3">
        <v>3324.3884370456799</v>
      </c>
      <c r="N3">
        <v>5616.4999210267297</v>
      </c>
      <c r="O3" t="s">
        <v>108</v>
      </c>
    </row>
    <row r="4" spans="1:15" ht="28.8">
      <c r="A4" s="68" t="s">
        <v>181</v>
      </c>
      <c r="B4">
        <v>-16034.6645907152</v>
      </c>
      <c r="C4">
        <v>-14450.093206515199</v>
      </c>
      <c r="D4">
        <v>-7823.6875349166103</v>
      </c>
      <c r="E4">
        <v>-8949.4019869634103</v>
      </c>
      <c r="F4">
        <v>-2096.27560182252</v>
      </c>
      <c r="G4">
        <v>-352.36648257059301</v>
      </c>
      <c r="H4">
        <v>-1839.12329450225</v>
      </c>
      <c r="I4">
        <v>-2470.0024681264699</v>
      </c>
      <c r="J4">
        <v>2944.1176636551099</v>
      </c>
      <c r="K4">
        <v>-16253.645709512701</v>
      </c>
      <c r="L4">
        <v>-14329.684242941499</v>
      </c>
      <c r="M4">
        <v>820.53516591903804</v>
      </c>
      <c r="N4">
        <v>835.96371432687397</v>
      </c>
      <c r="O4" t="s">
        <v>108</v>
      </c>
    </row>
    <row r="5" spans="1:15" ht="28.8">
      <c r="A5" s="68" t="s">
        <v>182</v>
      </c>
      <c r="B5">
        <v>-2792.7524957202399</v>
      </c>
      <c r="C5">
        <v>-4187.0656146666797</v>
      </c>
      <c r="D5">
        <v>-3710.5479931885702</v>
      </c>
      <c r="E5">
        <v>-4526.0373613862903</v>
      </c>
      <c r="F5">
        <v>-4917.9291648219496</v>
      </c>
      <c r="G5">
        <v>-7825.5311003705801</v>
      </c>
      <c r="H5">
        <v>-5268.20776485852</v>
      </c>
      <c r="I5">
        <v>-5889.9679448397901</v>
      </c>
      <c r="J5">
        <v>-4921.5612598278603</v>
      </c>
      <c r="K5">
        <v>-3496.6337141983399</v>
      </c>
      <c r="L5">
        <v>-2708.6235669000098</v>
      </c>
      <c r="M5">
        <v>-2957.1906166623999</v>
      </c>
      <c r="N5">
        <v>-5225.6904234461099</v>
      </c>
      <c r="O5" t="s">
        <v>108</v>
      </c>
    </row>
    <row r="6" spans="1:15" ht="28.8">
      <c r="A6" s="68" t="s">
        <v>183</v>
      </c>
      <c r="B6">
        <v>6828.0941966761902</v>
      </c>
      <c r="C6">
        <v>4853.3485861937597</v>
      </c>
      <c r="D6">
        <v>9437.5733240003392</v>
      </c>
      <c r="E6">
        <v>6052.78293937742</v>
      </c>
      <c r="F6">
        <v>3577.3114657458</v>
      </c>
      <c r="G6">
        <v>4132.70664704918</v>
      </c>
      <c r="H6">
        <v>3353.2451043719102</v>
      </c>
      <c r="I6">
        <v>3570.02191946324</v>
      </c>
      <c r="J6">
        <v>1569.66425010336</v>
      </c>
      <c r="K6">
        <v>2908.8524747438801</v>
      </c>
      <c r="L6">
        <v>3937.5213407432602</v>
      </c>
      <c r="M6">
        <v>3916.72237363564</v>
      </c>
      <c r="N6">
        <v>3667.56090761307</v>
      </c>
      <c r="O6" t="s">
        <v>108</v>
      </c>
    </row>
    <row r="7" spans="1:15" ht="28.8">
      <c r="A7" s="68" t="s">
        <v>184</v>
      </c>
      <c r="B7">
        <v>4035.3417009559598</v>
      </c>
      <c r="C7">
        <v>666.28297152708603</v>
      </c>
      <c r="D7">
        <v>5727.0253308117599</v>
      </c>
      <c r="E7">
        <v>1526.7455779911299</v>
      </c>
      <c r="F7">
        <v>-1340.6176990761501</v>
      </c>
      <c r="G7">
        <v>-3692.8244533214001</v>
      </c>
      <c r="H7">
        <v>-1914.96266048661</v>
      </c>
      <c r="I7">
        <v>-2319.9460253765401</v>
      </c>
      <c r="J7">
        <v>-3351.8970097245001</v>
      </c>
      <c r="K7">
        <v>-587.781239454461</v>
      </c>
      <c r="L7">
        <v>1228.89777384325</v>
      </c>
      <c r="M7">
        <v>959.53175697324002</v>
      </c>
      <c r="N7">
        <v>-1558.1295158330399</v>
      </c>
      <c r="O7" t="s">
        <v>108</v>
      </c>
    </row>
    <row r="8" spans="1:15" ht="28.8">
      <c r="A8" s="68" t="s">
        <v>185</v>
      </c>
      <c r="B8">
        <v>2666.5352841459298</v>
      </c>
      <c r="C8">
        <v>5019.6650212080604</v>
      </c>
      <c r="D8">
        <v>3151.5428566443302</v>
      </c>
      <c r="E8">
        <v>-910.71589282480898</v>
      </c>
      <c r="F8">
        <v>-176.41220500514899</v>
      </c>
      <c r="G8">
        <v>1416.38925443832</v>
      </c>
      <c r="H8">
        <v>943.74130240119905</v>
      </c>
      <c r="I8">
        <v>1590.1940748895599</v>
      </c>
      <c r="J8">
        <v>1049.65226294077</v>
      </c>
      <c r="K8">
        <v>1401.2772581265999</v>
      </c>
      <c r="L8">
        <v>-1036.4587505908501</v>
      </c>
      <c r="M8">
        <v>-136.16701686221799</v>
      </c>
      <c r="N8">
        <v>2485.5998847697601</v>
      </c>
      <c r="O8" t="s">
        <v>108</v>
      </c>
    </row>
    <row r="9" spans="1:15" ht="28.8">
      <c r="A9" s="68" t="s">
        <v>186</v>
      </c>
      <c r="B9">
        <v>-142.44784484000101</v>
      </c>
      <c r="C9">
        <v>584.76436277000005</v>
      </c>
      <c r="D9">
        <v>-79.450788990000106</v>
      </c>
      <c r="E9">
        <v>-59.736555369999998</v>
      </c>
      <c r="F9">
        <v>-306.82668197999999</v>
      </c>
      <c r="G9">
        <v>-172.39542761000101</v>
      </c>
      <c r="H9">
        <v>-442.14531622000101</v>
      </c>
      <c r="I9">
        <v>-511.26922868000003</v>
      </c>
      <c r="J9">
        <v>-208.714504501146</v>
      </c>
      <c r="K9">
        <v>-154.29334987104099</v>
      </c>
      <c r="L9">
        <v>-109.60412946924799</v>
      </c>
      <c r="M9">
        <v>-23.6124516100943</v>
      </c>
      <c r="N9">
        <v>20.059031510527898</v>
      </c>
      <c r="O9" t="s">
        <v>108</v>
      </c>
    </row>
    <row r="10" spans="1:15" ht="28.8">
      <c r="A10" s="68" t="s">
        <v>187</v>
      </c>
      <c r="B10">
        <v>2524.0874393059298</v>
      </c>
      <c r="C10">
        <v>5604.4293839780603</v>
      </c>
      <c r="D10">
        <v>3072.0920676543301</v>
      </c>
      <c r="E10">
        <v>-970.45244819480899</v>
      </c>
      <c r="F10">
        <v>-483.23888698514901</v>
      </c>
      <c r="G10">
        <v>1243.9938268283199</v>
      </c>
      <c r="H10">
        <v>501.59598618119901</v>
      </c>
      <c r="I10">
        <v>1078.92484620956</v>
      </c>
      <c r="J10">
        <v>840.93775843962396</v>
      </c>
      <c r="K10">
        <v>1246.98390825556</v>
      </c>
      <c r="L10">
        <v>-1146.0628800601</v>
      </c>
      <c r="M10">
        <v>-159.779468472313</v>
      </c>
      <c r="N10">
        <v>2505.6589162802902</v>
      </c>
      <c r="O10" t="s">
        <v>108</v>
      </c>
    </row>
    <row r="11" spans="1:15" ht="28.8">
      <c r="A11" s="68" t="s">
        <v>188</v>
      </c>
      <c r="B11">
        <v>4707.1521538569996</v>
      </c>
      <c r="C11">
        <v>1391.2418629978699</v>
      </c>
      <c r="D11">
        <v>5238.1814971069498</v>
      </c>
      <c r="E11">
        <v>-1056.2498126493099</v>
      </c>
      <c r="F11">
        <v>2885.1155302963298</v>
      </c>
      <c r="G11">
        <v>4612.2128504345601</v>
      </c>
      <c r="H11">
        <v>2620.1671703624202</v>
      </c>
      <c r="I11">
        <v>1064.35316255252</v>
      </c>
      <c r="J11">
        <v>1096.5759173167301</v>
      </c>
      <c r="K11">
        <v>-8452.1657350861005</v>
      </c>
      <c r="L11">
        <v>-3045.4135278235799</v>
      </c>
      <c r="M11">
        <v>5538.5407912436804</v>
      </c>
      <c r="N11">
        <v>8669.4420464254308</v>
      </c>
      <c r="O11" t="s">
        <v>108</v>
      </c>
    </row>
    <row r="12" spans="1:15" ht="43.2">
      <c r="A12" s="68" t="s">
        <v>189</v>
      </c>
      <c r="B12">
        <v>5386.7890404</v>
      </c>
      <c r="C12">
        <v>3012.9009544999999</v>
      </c>
      <c r="D12">
        <v>-1786.4344112000001</v>
      </c>
      <c r="E12">
        <v>4060.0902708510998</v>
      </c>
      <c r="F12">
        <v>2573.8376340999998</v>
      </c>
      <c r="G12">
        <v>1943.7030241699999</v>
      </c>
      <c r="H12">
        <v>1763.19079224288</v>
      </c>
      <c r="I12">
        <v>2964.58</v>
      </c>
      <c r="J12">
        <v>479.778503629272</v>
      </c>
      <c r="K12">
        <v>-84.079424271445106</v>
      </c>
      <c r="L12">
        <v>1844.98226129249</v>
      </c>
      <c r="M12">
        <v>-199.91577002058301</v>
      </c>
      <c r="N12">
        <v>-120.203009481048</v>
      </c>
      <c r="O12" t="s">
        <v>108</v>
      </c>
    </row>
    <row r="13" spans="1:15" ht="28.8">
      <c r="A13" s="68" t="s">
        <v>190</v>
      </c>
      <c r="B13">
        <v>7336.6133739103198</v>
      </c>
      <c r="C13">
        <v>4257.9675895079099</v>
      </c>
      <c r="D13">
        <v>3589.4241847574699</v>
      </c>
      <c r="E13">
        <v>2875.5298836666898</v>
      </c>
      <c r="F13">
        <v>3325.0241240801502</v>
      </c>
      <c r="G13">
        <v>5296.6625453282304</v>
      </c>
      <c r="H13">
        <v>4920.8457793747502</v>
      </c>
      <c r="I13">
        <v>391.55680984596597</v>
      </c>
      <c r="J13">
        <v>95.686691871026099</v>
      </c>
      <c r="K13">
        <v>6725.9352538275898</v>
      </c>
      <c r="L13">
        <v>8276.02410598192</v>
      </c>
      <c r="M13">
        <v>4780.8378883923497</v>
      </c>
      <c r="N13">
        <v>7318.5645502217403</v>
      </c>
      <c r="O13" t="s">
        <v>108</v>
      </c>
    </row>
    <row r="14" spans="1:15" ht="28.8">
      <c r="A14" s="68" t="s">
        <v>191</v>
      </c>
      <c r="B14">
        <v>12723.4024143103</v>
      </c>
      <c r="C14">
        <v>7270.8685440079098</v>
      </c>
      <c r="D14">
        <v>1802.98977355747</v>
      </c>
      <c r="E14">
        <v>6935.6201545177801</v>
      </c>
      <c r="F14">
        <v>5898.86175818015</v>
      </c>
      <c r="G14">
        <v>7240.3655694982299</v>
      </c>
      <c r="H14">
        <v>6684.0365716176302</v>
      </c>
      <c r="I14">
        <v>3356.1368098459702</v>
      </c>
      <c r="J14">
        <v>575.46519550029905</v>
      </c>
      <c r="K14">
        <v>6641.8558295561397</v>
      </c>
      <c r="L14">
        <v>10121.0063672744</v>
      </c>
      <c r="M14">
        <v>4580.92211837177</v>
      </c>
      <c r="N14">
        <v>7198.3615407406996</v>
      </c>
      <c r="O14" t="s">
        <v>108</v>
      </c>
    </row>
    <row r="15" spans="1:15" ht="28.8">
      <c r="A15" s="68" t="s">
        <v>192</v>
      </c>
      <c r="B15">
        <v>14182.387604310299</v>
      </c>
      <c r="C15">
        <v>9570.62271400791</v>
      </c>
      <c r="D15">
        <v>4262.7516335574701</v>
      </c>
      <c r="E15">
        <v>7336.8590445177797</v>
      </c>
      <c r="F15">
        <v>6805.2477181801496</v>
      </c>
      <c r="G15">
        <v>7413.4099594982299</v>
      </c>
      <c r="H15">
        <v>5872.65713917008</v>
      </c>
      <c r="I15">
        <v>4775.3768098459695</v>
      </c>
      <c r="J15">
        <v>663.41750494649398</v>
      </c>
      <c r="K15">
        <v>7142.27730562547</v>
      </c>
      <c r="L15">
        <v>11201.4358213347</v>
      </c>
      <c r="M15">
        <v>3918.25333682372</v>
      </c>
      <c r="N15">
        <v>6885.9489316513</v>
      </c>
      <c r="O15" t="s">
        <v>108</v>
      </c>
    </row>
    <row r="16" spans="1:15" ht="28.8">
      <c r="A16" s="68" t="s">
        <v>193</v>
      </c>
      <c r="B16">
        <v>20741.816744572199</v>
      </c>
      <c r="C16">
        <v>15841.335069513099</v>
      </c>
      <c r="D16">
        <v>13061.8690320236</v>
      </c>
      <c r="E16">
        <v>7893.1521743141002</v>
      </c>
      <c r="F16">
        <v>4981.3911321188498</v>
      </c>
      <c r="G16">
        <v>4964.5793330051501</v>
      </c>
      <c r="H16">
        <v>4459.29046486466</v>
      </c>
      <c r="I16">
        <v>3534.3556306789801</v>
      </c>
      <c r="J16">
        <v>-1847.5417463383901</v>
      </c>
      <c r="K16">
        <v>7801.4799744265702</v>
      </c>
      <c r="L16">
        <v>11284.2707151179</v>
      </c>
      <c r="M16">
        <v>4718.0056253246503</v>
      </c>
      <c r="N16">
        <v>7833.4783320985498</v>
      </c>
      <c r="O16" t="s">
        <v>108</v>
      </c>
    </row>
    <row r="17" spans="1:15" ht="28.8">
      <c r="A17" s="68" t="s">
        <v>194</v>
      </c>
      <c r="B17">
        <v>2398.7674469333901</v>
      </c>
      <c r="C17">
        <v>1154.3017274742699</v>
      </c>
      <c r="D17">
        <v>4401.23502540561</v>
      </c>
      <c r="E17">
        <v>-393.49421415205097</v>
      </c>
      <c r="F17">
        <v>1358.8747421744799</v>
      </c>
      <c r="G17">
        <v>3190.69438316383</v>
      </c>
      <c r="H17">
        <v>3410.2590504663599</v>
      </c>
      <c r="I17">
        <v>1564.60966130821</v>
      </c>
      <c r="J17">
        <v>-783.66745569792101</v>
      </c>
      <c r="K17">
        <v>-10421.083759089301</v>
      </c>
      <c r="L17">
        <v>-2458.1111873290702</v>
      </c>
      <c r="M17">
        <v>4062.4652503176599</v>
      </c>
      <c r="N17">
        <v>7155.1795936615999</v>
      </c>
      <c r="O17" t="s">
        <v>108</v>
      </c>
    </row>
    <row r="18" spans="1:15" ht="28.8">
      <c r="A18" s="68" t="s">
        <v>195</v>
      </c>
      <c r="B18">
        <v>2308.3847069236099</v>
      </c>
      <c r="C18">
        <v>236.94013552359701</v>
      </c>
      <c r="D18">
        <v>836.94647170133203</v>
      </c>
      <c r="E18">
        <v>-662.75559849725596</v>
      </c>
      <c r="F18">
        <v>1526.2407881218501</v>
      </c>
      <c r="G18">
        <v>1421.5184672707301</v>
      </c>
      <c r="H18">
        <v>-790.09188010394405</v>
      </c>
      <c r="I18">
        <v>-500.25649875569701</v>
      </c>
      <c r="J18">
        <v>1880.2433730146499</v>
      </c>
      <c r="K18">
        <v>1968.9180240032099</v>
      </c>
      <c r="L18">
        <v>-587.30234049450996</v>
      </c>
      <c r="M18">
        <v>1476.07554092603</v>
      </c>
      <c r="N18">
        <v>1514.26245276382</v>
      </c>
      <c r="O18" t="s">
        <v>108</v>
      </c>
    </row>
    <row r="22" spans="1:15">
      <c r="B22">
        <f>+B18</f>
        <v>2308.3847069236099</v>
      </c>
      <c r="C22">
        <f t="shared" ref="C22:G22" si="0">+C18</f>
        <v>236.94013552359701</v>
      </c>
      <c r="D22">
        <f t="shared" si="0"/>
        <v>836.94647170133203</v>
      </c>
      <c r="E22">
        <f t="shared" si="0"/>
        <v>-662.75559849725596</v>
      </c>
      <c r="F22">
        <f t="shared" si="0"/>
        <v>1526.2407881218501</v>
      </c>
      <c r="G22">
        <f t="shared" si="0"/>
        <v>1421.5184672707301</v>
      </c>
    </row>
    <row r="23" spans="1:15">
      <c r="B23">
        <f>+B15</f>
        <v>14182.387604310299</v>
      </c>
      <c r="C23">
        <f t="shared" ref="C23:G23" si="1">+C15</f>
        <v>9570.62271400791</v>
      </c>
      <c r="D23">
        <f t="shared" si="1"/>
        <v>4262.7516335574701</v>
      </c>
      <c r="E23">
        <f t="shared" si="1"/>
        <v>7336.8590445177797</v>
      </c>
      <c r="F23">
        <f t="shared" si="1"/>
        <v>6805.2477181801496</v>
      </c>
      <c r="G23">
        <f t="shared" si="1"/>
        <v>7413.4099594982299</v>
      </c>
    </row>
    <row r="24" spans="1:15">
      <c r="B24">
        <f>+B23-B22</f>
        <v>11874.00289738669</v>
      </c>
      <c r="C24">
        <f t="shared" ref="C24:G24" si="2">+C23-C22</f>
        <v>9333.6825784843131</v>
      </c>
      <c r="D24">
        <f t="shared" si="2"/>
        <v>3425.8051618561381</v>
      </c>
      <c r="E24">
        <f t="shared" si="2"/>
        <v>7999.6146430150357</v>
      </c>
      <c r="F24">
        <f t="shared" si="2"/>
        <v>5279.0069300583</v>
      </c>
      <c r="G24">
        <f t="shared" si="2"/>
        <v>5991.8914922274998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/>
  <dimension ref="A1:AA52"/>
  <sheetViews>
    <sheetView tabSelected="1" zoomScale="150" zoomScaleNormal="150" workbookViewId="0">
      <pane xSplit="1" ySplit="5" topLeftCell="B23" activePane="bottomRight" state="frozen"/>
      <selection pane="topRight" activeCell="B1" sqref="B1"/>
      <selection pane="bottomLeft" activeCell="A6" sqref="A6"/>
      <selection pane="bottomRight" activeCell="H32" sqref="H32"/>
    </sheetView>
  </sheetViews>
  <sheetFormatPr baseColWidth="10" defaultRowHeight="14.4"/>
  <cols>
    <col min="1" max="1" width="32.77734375" customWidth="1"/>
    <col min="2" max="26" width="11.77734375" customWidth="1"/>
  </cols>
  <sheetData>
    <row r="1" spans="1:26">
      <c r="A1" s="2" t="s">
        <v>0</v>
      </c>
    </row>
    <row r="2" spans="1:26">
      <c r="A2" s="7"/>
      <c r="N2" s="66"/>
      <c r="O2" s="19"/>
      <c r="P2" s="67"/>
      <c r="Q2" s="19"/>
      <c r="V2" s="7"/>
      <c r="W2" s="7"/>
      <c r="X2" s="35"/>
      <c r="Y2" s="7"/>
      <c r="Z2" s="7"/>
    </row>
    <row r="3" spans="1:26">
      <c r="A3" s="6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O3" s="5"/>
      <c r="Q3" s="5"/>
      <c r="R3" s="5"/>
      <c r="S3" s="5"/>
      <c r="T3" s="5"/>
      <c r="U3" s="5"/>
    </row>
    <row r="4" spans="1:26">
      <c r="A4" s="6"/>
      <c r="B4" s="3">
        <v>2000</v>
      </c>
      <c r="C4" s="3">
        <v>2001</v>
      </c>
      <c r="D4" s="3">
        <v>2002</v>
      </c>
      <c r="E4" s="3">
        <v>2003</v>
      </c>
      <c r="F4" s="3">
        <v>2004</v>
      </c>
      <c r="G4" s="3">
        <v>2005</v>
      </c>
      <c r="H4" s="3">
        <v>2006</v>
      </c>
      <c r="I4" s="3">
        <v>2007</v>
      </c>
      <c r="J4" s="3">
        <v>2008</v>
      </c>
      <c r="K4" s="3">
        <v>2009</v>
      </c>
      <c r="L4" s="3">
        <v>2010</v>
      </c>
      <c r="M4" s="3">
        <v>2011</v>
      </c>
      <c r="N4" s="3">
        <v>2012</v>
      </c>
      <c r="O4" s="3">
        <v>2013</v>
      </c>
      <c r="P4" s="3">
        <v>2014</v>
      </c>
      <c r="Q4" s="3">
        <v>2015</v>
      </c>
      <c r="R4" s="3">
        <v>2016</v>
      </c>
      <c r="S4" s="3">
        <v>2017</v>
      </c>
      <c r="T4" s="3">
        <v>2018</v>
      </c>
      <c r="U4" s="3">
        <v>2019</v>
      </c>
      <c r="V4" s="3">
        <v>2020</v>
      </c>
      <c r="W4" s="3">
        <v>2021</v>
      </c>
      <c r="X4" s="3">
        <v>2022</v>
      </c>
      <c r="Y4" s="3">
        <v>2023</v>
      </c>
      <c r="Z4" s="3">
        <v>2024</v>
      </c>
    </row>
    <row r="5" spans="1:26">
      <c r="A5" s="35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6"/>
      <c r="O5" s="43"/>
      <c r="P5" s="46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spans="1:26">
      <c r="A6" s="2" t="s">
        <v>2</v>
      </c>
      <c r="B6" s="17">
        <f>+B7+B10+B13+B16</f>
        <v>-1545.8285204206898</v>
      </c>
      <c r="C6" s="17">
        <f t="shared" ref="C6:Z6" si="0">+C7+C10+C13+C16</f>
        <v>-1202.8113298601038</v>
      </c>
      <c r="D6" s="17">
        <f t="shared" si="0"/>
        <v>-1093.7045167751689</v>
      </c>
      <c r="E6" s="17">
        <f t="shared" si="0"/>
        <v>-929.87563038451913</v>
      </c>
      <c r="F6" s="17">
        <f t="shared" si="0"/>
        <v>59.809175974106893</v>
      </c>
      <c r="G6" s="17">
        <f t="shared" si="0"/>
        <v>1158.9380318179294</v>
      </c>
      <c r="H6" s="17">
        <f t="shared" si="0"/>
        <v>2912.3967914296118</v>
      </c>
      <c r="I6" s="17">
        <f t="shared" si="0"/>
        <v>1520.5233214854047</v>
      </c>
      <c r="J6" s="17">
        <f t="shared" si="0"/>
        <v>-5285.4873178829394</v>
      </c>
      <c r="K6" s="17">
        <f t="shared" si="0"/>
        <v>-635.42336329746922</v>
      </c>
      <c r="L6" s="17">
        <f t="shared" si="0"/>
        <v>-3564.4334612914363</v>
      </c>
      <c r="M6" s="17">
        <f t="shared" si="0"/>
        <v>-3373.7820351181581</v>
      </c>
      <c r="N6" s="17">
        <f t="shared" si="0"/>
        <v>91379.942566904007</v>
      </c>
      <c r="O6" s="17">
        <f t="shared" si="0"/>
        <v>90552.084303068783</v>
      </c>
      <c r="P6" s="17">
        <f t="shared" si="0"/>
        <v>89207.427007240607</v>
      </c>
      <c r="Q6" s="17">
        <f t="shared" si="0"/>
        <v>82336.925086327261</v>
      </c>
      <c r="R6" s="17">
        <f t="shared" si="0"/>
        <v>82534.832540251024</v>
      </c>
      <c r="S6" s="17">
        <f t="shared" si="0"/>
        <v>92939.988850402486</v>
      </c>
      <c r="T6" s="17">
        <f t="shared" si="0"/>
        <v>100326.17342958348</v>
      </c>
      <c r="U6" s="17">
        <f t="shared" si="0"/>
        <v>101592.3905342201</v>
      </c>
      <c r="V6" s="17">
        <f t="shared" si="0"/>
        <v>86368.63754620908</v>
      </c>
      <c r="W6" s="17">
        <f t="shared" si="0"/>
        <v>111914.12523318978</v>
      </c>
      <c r="X6" s="17">
        <f t="shared" si="0"/>
        <v>123714.27273132803</v>
      </c>
      <c r="Y6" s="17">
        <f t="shared" si="0"/>
        <v>121797.13671691075</v>
      </c>
      <c r="Z6" s="17">
        <f t="shared" si="0"/>
        <v>132488.39093342971</v>
      </c>
    </row>
    <row r="7" spans="1:26">
      <c r="A7" s="8" t="s">
        <v>3</v>
      </c>
      <c r="B7" s="16">
        <f>+B8+B9</f>
        <v>-402.66175146042951</v>
      </c>
      <c r="C7" s="16">
        <f t="shared" ref="C7:Z7" si="1">+C8+C9</f>
        <v>-178.74828728891953</v>
      </c>
      <c r="D7" s="16">
        <f t="shared" si="1"/>
        <v>321.10771924895016</v>
      </c>
      <c r="E7" s="16">
        <f t="shared" si="1"/>
        <v>885.88393988129974</v>
      </c>
      <c r="F7" s="16">
        <f t="shared" si="1"/>
        <v>3004.3934340044998</v>
      </c>
      <c r="G7" s="16">
        <f t="shared" si="1"/>
        <v>5286.0754760481996</v>
      </c>
      <c r="H7" s="16">
        <f t="shared" si="1"/>
        <v>8986.0651498382995</v>
      </c>
      <c r="I7" s="16">
        <f t="shared" si="1"/>
        <v>8503.4973479040018</v>
      </c>
      <c r="J7" s="16">
        <f t="shared" si="1"/>
        <v>2569.2977551151016</v>
      </c>
      <c r="K7" s="16">
        <f t="shared" si="1"/>
        <v>6059.8320496150991</v>
      </c>
      <c r="L7" s="16">
        <f t="shared" si="1"/>
        <v>6987.7613482617016</v>
      </c>
      <c r="M7" s="16">
        <f t="shared" si="1"/>
        <v>9224.4399538794023</v>
      </c>
      <c r="N7" s="16">
        <f t="shared" si="1"/>
        <v>88424.182635153804</v>
      </c>
      <c r="O7" s="16">
        <f t="shared" si="1"/>
        <v>85212.460122942502</v>
      </c>
      <c r="P7" s="16">
        <f t="shared" si="1"/>
        <v>80570.472250160208</v>
      </c>
      <c r="Q7" s="16">
        <f t="shared" si="1"/>
        <v>71740.783466099296</v>
      </c>
      <c r="R7" s="16">
        <f t="shared" si="1"/>
        <v>72205.776131124905</v>
      </c>
      <c r="S7" s="16">
        <f t="shared" si="1"/>
        <v>84139.308629266699</v>
      </c>
      <c r="T7" s="16">
        <f t="shared" si="1"/>
        <v>90932.055734180991</v>
      </c>
      <c r="U7" s="16">
        <f t="shared" si="1"/>
        <v>89081.626403924398</v>
      </c>
      <c r="V7" s="16">
        <f t="shared" si="1"/>
        <v>77549.601069662807</v>
      </c>
      <c r="W7" s="16">
        <f t="shared" si="1"/>
        <v>111113.3200926649</v>
      </c>
      <c r="X7" s="16">
        <f t="shared" si="1"/>
        <v>122167.8277737795</v>
      </c>
      <c r="Y7" s="16">
        <f t="shared" si="1"/>
        <v>117358.22035150111</v>
      </c>
      <c r="Z7" s="16">
        <f t="shared" si="1"/>
        <v>128011.03145940631</v>
      </c>
    </row>
    <row r="8" spans="1:26">
      <c r="A8" s="9" t="s">
        <v>4</v>
      </c>
      <c r="B8" s="15">
        <f>+RESUMEN!B5</f>
        <v>6954.9095083495704</v>
      </c>
      <c r="C8" s="15">
        <f>+RESUMEN!C5</f>
        <v>7025.72993821823</v>
      </c>
      <c r="D8" s="15">
        <f>+RESUMEN!D5</f>
        <v>7713.9000002489502</v>
      </c>
      <c r="E8" s="15">
        <f>+RESUMEN!E5</f>
        <v>9090.7327071601594</v>
      </c>
      <c r="F8" s="15">
        <f>+RESUMEN!F5</f>
        <v>12809.1694140045</v>
      </c>
      <c r="G8" s="15">
        <f>+RESUMEN!G5</f>
        <v>17367.6842670482</v>
      </c>
      <c r="H8" s="15">
        <f>+RESUMEN!H5</f>
        <v>23830.147244838299</v>
      </c>
      <c r="I8" s="15">
        <f>+RESUMEN!I5</f>
        <v>28094.019126904001</v>
      </c>
      <c r="J8" s="15">
        <f>+RESUMEN!J5</f>
        <v>31018.479624115102</v>
      </c>
      <c r="K8" s="15">
        <f>+RESUMEN!K5</f>
        <v>27070.519625615099</v>
      </c>
      <c r="L8" s="15">
        <f>+RESUMEN!L5</f>
        <v>35803.080814261702</v>
      </c>
      <c r="M8" s="15">
        <f>+RESUMEN!M5</f>
        <v>46375.961553879402</v>
      </c>
      <c r="N8" s="15">
        <f>+RESUMEN!N5</f>
        <v>47410.606681360703</v>
      </c>
      <c r="O8" s="15">
        <f>+RESUMEN!O5</f>
        <v>42860.6365941494</v>
      </c>
      <c r="P8" s="15">
        <f>+RESUMEN!P5</f>
        <v>39532.682886367103</v>
      </c>
      <c r="Q8" s="15">
        <f>+RESUMEN!Q5</f>
        <v>34414.354525306197</v>
      </c>
      <c r="R8" s="15">
        <f>+RESUMEN!R5</f>
        <v>37081.738042331803</v>
      </c>
      <c r="S8" s="15">
        <f>+RESUMEN!S5</f>
        <v>45421.593444473598</v>
      </c>
      <c r="T8" s="15">
        <f>+RESUMEN!T5</f>
        <v>49066.4758077562</v>
      </c>
      <c r="U8" s="15">
        <f>+RESUMEN!U5</f>
        <v>47980.454822131302</v>
      </c>
      <c r="V8" s="15">
        <f>+RESUMEN!V5</f>
        <v>42825.601105662798</v>
      </c>
      <c r="W8" s="15">
        <f>+RESUMEN!W5</f>
        <v>63114.118479664903</v>
      </c>
      <c r="X8" s="15">
        <f>+RESUMEN!X5</f>
        <v>66167.115089779501</v>
      </c>
      <c r="Y8" s="15">
        <f>+RESUMEN!Y5</f>
        <v>67518.106566501097</v>
      </c>
      <c r="Z8" s="15">
        <f>+RESUMEN!Z5</f>
        <v>75916.234132406302</v>
      </c>
    </row>
    <row r="9" spans="1:26">
      <c r="A9" s="9" t="s">
        <v>5</v>
      </c>
      <c r="B9" s="15">
        <f>+RESUMEN!B6</f>
        <v>-7357.5712598099999</v>
      </c>
      <c r="C9" s="15">
        <f>+RESUMEN!C6</f>
        <v>-7204.4782255071495</v>
      </c>
      <c r="D9" s="15">
        <f>+RESUMEN!D6</f>
        <v>-7392.792281</v>
      </c>
      <c r="E9" s="15">
        <f>+RESUMEN!E6</f>
        <v>-8204.8487672788597</v>
      </c>
      <c r="F9" s="15">
        <f>+RESUMEN!F6</f>
        <v>-9804.7759800000003</v>
      </c>
      <c r="G9" s="15">
        <f>+RESUMEN!G6</f>
        <v>-12081.608791000001</v>
      </c>
      <c r="H9" s="15">
        <f>+RESUMEN!H6</f>
        <v>-14844.082095</v>
      </c>
      <c r="I9" s="15">
        <f>+RESUMEN!I6</f>
        <v>-19590.521778999999</v>
      </c>
      <c r="J9" s="15">
        <f>+RESUMEN!J6</f>
        <v>-28449.181869</v>
      </c>
      <c r="K9" s="15">
        <f>+RESUMEN!K6</f>
        <v>-21010.687576</v>
      </c>
      <c r="L9" s="15">
        <f>+RESUMEN!L6</f>
        <v>-28815.319466000001</v>
      </c>
      <c r="M9" s="15">
        <f>+RESUMEN!M6</f>
        <v>-37151.5216</v>
      </c>
      <c r="N9" s="15">
        <f>+RESUMEN!N6</f>
        <v>41013.575953793101</v>
      </c>
      <c r="O9" s="15">
        <f>+RESUMEN!O6</f>
        <v>42351.823528793102</v>
      </c>
      <c r="P9" s="15">
        <f>+RESUMEN!P6</f>
        <v>41037.789363793097</v>
      </c>
      <c r="Q9" s="15">
        <f>+RESUMEN!Q6</f>
        <v>37326.428940793099</v>
      </c>
      <c r="R9" s="15">
        <f>+RESUMEN!R6</f>
        <v>35124.038088793102</v>
      </c>
      <c r="S9" s="15">
        <f>+RESUMEN!S6</f>
        <v>38717.715184793102</v>
      </c>
      <c r="T9" s="15">
        <f>+RESUMEN!T6</f>
        <v>41865.579926424798</v>
      </c>
      <c r="U9" s="15">
        <f>+RESUMEN!U6</f>
        <v>41101.171581793104</v>
      </c>
      <c r="V9" s="15">
        <f>+RESUMEN!V6</f>
        <v>34723.999964000002</v>
      </c>
      <c r="W9" s="15">
        <f>+RESUMEN!W6</f>
        <v>47999.201612999997</v>
      </c>
      <c r="X9" s="15">
        <f>+RESUMEN!X6</f>
        <v>56000.712683999998</v>
      </c>
      <c r="Y9" s="15">
        <f>+RESUMEN!Y6</f>
        <v>49840.113785000001</v>
      </c>
      <c r="Z9" s="15">
        <f>+RESUMEN!Z6</f>
        <v>52094.797327</v>
      </c>
    </row>
    <row r="10" spans="1:26">
      <c r="A10" s="8" t="s">
        <v>6</v>
      </c>
      <c r="B10" s="16">
        <f>+B11+B12</f>
        <v>-734.84960082836983</v>
      </c>
      <c r="C10" s="16">
        <f t="shared" ref="C10:Z10" si="2">+C11+C12</f>
        <v>-962.74313934230031</v>
      </c>
      <c r="D10" s="16">
        <f t="shared" si="2"/>
        <v>-993.78495832015983</v>
      </c>
      <c r="E10" s="16">
        <f t="shared" si="2"/>
        <v>-899.94835766057008</v>
      </c>
      <c r="F10" s="16">
        <f t="shared" si="2"/>
        <v>-731.83277512248992</v>
      </c>
      <c r="G10" s="16">
        <f t="shared" si="2"/>
        <v>-834.2665207548398</v>
      </c>
      <c r="H10" s="16">
        <f t="shared" si="2"/>
        <v>-737.20281334879019</v>
      </c>
      <c r="I10" s="16">
        <f t="shared" si="2"/>
        <v>-1191.9844939429104</v>
      </c>
      <c r="J10" s="16">
        <f t="shared" si="2"/>
        <v>-2055.61228481232</v>
      </c>
      <c r="K10" s="16">
        <f t="shared" si="2"/>
        <v>-1175.9963946974999</v>
      </c>
      <c r="L10" s="16">
        <f t="shared" si="2"/>
        <v>-2352.9810047565202</v>
      </c>
      <c r="M10" s="16">
        <f t="shared" si="2"/>
        <v>-2244.3923806026696</v>
      </c>
      <c r="N10" s="16">
        <f t="shared" si="2"/>
        <v>12030.67551481362</v>
      </c>
      <c r="O10" s="16">
        <f t="shared" si="2"/>
        <v>13248.52717823051</v>
      </c>
      <c r="P10" s="16">
        <f t="shared" si="2"/>
        <v>13440.868331674421</v>
      </c>
      <c r="Q10" s="16">
        <f t="shared" si="2"/>
        <v>14051.616684106171</v>
      </c>
      <c r="R10" s="16">
        <f t="shared" si="2"/>
        <v>14231.191903609531</v>
      </c>
      <c r="S10" s="16">
        <f t="shared" si="2"/>
        <v>14919.008212746721</v>
      </c>
      <c r="T10" s="16">
        <f t="shared" si="2"/>
        <v>16108.613246425581</v>
      </c>
      <c r="U10" s="16">
        <f t="shared" si="2"/>
        <v>17287.336179739679</v>
      </c>
      <c r="V10" s="16">
        <f t="shared" si="2"/>
        <v>10332.39730136258</v>
      </c>
      <c r="W10" s="16">
        <f t="shared" si="2"/>
        <v>13457.01452690611</v>
      </c>
      <c r="X10" s="16">
        <f t="shared" si="2"/>
        <v>18751.593675110948</v>
      </c>
      <c r="Y10" s="16">
        <f t="shared" si="2"/>
        <v>19340.925010431711</v>
      </c>
      <c r="Z10" s="16">
        <f t="shared" si="2"/>
        <v>21781.018643216761</v>
      </c>
    </row>
    <row r="11" spans="1:26">
      <c r="A11" s="9" t="s">
        <v>7</v>
      </c>
      <c r="B11" s="15">
        <f>+RESUMEN!B8</f>
        <v>1555.47911337138</v>
      </c>
      <c r="C11" s="15">
        <f>+RESUMEN!C8</f>
        <v>1437.3334874136699</v>
      </c>
      <c r="D11" s="15">
        <f>+RESUMEN!D8</f>
        <v>1455.04124305145</v>
      </c>
      <c r="E11" s="15">
        <f>+RESUMEN!E8</f>
        <v>1715.59479713009</v>
      </c>
      <c r="F11" s="15">
        <f>+RESUMEN!F8</f>
        <v>1993.2794746735001</v>
      </c>
      <c r="G11" s="15">
        <f>+RESUMEN!G8</f>
        <v>2289.20154693941</v>
      </c>
      <c r="H11" s="15">
        <f>+RESUMEN!H8</f>
        <v>2660.0784402418699</v>
      </c>
      <c r="I11" s="15">
        <f>+RESUMEN!I8</f>
        <v>3152.0861817517898</v>
      </c>
      <c r="J11" s="15">
        <f>+RESUMEN!J8</f>
        <v>3648.7868052409699</v>
      </c>
      <c r="K11" s="15">
        <f>+RESUMEN!K8</f>
        <v>3635.5774896449898</v>
      </c>
      <c r="L11" s="15">
        <f>+RESUMEN!L8</f>
        <v>3692.7221083429299</v>
      </c>
      <c r="M11" s="15">
        <f>+RESUMEN!M8</f>
        <v>4263.6758991876404</v>
      </c>
      <c r="N11" s="15">
        <f>+RESUMEN!N8</f>
        <v>4572.4956641334502</v>
      </c>
      <c r="O11" s="15">
        <f>+RESUMEN!O8</f>
        <v>5436.7267339883201</v>
      </c>
      <c r="P11" s="15">
        <f>+RESUMEN!P8</f>
        <v>5489.9208876636703</v>
      </c>
      <c r="Q11" s="15">
        <f>+RESUMEN!Q8</f>
        <v>5762.1516282251296</v>
      </c>
      <c r="R11" s="15">
        <f>+RESUMEN!R8</f>
        <v>5872.8877738227102</v>
      </c>
      <c r="S11" s="15">
        <f>+RESUMEN!S8</f>
        <v>6146.8032070583104</v>
      </c>
      <c r="T11" s="15">
        <f>+RESUMEN!T8</f>
        <v>6383.0880931587799</v>
      </c>
      <c r="U11" s="15">
        <f>+RESUMEN!U8</f>
        <v>6695.6136679711799</v>
      </c>
      <c r="V11" s="15">
        <f>+RESUMEN!V8</f>
        <v>2726.0244213052802</v>
      </c>
      <c r="W11" s="15">
        <f>+RESUMEN!W8</f>
        <v>2946.9498953830098</v>
      </c>
      <c r="X11" s="15">
        <f>+RESUMEN!X8</f>
        <v>4961.8599487442498</v>
      </c>
      <c r="Y11" s="15">
        <f>+RESUMEN!Y8</f>
        <v>5808.1742807626097</v>
      </c>
      <c r="Z11" s="15">
        <f>+RESUMEN!Z8</f>
        <v>7012.2771734089602</v>
      </c>
    </row>
    <row r="12" spans="1:26">
      <c r="A12" s="9" t="s">
        <v>8</v>
      </c>
      <c r="B12" s="15">
        <f>+RESUMEN!B9</f>
        <v>-2290.3287141997498</v>
      </c>
      <c r="C12" s="15">
        <f>+RESUMEN!C9</f>
        <v>-2400.0766267559702</v>
      </c>
      <c r="D12" s="15">
        <f>+RESUMEN!D9</f>
        <v>-2448.8262013716098</v>
      </c>
      <c r="E12" s="15">
        <f>+RESUMEN!E9</f>
        <v>-2615.5431547906601</v>
      </c>
      <c r="F12" s="15">
        <f>+RESUMEN!F9</f>
        <v>-2725.11224979599</v>
      </c>
      <c r="G12" s="15">
        <f>+RESUMEN!G9</f>
        <v>-3123.4680676942498</v>
      </c>
      <c r="H12" s="15">
        <f>+RESUMEN!H9</f>
        <v>-3397.2812535906601</v>
      </c>
      <c r="I12" s="15">
        <f>+RESUMEN!I9</f>
        <v>-4344.0706756947002</v>
      </c>
      <c r="J12" s="15">
        <f>+RESUMEN!J9</f>
        <v>-5704.3990900532899</v>
      </c>
      <c r="K12" s="15">
        <f>+RESUMEN!K9</f>
        <v>-4811.5738843424897</v>
      </c>
      <c r="L12" s="15">
        <f>+RESUMEN!L9</f>
        <v>-6045.7031130994501</v>
      </c>
      <c r="M12" s="15">
        <f>+RESUMEN!M9</f>
        <v>-6508.06827979031</v>
      </c>
      <c r="N12" s="15">
        <f>+RESUMEN!N9</f>
        <v>7458.1798506801697</v>
      </c>
      <c r="O12" s="15">
        <f>+RESUMEN!O9</f>
        <v>7811.8004442421898</v>
      </c>
      <c r="P12" s="15">
        <f>+RESUMEN!P9</f>
        <v>7950.9474440107497</v>
      </c>
      <c r="Q12" s="15">
        <f>+RESUMEN!Q9</f>
        <v>8289.4650558810408</v>
      </c>
      <c r="R12" s="15">
        <f>+RESUMEN!R9</f>
        <v>8358.3041297868203</v>
      </c>
      <c r="S12" s="15">
        <f>+RESUMEN!S9</f>
        <v>8772.2050056884109</v>
      </c>
      <c r="T12" s="15">
        <f>+RESUMEN!T9</f>
        <v>9725.5251532668008</v>
      </c>
      <c r="U12" s="15">
        <f>+RESUMEN!U9</f>
        <v>10591.722511768499</v>
      </c>
      <c r="V12" s="15">
        <f>+RESUMEN!V9</f>
        <v>7606.3728800572999</v>
      </c>
      <c r="W12" s="15">
        <f>+RESUMEN!W9</f>
        <v>10510.064631523101</v>
      </c>
      <c r="X12" s="15">
        <f>+RESUMEN!X9</f>
        <v>13789.7337263667</v>
      </c>
      <c r="Y12" s="15">
        <f>+RESUMEN!Y9</f>
        <v>13532.7507296691</v>
      </c>
      <c r="Z12" s="15">
        <f>+RESUMEN!Z9</f>
        <v>14768.741469807799</v>
      </c>
    </row>
    <row r="13" spans="1:26">
      <c r="A13" s="8" t="s">
        <v>28</v>
      </c>
      <c r="B13" s="16">
        <f>+B14+B15</f>
        <v>-1409.5938540418902</v>
      </c>
      <c r="C13" s="16">
        <f t="shared" ref="C13:Z13" si="3">+C14+C15</f>
        <v>-1101.0460654950339</v>
      </c>
      <c r="D13" s="16">
        <f t="shared" si="3"/>
        <v>-1440.4292726059789</v>
      </c>
      <c r="E13" s="16">
        <f t="shared" si="3"/>
        <v>-2125.1528125478389</v>
      </c>
      <c r="F13" s="16">
        <f t="shared" si="3"/>
        <v>-3645.3406703293731</v>
      </c>
      <c r="G13" s="16">
        <f t="shared" si="3"/>
        <v>-5064.8083144861703</v>
      </c>
      <c r="H13" s="16">
        <f t="shared" si="3"/>
        <v>-7521.6654775665484</v>
      </c>
      <c r="I13" s="16">
        <f t="shared" si="3"/>
        <v>-8298.6602630565867</v>
      </c>
      <c r="J13" s="16">
        <f t="shared" si="3"/>
        <v>-8742.1043748399516</v>
      </c>
      <c r="K13" s="16">
        <f t="shared" si="3"/>
        <v>-8406.6781561715979</v>
      </c>
      <c r="L13" s="16">
        <f t="shared" si="3"/>
        <v>-11225.251302504097</v>
      </c>
      <c r="M13" s="16">
        <f t="shared" si="3"/>
        <v>-13554.548374571361</v>
      </c>
      <c r="N13" s="16">
        <f t="shared" si="3"/>
        <v>-13278.203946278334</v>
      </c>
      <c r="O13" s="16">
        <f t="shared" si="3"/>
        <v>-12204.607559998509</v>
      </c>
      <c r="P13" s="16">
        <f t="shared" si="3"/>
        <v>-10078.063327575985</v>
      </c>
      <c r="Q13" s="16">
        <f t="shared" si="3"/>
        <v>-7740.1293703912661</v>
      </c>
      <c r="R13" s="16">
        <f t="shared" si="3"/>
        <v>-8859.7968989554265</v>
      </c>
      <c r="S13" s="16">
        <f t="shared" si="3"/>
        <v>-11276.441375403738</v>
      </c>
      <c r="T13" s="16">
        <f t="shared" si="3"/>
        <v>-11518.23828399537</v>
      </c>
      <c r="U13" s="16">
        <f t="shared" si="3"/>
        <v>-9797.8707420000937</v>
      </c>
      <c r="V13" s="16">
        <f t="shared" si="3"/>
        <v>-6511.1364162605896</v>
      </c>
      <c r="W13" s="16">
        <f t="shared" si="3"/>
        <v>-18023.40580996835</v>
      </c>
      <c r="X13" s="16">
        <f t="shared" si="3"/>
        <v>-17205.14871756241</v>
      </c>
      <c r="Y13" s="16">
        <f t="shared" si="3"/>
        <v>-14902.008645022062</v>
      </c>
      <c r="Z13" s="16">
        <f t="shared" si="3"/>
        <v>-17303.659169193365</v>
      </c>
    </row>
    <row r="14" spans="1:26">
      <c r="A14" s="9" t="s">
        <v>9</v>
      </c>
      <c r="B14" s="15">
        <f>+RESUMEN!B11</f>
        <v>-896.45453852403102</v>
      </c>
      <c r="C14" s="15">
        <f>+RESUMEN!C11</f>
        <v>-550.22045264143401</v>
      </c>
      <c r="D14" s="15">
        <f>+RESUMEN!D11</f>
        <v>-750.79250485301395</v>
      </c>
      <c r="E14" s="15">
        <f>+RESUMEN!E11</f>
        <v>-1300.5298503542199</v>
      </c>
      <c r="F14" s="15">
        <f>+RESUMEN!F11</f>
        <v>-2757.5467665511101</v>
      </c>
      <c r="G14" s="15">
        <f>+RESUMEN!G11</f>
        <v>-4237.5137505693801</v>
      </c>
      <c r="H14" s="15">
        <f>+RESUMEN!H11</f>
        <v>-6870.0794555624798</v>
      </c>
      <c r="I14" s="15">
        <f>+RESUMEN!I11</f>
        <v>-7895.4629536646999</v>
      </c>
      <c r="J14" s="15">
        <f>+RESUMEN!J11</f>
        <v>-8746.0187005713706</v>
      </c>
      <c r="K14" s="15">
        <f>+RESUMEN!K11</f>
        <v>-8450.0023564101193</v>
      </c>
      <c r="L14" s="15">
        <f>+RESUMEN!L11</f>
        <v>-10970.9405989026</v>
      </c>
      <c r="M14" s="15">
        <f>+RESUMEN!M11</f>
        <v>-13016.927508598101</v>
      </c>
      <c r="N14" s="15">
        <f>+RESUMEN!N11</f>
        <v>-12567.3203616229</v>
      </c>
      <c r="O14" s="15">
        <f>+RESUMEN!O11</f>
        <v>-11379.6136527649</v>
      </c>
      <c r="P14" s="15">
        <f>+RESUMEN!P11</f>
        <v>-9373.8325709301607</v>
      </c>
      <c r="Q14" s="15">
        <f>+RESUMEN!Q11</f>
        <v>-7078.5582038862103</v>
      </c>
      <c r="R14" s="15">
        <f>+RESUMEN!R11</f>
        <v>-8023.8470569621904</v>
      </c>
      <c r="S14" s="15">
        <f>+RESUMEN!S11</f>
        <v>-10296.936178498399</v>
      </c>
      <c r="T14" s="15">
        <f>+RESUMEN!T11</f>
        <v>-10484.6086409817</v>
      </c>
      <c r="U14" s="15">
        <f>+RESUMEN!U11</f>
        <v>-8844.4981001728993</v>
      </c>
      <c r="V14" s="15">
        <f>+RESUMEN!V11</f>
        <v>-5264.57610675663</v>
      </c>
      <c r="W14" s="15">
        <f>+RESUMEN!W11</f>
        <v>-16297.2688826417</v>
      </c>
      <c r="X14" s="15">
        <f>+RESUMEN!X11</f>
        <v>-15641.968965635</v>
      </c>
      <c r="Y14" s="15">
        <f>+RESUMEN!Y11</f>
        <v>-14399.282119790099</v>
      </c>
      <c r="Z14" s="15">
        <f>+RESUMEN!Z11</f>
        <v>-17407.283242649701</v>
      </c>
    </row>
    <row r="15" spans="1:26">
      <c r="A15" s="9" t="s">
        <v>10</v>
      </c>
      <c r="B15" s="15">
        <f>+RESUMEN!B12</f>
        <v>-513.13931551785902</v>
      </c>
      <c r="C15" s="15">
        <f>+RESUMEN!C12</f>
        <v>-550.82561285359998</v>
      </c>
      <c r="D15" s="15">
        <f>+RESUMEN!D12</f>
        <v>-689.63676775296506</v>
      </c>
      <c r="E15" s="15">
        <f>+RESUMEN!E12</f>
        <v>-824.62296219361895</v>
      </c>
      <c r="F15" s="15">
        <f>+RESUMEN!F12</f>
        <v>-887.79390377826303</v>
      </c>
      <c r="G15" s="15">
        <f>+RESUMEN!G12</f>
        <v>-827.29456391679003</v>
      </c>
      <c r="H15" s="15">
        <f>+RESUMEN!H12</f>
        <v>-651.58602200406904</v>
      </c>
      <c r="I15" s="15">
        <f>+RESUMEN!I12</f>
        <v>-403.19730939188599</v>
      </c>
      <c r="J15" s="15">
        <f>+RESUMEN!J12</f>
        <v>3.9143257314184399</v>
      </c>
      <c r="K15" s="15">
        <f>+RESUMEN!K12</f>
        <v>43.3242002385212</v>
      </c>
      <c r="L15" s="15">
        <f>+RESUMEN!L12</f>
        <v>-254.31070360149801</v>
      </c>
      <c r="M15" s="15">
        <f>+RESUMEN!M12</f>
        <v>-537.62086597326004</v>
      </c>
      <c r="N15" s="15">
        <f>+RESUMEN!N12</f>
        <v>-710.88358465543399</v>
      </c>
      <c r="O15" s="15">
        <f>+RESUMEN!O12</f>
        <v>-824.99390723361</v>
      </c>
      <c r="P15" s="15">
        <f>+RESUMEN!P12</f>
        <v>-704.23075664582404</v>
      </c>
      <c r="Q15" s="15">
        <f>+RESUMEN!Q12</f>
        <v>-661.571166505056</v>
      </c>
      <c r="R15" s="15">
        <f>+RESUMEN!R12</f>
        <v>-835.94984199323596</v>
      </c>
      <c r="S15" s="15">
        <f>+RESUMEN!S12</f>
        <v>-979.50519690533895</v>
      </c>
      <c r="T15" s="15">
        <f>+RESUMEN!T12</f>
        <v>-1033.6296430136699</v>
      </c>
      <c r="U15" s="15">
        <f>+RESUMEN!U12</f>
        <v>-953.372641827194</v>
      </c>
      <c r="V15" s="15">
        <f>+RESUMEN!V12</f>
        <v>-1246.5603095039601</v>
      </c>
      <c r="W15" s="15">
        <f>+RESUMEN!W12</f>
        <v>-1726.13692732665</v>
      </c>
      <c r="X15" s="15">
        <f>+RESUMEN!X12</f>
        <v>-1563.1797519274101</v>
      </c>
      <c r="Y15" s="15">
        <f>+RESUMEN!Y12</f>
        <v>-502.72652523196302</v>
      </c>
      <c r="Z15" s="15">
        <f>+RESUMEN!Z12</f>
        <v>103.62407345633601</v>
      </c>
    </row>
    <row r="16" spans="1:26">
      <c r="A16" s="8" t="s">
        <v>29</v>
      </c>
      <c r="B16" s="18">
        <f>+B17</f>
        <v>1001.27668591</v>
      </c>
      <c r="C16" s="18">
        <f t="shared" ref="C16:Z16" si="4">+C17</f>
        <v>1039.7261622661499</v>
      </c>
      <c r="D16" s="18">
        <f t="shared" si="4"/>
        <v>1019.40199490202</v>
      </c>
      <c r="E16" s="18">
        <f t="shared" si="4"/>
        <v>1209.3415999425899</v>
      </c>
      <c r="F16" s="18">
        <f t="shared" si="4"/>
        <v>1432.5891874214699</v>
      </c>
      <c r="G16" s="18">
        <f t="shared" si="4"/>
        <v>1771.9373910107399</v>
      </c>
      <c r="H16" s="18">
        <f t="shared" si="4"/>
        <v>2185.1999325066499</v>
      </c>
      <c r="I16" s="18">
        <f t="shared" si="4"/>
        <v>2507.6707305809</v>
      </c>
      <c r="J16" s="18">
        <f t="shared" si="4"/>
        <v>2942.9315866542302</v>
      </c>
      <c r="K16" s="18">
        <f t="shared" si="4"/>
        <v>2887.41913795653</v>
      </c>
      <c r="L16" s="18">
        <f t="shared" si="4"/>
        <v>3026.0374977074798</v>
      </c>
      <c r="M16" s="18">
        <f t="shared" si="4"/>
        <v>3200.7187661764701</v>
      </c>
      <c r="N16" s="18">
        <f t="shared" si="4"/>
        <v>4203.2883632149196</v>
      </c>
      <c r="O16" s="18">
        <f t="shared" si="4"/>
        <v>4295.7045618942802</v>
      </c>
      <c r="P16" s="18">
        <f t="shared" si="4"/>
        <v>5274.1497529819599</v>
      </c>
      <c r="Q16" s="18">
        <f t="shared" si="4"/>
        <v>4284.65430651306</v>
      </c>
      <c r="R16" s="18">
        <f t="shared" si="4"/>
        <v>4957.66140447201</v>
      </c>
      <c r="S16" s="18">
        <f t="shared" si="4"/>
        <v>5158.1133837928101</v>
      </c>
      <c r="T16" s="18">
        <f t="shared" si="4"/>
        <v>4803.7427329722696</v>
      </c>
      <c r="U16" s="18">
        <f t="shared" si="4"/>
        <v>5021.2986925561099</v>
      </c>
      <c r="V16" s="18">
        <f t="shared" si="4"/>
        <v>4997.7755914442796</v>
      </c>
      <c r="W16" s="18">
        <f t="shared" si="4"/>
        <v>5367.1964235871201</v>
      </c>
      <c r="X16" s="18">
        <f t="shared" si="4"/>
        <v>0</v>
      </c>
      <c r="Y16" s="18">
        <f t="shared" si="4"/>
        <v>0</v>
      </c>
      <c r="Z16" s="18">
        <f t="shared" si="4"/>
        <v>0</v>
      </c>
    </row>
    <row r="17" spans="1:27">
      <c r="A17" s="9" t="s">
        <v>11</v>
      </c>
      <c r="B17" s="15">
        <f>+RESUMEN!B13</f>
        <v>1001.27668591</v>
      </c>
      <c r="C17" s="15">
        <f>+RESUMEN!C13</f>
        <v>1039.7261622661499</v>
      </c>
      <c r="D17" s="15">
        <f>+RESUMEN!D13</f>
        <v>1019.40199490202</v>
      </c>
      <c r="E17" s="15">
        <f>+RESUMEN!E13</f>
        <v>1209.3415999425899</v>
      </c>
      <c r="F17" s="15">
        <f>+RESUMEN!F13</f>
        <v>1432.5891874214699</v>
      </c>
      <c r="G17" s="15">
        <f>+RESUMEN!G13</f>
        <v>1771.9373910107399</v>
      </c>
      <c r="H17" s="15">
        <f>+RESUMEN!H13</f>
        <v>2185.1999325066499</v>
      </c>
      <c r="I17" s="15">
        <f>+RESUMEN!I13</f>
        <v>2507.6707305809</v>
      </c>
      <c r="J17" s="15">
        <f>+RESUMEN!J13</f>
        <v>2942.9315866542302</v>
      </c>
      <c r="K17" s="15">
        <f>+RESUMEN!K13</f>
        <v>2887.41913795653</v>
      </c>
      <c r="L17" s="15">
        <f>+RESUMEN!L13</f>
        <v>3026.0374977074798</v>
      </c>
      <c r="M17" s="15">
        <f>+RESUMEN!M13</f>
        <v>3200.7187661764701</v>
      </c>
      <c r="N17" s="15">
        <f>+RESUMEN!N13</f>
        <v>4203.2883632149196</v>
      </c>
      <c r="O17" s="15">
        <f>+RESUMEN!O13</f>
        <v>4295.7045618942802</v>
      </c>
      <c r="P17" s="15">
        <f>+RESUMEN!P13</f>
        <v>5274.1497529819599</v>
      </c>
      <c r="Q17" s="15">
        <f>+RESUMEN!Q13</f>
        <v>4284.65430651306</v>
      </c>
      <c r="R17" s="15">
        <f>+RESUMEN!R13</f>
        <v>4957.66140447201</v>
      </c>
      <c r="S17" s="15">
        <f>+RESUMEN!S13</f>
        <v>5158.1133837928101</v>
      </c>
      <c r="T17" s="15">
        <f>+RESUMEN!T13</f>
        <v>4803.7427329722696</v>
      </c>
      <c r="U17" s="15">
        <f>+RESUMEN!U13</f>
        <v>5021.2986925561099</v>
      </c>
      <c r="V17" s="15">
        <f>+RESUMEN!V13</f>
        <v>4997.7755914442796</v>
      </c>
      <c r="W17" s="15">
        <f>+RESUMEN!W13</f>
        <v>5367.1964235871201</v>
      </c>
      <c r="X17" s="15">
        <f>+RESUMEN!X13</f>
        <v>0</v>
      </c>
      <c r="Y17" s="15">
        <f>+RESUMEN!Y13</f>
        <v>0</v>
      </c>
      <c r="Z17" s="15">
        <f>+RESUMEN!Z13</f>
        <v>0</v>
      </c>
    </row>
    <row r="18" spans="1:27">
      <c r="A18" s="2" t="s">
        <v>12</v>
      </c>
      <c r="B18" s="17">
        <f>+B19+B22+B25+B28</f>
        <v>1022.8686628153059</v>
      </c>
      <c r="C18" s="17">
        <f t="shared" ref="B18:Z18" si="5">+C19+C22+C25+C28</f>
        <v>1544.0110096387359</v>
      </c>
      <c r="D18" s="17">
        <f t="shared" si="5"/>
        <v>2054.925581455097</v>
      </c>
      <c r="E18" s="17">
        <f t="shared" si="5"/>
        <v>636.01417406563417</v>
      </c>
      <c r="F18" s="17">
        <f t="shared" si="5"/>
        <v>2091.129983691812</v>
      </c>
      <c r="G18" s="17">
        <f t="shared" si="5"/>
        <v>210.62082018358552</v>
      </c>
      <c r="H18" s="17">
        <f t="shared" si="5"/>
        <v>272.80970672991998</v>
      </c>
      <c r="I18" s="17">
        <f t="shared" si="5"/>
        <v>8497.3470991615832</v>
      </c>
      <c r="J18" s="17">
        <f t="shared" si="5"/>
        <v>8623.7590739454718</v>
      </c>
      <c r="K18" s="17">
        <f t="shared" si="5"/>
        <v>2354.3516944948115</v>
      </c>
      <c r="L18" s="17">
        <f t="shared" si="5"/>
        <v>13053.432829749101</v>
      </c>
      <c r="M18" s="17">
        <f t="shared" si="5"/>
        <v>9360.0074715488736</v>
      </c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>
        <f t="shared" si="5"/>
        <v>11999.322889759231</v>
      </c>
      <c r="Y18" s="17">
        <f t="shared" si="5"/>
        <v>0</v>
      </c>
      <c r="Z18" s="17">
        <f t="shared" si="5"/>
        <v>0</v>
      </c>
      <c r="AA18" s="1"/>
    </row>
    <row r="19" spans="1:27">
      <c r="A19" s="10" t="s">
        <v>13</v>
      </c>
      <c r="B19" s="21">
        <f>+B20+B21</f>
        <v>809.69676003296797</v>
      </c>
      <c r="C19" s="21">
        <f t="shared" ref="C19:Z19" si="6">+C20+C21</f>
        <v>1069.8599999999999</v>
      </c>
      <c r="D19" s="21">
        <f t="shared" si="6"/>
        <v>2155.83681473345</v>
      </c>
      <c r="E19" s="21">
        <f t="shared" si="6"/>
        <v>1275.0070730402001</v>
      </c>
      <c r="F19" s="21">
        <f t="shared" si="6"/>
        <v>1599.038388965</v>
      </c>
      <c r="G19" s="21">
        <f t="shared" si="6"/>
        <v>2578.7193651100001</v>
      </c>
      <c r="H19" s="21">
        <f t="shared" si="6"/>
        <v>3466.5310612732201</v>
      </c>
      <c r="I19" s="21">
        <f t="shared" si="6"/>
        <v>5425.3843350895204</v>
      </c>
      <c r="J19" s="21">
        <f t="shared" si="6"/>
        <v>6187.8516546257906</v>
      </c>
      <c r="K19" s="21">
        <f t="shared" si="6"/>
        <v>6019.93996091183</v>
      </c>
      <c r="L19" s="21">
        <f t="shared" si="6"/>
        <v>8018.3570850858741</v>
      </c>
      <c r="M19" s="21">
        <f t="shared" si="6"/>
        <v>7339.6675590650439</v>
      </c>
      <c r="N19" s="21">
        <f>+N20+N21</f>
        <v>11874.00289738669</v>
      </c>
      <c r="O19" s="21"/>
      <c r="P19" s="21"/>
      <c r="Q19" s="21"/>
      <c r="R19" s="21"/>
      <c r="S19" s="21"/>
      <c r="T19" s="21"/>
      <c r="U19" s="21"/>
      <c r="V19" s="21"/>
      <c r="W19" s="21"/>
      <c r="X19" s="21">
        <f t="shared" si="6"/>
        <v>11874.00289738669</v>
      </c>
      <c r="Y19" s="21">
        <f t="shared" si="6"/>
        <v>0</v>
      </c>
      <c r="Z19" s="21">
        <f t="shared" si="6"/>
        <v>0</v>
      </c>
    </row>
    <row r="20" spans="1:27">
      <c r="A20" s="11" t="s">
        <v>14</v>
      </c>
      <c r="B20" s="20">
        <f>+Hoja1!B3</f>
        <v>0</v>
      </c>
      <c r="C20" s="20">
        <f>+Hoja1!C3</f>
        <v>-74.400000000000006</v>
      </c>
      <c r="D20" s="20">
        <f>+Hoja1!A1</f>
        <v>0</v>
      </c>
      <c r="E20" s="20">
        <f>+Hoja1!E3</f>
        <v>-60</v>
      </c>
      <c r="F20" s="20">
        <f>+Hoja1!F3</f>
        <v>0</v>
      </c>
      <c r="G20" s="20">
        <f>+Hoja1!G3</f>
        <v>0</v>
      </c>
      <c r="H20" s="20">
        <f>+Hoja1!H3</f>
        <v>0</v>
      </c>
      <c r="I20" s="20">
        <f>+Hoja1!I3</f>
        <v>-65.576971999999998</v>
      </c>
      <c r="J20" s="20">
        <f>+Hoja1!J3</f>
        <v>-735.79962999999998</v>
      </c>
      <c r="K20" s="20">
        <f>+Hoja1!K3</f>
        <v>-410.71300000000002</v>
      </c>
      <c r="L20" s="20">
        <f>+Hoja1!L3</f>
        <v>-436.270502824716</v>
      </c>
      <c r="M20" s="20">
        <f>+Hoja1!M3</f>
        <v>-342.59354951349599</v>
      </c>
      <c r="N20" s="20">
        <f>+Hoja1!N3</f>
        <v>-2308.3847069236099</v>
      </c>
      <c r="O20" s="20"/>
      <c r="P20" s="20"/>
      <c r="Q20" s="20"/>
      <c r="R20" s="20"/>
      <c r="S20" s="20"/>
      <c r="T20" s="20"/>
      <c r="U20" s="20"/>
      <c r="V20" s="20"/>
      <c r="W20" s="20"/>
      <c r="X20" s="20">
        <f>+Hoja1!N3</f>
        <v>-2308.3847069236099</v>
      </c>
      <c r="Y20" s="20">
        <f>+Hoja1!O3</f>
        <v>0</v>
      </c>
      <c r="Z20" s="20">
        <f>+Hoja1!P3</f>
        <v>0</v>
      </c>
    </row>
    <row r="21" spans="1:27">
      <c r="A21" s="11" t="s">
        <v>15</v>
      </c>
      <c r="B21" s="20">
        <f>+Hoja1!B6</f>
        <v>809.69676003296797</v>
      </c>
      <c r="C21" s="20">
        <f>+Hoja1!C6</f>
        <v>1144.26</v>
      </c>
      <c r="D21" s="20">
        <f>+Hoja1!D6</f>
        <v>2155.83681473345</v>
      </c>
      <c r="E21" s="20">
        <f>+Hoja1!E6</f>
        <v>1335.0070730402001</v>
      </c>
      <c r="F21" s="20">
        <f>+Hoja1!F6</f>
        <v>1599.038388965</v>
      </c>
      <c r="G21" s="20">
        <f>+Hoja1!G6</f>
        <v>2578.7193651100001</v>
      </c>
      <c r="H21" s="20">
        <f>+Hoja1!H6</f>
        <v>3466.5310612732201</v>
      </c>
      <c r="I21" s="20">
        <f>+Hoja1!I6</f>
        <v>5490.9613070895202</v>
      </c>
      <c r="J21" s="20">
        <f>+Hoja1!J6</f>
        <v>6923.6512846257901</v>
      </c>
      <c r="K21" s="20">
        <f>+Hoja1!K6</f>
        <v>6430.6529609118297</v>
      </c>
      <c r="L21" s="20">
        <f>+Hoja1!L6</f>
        <v>8454.6275879105906</v>
      </c>
      <c r="M21" s="20">
        <f>+Hoja1!M6</f>
        <v>7682.2611085785402</v>
      </c>
      <c r="N21" s="20">
        <f>+Hoja1!N6</f>
        <v>14182.387604310299</v>
      </c>
      <c r="O21" s="20"/>
      <c r="P21" s="20"/>
      <c r="Q21" s="20"/>
      <c r="R21" s="20"/>
      <c r="S21" s="20"/>
      <c r="T21" s="20"/>
      <c r="U21" s="20"/>
      <c r="V21" s="20"/>
      <c r="W21" s="20"/>
      <c r="X21" s="20">
        <f>+Hoja1!N6</f>
        <v>14182.387604310299</v>
      </c>
      <c r="Y21" s="20">
        <f>+Hoja1!O6</f>
        <v>0</v>
      </c>
      <c r="Z21" s="20">
        <f>+Hoja1!P6</f>
        <v>0</v>
      </c>
    </row>
    <row r="22" spans="1:27">
      <c r="A22" s="10" t="s">
        <v>16</v>
      </c>
      <c r="B22" s="21">
        <f>+B23+B24</f>
        <v>-298.68799999999999</v>
      </c>
      <c r="C22" s="21">
        <f t="shared" ref="C22:Z22" si="7">+C23+C24</f>
        <v>-291.03005866000001</v>
      </c>
      <c r="D22" s="21">
        <f t="shared" si="7"/>
        <v>359.82737963143404</v>
      </c>
      <c r="E22" s="21">
        <f t="shared" si="7"/>
        <v>-807.72108226012597</v>
      </c>
      <c r="F22" s="21">
        <f t="shared" si="7"/>
        <v>-335.354760591635</v>
      </c>
      <c r="G22" s="21">
        <f t="shared" si="7"/>
        <v>-715.43998918906004</v>
      </c>
      <c r="H22" s="21">
        <f t="shared" si="7"/>
        <v>-1173.9240564427</v>
      </c>
      <c r="I22" s="21">
        <f t="shared" si="7"/>
        <v>-155.65202094700601</v>
      </c>
      <c r="J22" s="21">
        <f t="shared" si="7"/>
        <v>727.54232473294894</v>
      </c>
      <c r="K22" s="21">
        <f t="shared" si="7"/>
        <v>-2828.161171228794</v>
      </c>
      <c r="L22" s="21">
        <f t="shared" si="7"/>
        <v>-1018.5135325927379</v>
      </c>
      <c r="M22" s="21">
        <f t="shared" si="7"/>
        <v>-1265.1798988770699</v>
      </c>
      <c r="N22" s="21">
        <f>+N23+N24</f>
        <v>125.31999237253967</v>
      </c>
      <c r="O22" s="21"/>
      <c r="P22" s="21"/>
      <c r="Q22" s="21"/>
      <c r="R22" s="21"/>
      <c r="S22" s="21"/>
      <c r="T22" s="21"/>
      <c r="U22" s="21"/>
      <c r="V22" s="21"/>
      <c r="W22" s="21"/>
      <c r="X22" s="21">
        <f t="shared" si="7"/>
        <v>125.31999237253967</v>
      </c>
      <c r="Y22" s="21">
        <f t="shared" si="7"/>
        <v>0</v>
      </c>
      <c r="Z22" s="21">
        <f t="shared" si="7"/>
        <v>0</v>
      </c>
    </row>
    <row r="23" spans="1:27">
      <c r="A23" s="11" t="s">
        <v>17</v>
      </c>
      <c r="B23" s="20">
        <f>+Hoja1!B4</f>
        <v>-374</v>
      </c>
      <c r="C23" s="20">
        <f>+Hoja1!C4</f>
        <v>-237</v>
      </c>
      <c r="D23" s="20">
        <f>+Hoja1!D4</f>
        <v>521.60152248857605</v>
      </c>
      <c r="E23" s="20">
        <f>+Hoja1!E4</f>
        <v>-772.67108226012601</v>
      </c>
      <c r="F23" s="20">
        <f>+Hoja1!F4</f>
        <v>-257.842760591635</v>
      </c>
      <c r="G23" s="20">
        <f>+Hoja1!G4</f>
        <v>-867.75754961906</v>
      </c>
      <c r="H23" s="20">
        <f>+Hoja1!H4</f>
        <v>-1327.3277284634501</v>
      </c>
      <c r="I23" s="20">
        <f>+Hoja1!I4</f>
        <v>-986.67332914728399</v>
      </c>
      <c r="J23" s="20">
        <f>+Hoja1!J4</f>
        <v>200.33933302884</v>
      </c>
      <c r="K23" s="20">
        <f>+Hoja1!K4</f>
        <v>-3175.6116874038398</v>
      </c>
      <c r="L23" s="20">
        <f>+Hoja1!L4</f>
        <v>-1054.2263479134101</v>
      </c>
      <c r="M23" s="20">
        <f>+Hoja1!M4</f>
        <v>-1449.9996170609199</v>
      </c>
      <c r="N23" s="20">
        <f>+Hoja1!N4</f>
        <v>-2398.7674469333901</v>
      </c>
      <c r="O23" s="20"/>
      <c r="P23" s="20"/>
      <c r="Q23" s="20"/>
      <c r="R23" s="20"/>
      <c r="S23" s="20"/>
      <c r="T23" s="20"/>
      <c r="U23" s="20"/>
      <c r="V23" s="20"/>
      <c r="W23" s="20"/>
      <c r="X23" s="20">
        <f>+Hoja1!N4</f>
        <v>-2398.7674469333901</v>
      </c>
      <c r="Y23" s="20">
        <f>+Hoja1!O4</f>
        <v>0</v>
      </c>
      <c r="Z23" s="20">
        <f>+Hoja1!P4</f>
        <v>0</v>
      </c>
    </row>
    <row r="24" spans="1:27">
      <c r="A24" s="11" t="s">
        <v>18</v>
      </c>
      <c r="B24" s="20">
        <f>+Hoja1!B10</f>
        <v>75.311999999999998</v>
      </c>
      <c r="C24" s="20">
        <f>+Hoja1!C10</f>
        <v>-54.030058660000002</v>
      </c>
      <c r="D24" s="20">
        <f>+Hoja1!D10</f>
        <v>-161.77414285714201</v>
      </c>
      <c r="E24" s="20">
        <f>+Hoja1!E10</f>
        <v>-35.049999999999997</v>
      </c>
      <c r="F24" s="20">
        <f>+Hoja1!F10</f>
        <v>-77.512</v>
      </c>
      <c r="G24" s="20">
        <f>+Hoja1!G10</f>
        <v>152.31756042999999</v>
      </c>
      <c r="H24" s="20">
        <f>+Hoja1!H10</f>
        <v>153.40367202075001</v>
      </c>
      <c r="I24" s="20">
        <f>+Hoja1!I10</f>
        <v>831.02130820027799</v>
      </c>
      <c r="J24" s="20">
        <f>+Hoja1!J10</f>
        <v>527.20299170410897</v>
      </c>
      <c r="K24" s="20">
        <f>+Hoja1!K10</f>
        <v>347.450516175046</v>
      </c>
      <c r="L24" s="20">
        <f>+Hoja1!L10</f>
        <v>35.712815320672199</v>
      </c>
      <c r="M24" s="20">
        <f>+Hoja1!M10</f>
        <v>184.81971818385</v>
      </c>
      <c r="N24" s="20">
        <f>+Hoja1!N10</f>
        <v>2524.0874393059298</v>
      </c>
      <c r="O24" s="20">
        <f>+Hoja1!O10</f>
        <v>0</v>
      </c>
      <c r="P24" s="20"/>
      <c r="Q24" s="20"/>
      <c r="R24" s="20"/>
      <c r="S24" s="20"/>
      <c r="T24" s="20"/>
      <c r="U24" s="20"/>
      <c r="V24" s="20"/>
      <c r="W24" s="20"/>
      <c r="X24" s="20">
        <f>+Hoja1!N10</f>
        <v>2524.0874393059298</v>
      </c>
      <c r="Y24" s="20">
        <f>+Hoja1!O10</f>
        <v>0</v>
      </c>
      <c r="Z24" s="20">
        <f>+Hoja1!P10</f>
        <v>0</v>
      </c>
    </row>
    <row r="25" spans="1:27">
      <c r="A25" s="13" t="s">
        <v>19</v>
      </c>
      <c r="B25" s="21">
        <f>+B26+B27</f>
        <v>1246.8599027823379</v>
      </c>
      <c r="C25" s="21">
        <f t="shared" ref="C25:Z25" si="8">+C26+C27</f>
        <v>576.18106829873602</v>
      </c>
      <c r="D25" s="21">
        <f t="shared" si="8"/>
        <v>333.26138709021302</v>
      </c>
      <c r="E25" s="21">
        <f t="shared" si="8"/>
        <v>21.332836464751011</v>
      </c>
      <c r="F25" s="21">
        <f t="shared" si="8"/>
        <v>597.56573687417404</v>
      </c>
      <c r="G25" s="21">
        <f t="shared" si="8"/>
        <v>-1416.1780481982726</v>
      </c>
      <c r="H25" s="21">
        <f t="shared" si="8"/>
        <v>-791.08047657023008</v>
      </c>
      <c r="I25" s="21">
        <f t="shared" si="8"/>
        <v>1162.7268847618102</v>
      </c>
      <c r="J25" s="21">
        <f t="shared" si="8"/>
        <v>1146.36977176297</v>
      </c>
      <c r="K25" s="21">
        <f t="shared" si="8"/>
        <v>1247.6435235020049</v>
      </c>
      <c r="L25" s="21">
        <f t="shared" si="8"/>
        <v>6311.1678137000799</v>
      </c>
      <c r="M25" s="21">
        <f t="shared" si="8"/>
        <v>3666.7369891908957</v>
      </c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>
        <f t="shared" si="8"/>
        <v>0</v>
      </c>
      <c r="Y25" s="21">
        <f t="shared" si="8"/>
        <v>0</v>
      </c>
      <c r="Z25" s="21">
        <f t="shared" si="8"/>
        <v>0</v>
      </c>
    </row>
    <row r="26" spans="1:27">
      <c r="A26" s="11" t="s">
        <v>20</v>
      </c>
      <c r="B26" s="20">
        <f>+Hoja1!B13</f>
        <v>969.80190278233795</v>
      </c>
      <c r="C26" s="20">
        <f>+Hoja1!C13</f>
        <v>204.01400000000001</v>
      </c>
      <c r="D26" s="20">
        <f>+Hoja1!D13</f>
        <v>-146.366257668711</v>
      </c>
      <c r="E26" s="20">
        <f>+Hoja1!E13</f>
        <v>-165.831514097905</v>
      </c>
      <c r="F26" s="20">
        <f>+Hoja1!F13</f>
        <v>-281.09543877948698</v>
      </c>
      <c r="G26" s="20">
        <f>+Hoja1!G13</f>
        <v>-967.29816600000004</v>
      </c>
      <c r="H26" s="20">
        <f>+Hoja1!H13</f>
        <v>202.31641274761699</v>
      </c>
      <c r="I26" s="20">
        <f>+Hoja1!I13</f>
        <v>2884.7091615967802</v>
      </c>
      <c r="J26" s="20">
        <f>+Hoja1!J13</f>
        <v>2653.37687883944</v>
      </c>
      <c r="K26" s="20">
        <f>+Hoja1!K13</f>
        <v>1008.27879389102</v>
      </c>
      <c r="L26" s="20">
        <f>+Hoja1!L13</f>
        <v>3938.6756376417202</v>
      </c>
      <c r="M26" s="20">
        <f>+Hoja1!M13</f>
        <v>2985.1985571804198</v>
      </c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>
        <f>+Hoja1!N13</f>
        <v>0</v>
      </c>
      <c r="Y26" s="20">
        <f>+Hoja1!O13</f>
        <v>0</v>
      </c>
      <c r="Z26" s="20">
        <f>+Hoja1!P13</f>
        <v>0</v>
      </c>
    </row>
    <row r="27" spans="1:27">
      <c r="A27" s="11" t="s">
        <v>21</v>
      </c>
      <c r="B27" s="20">
        <f>+'CUENTA FINANCIERA'!B19</f>
        <v>277.05799999999999</v>
      </c>
      <c r="C27" s="20">
        <f>+'CUENTA FINANCIERA'!C19</f>
        <v>372.16706829873601</v>
      </c>
      <c r="D27" s="20">
        <f>+'CUENTA FINANCIERA'!D19</f>
        <v>479.62764475892402</v>
      </c>
      <c r="E27" s="20">
        <f>+'CUENTA FINANCIERA'!E19</f>
        <v>187.16435056265601</v>
      </c>
      <c r="F27" s="20">
        <f>+'CUENTA FINANCIERA'!F19</f>
        <v>878.66117565366096</v>
      </c>
      <c r="G27" s="20">
        <f>+'CUENTA FINANCIERA'!G19</f>
        <v>-448.87988219827258</v>
      </c>
      <c r="H27" s="20">
        <f>+'CUENTA FINANCIERA'!H19</f>
        <v>-993.39688931784701</v>
      </c>
      <c r="I27" s="20">
        <f>+'CUENTA FINANCIERA'!I19</f>
        <v>-1721.98227683497</v>
      </c>
      <c r="J27" s="20">
        <f>+'CUENTA FINANCIERA'!J19</f>
        <v>-1507.00710707647</v>
      </c>
      <c r="K27" s="20">
        <f>+'CUENTA FINANCIERA'!K19</f>
        <v>239.36472961098499</v>
      </c>
      <c r="L27" s="20">
        <f>+'CUENTA FINANCIERA'!L19</f>
        <v>2372.4921760583602</v>
      </c>
      <c r="M27" s="20">
        <f>+'CUENTA FINANCIERA'!M19</f>
        <v>681.53843201047596</v>
      </c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>
        <f>+'CUENTA FINANCIERA'!N20</f>
        <v>0</v>
      </c>
      <c r="Y27" s="20">
        <f>+'CUENTA FINANCIERA'!Y19</f>
        <v>0</v>
      </c>
      <c r="Z27" s="20">
        <f>+'CUENTA FINANCIERA'!Z19</f>
        <v>0</v>
      </c>
    </row>
    <row r="28" spans="1:27">
      <c r="A28" s="13" t="s">
        <v>22</v>
      </c>
      <c r="B28" s="23">
        <f>+RESUMEN!B22</f>
        <v>-735</v>
      </c>
      <c r="C28" s="23">
        <f>+RESUMEN!C22</f>
        <v>189</v>
      </c>
      <c r="D28" s="23">
        <f>+RESUMEN!D22</f>
        <v>-794</v>
      </c>
      <c r="E28" s="23">
        <f>+RESUMEN!E22</f>
        <v>147.39534682080901</v>
      </c>
      <c r="F28" s="23">
        <f>+RESUMEN!F22</f>
        <v>229.88061844427301</v>
      </c>
      <c r="G28" s="23">
        <f>+RESUMEN!G22</f>
        <v>-236.480507539082</v>
      </c>
      <c r="H28" s="23">
        <f>+RESUMEN!H22</f>
        <v>-1228.71682153037</v>
      </c>
      <c r="I28" s="23">
        <f>+RESUMEN!I22</f>
        <v>2064.8879002572598</v>
      </c>
      <c r="J28" s="23">
        <f>+RESUMEN!J22</f>
        <v>561.99532282376094</v>
      </c>
      <c r="K28" s="23">
        <f>+RESUMEN!K22</f>
        <v>-2085.0706186902298</v>
      </c>
      <c r="L28" s="23">
        <f>+RESUMEN!L22</f>
        <v>-257.57853644411398</v>
      </c>
      <c r="M28" s="23">
        <f>+RESUMEN!M22</f>
        <v>-381.21717782999701</v>
      </c>
      <c r="N28" s="23">
        <f>+RESUMEN!N22</f>
        <v>0</v>
      </c>
      <c r="O28" s="23">
        <f>+RESUMEN!O22</f>
        <v>0</v>
      </c>
      <c r="P28" s="23">
        <f>+RESUMEN!P22</f>
        <v>0</v>
      </c>
      <c r="Q28" s="23">
        <f>+RESUMEN!Q22</f>
        <v>0</v>
      </c>
      <c r="R28" s="23">
        <f>+RESUMEN!R22</f>
        <v>0</v>
      </c>
      <c r="S28" s="23">
        <f>+RESUMEN!S22</f>
        <v>0</v>
      </c>
      <c r="T28" s="23">
        <f>+RESUMEN!T22</f>
        <v>0</v>
      </c>
      <c r="U28" s="23">
        <f>+RESUMEN!U22</f>
        <v>0</v>
      </c>
      <c r="V28" s="23">
        <f>+RESUMEN!V22</f>
        <v>0</v>
      </c>
      <c r="W28" s="23">
        <f>+RESUMEN!W22</f>
        <v>0</v>
      </c>
      <c r="X28" s="23">
        <f>+RESUMEN!X22</f>
        <v>0</v>
      </c>
      <c r="Y28" s="23">
        <f>+RESUMEN!Y22</f>
        <v>0</v>
      </c>
      <c r="Z28" s="23">
        <f>+RESUMEN!Z22</f>
        <v>0</v>
      </c>
    </row>
    <row r="29" spans="1:27">
      <c r="A29" s="2" t="s">
        <v>23</v>
      </c>
      <c r="B29" s="22">
        <f>+RESUMEN!B25</f>
        <v>-57.93</v>
      </c>
      <c r="C29" s="22">
        <f>+RESUMEN!C25</f>
        <v>-1.2210000000000001</v>
      </c>
      <c r="D29" s="22">
        <f>+RESUMEN!D25</f>
        <v>13.592000000000001</v>
      </c>
      <c r="E29" s="22">
        <f>+RESUMEN!E25</f>
        <v>63.933</v>
      </c>
      <c r="F29" s="22">
        <f>+RESUMEN!F25</f>
        <v>26.337</v>
      </c>
      <c r="G29" s="22">
        <f>+RESUMEN!G25</f>
        <v>100.18810000000001</v>
      </c>
      <c r="H29" s="22">
        <f>+RESUMEN!H25</f>
        <v>26.681999999999999</v>
      </c>
      <c r="I29" s="22">
        <f>+RESUMEN!I25</f>
        <v>66.77</v>
      </c>
      <c r="J29" s="22">
        <f>+RESUMEN!J25</f>
        <v>56.51</v>
      </c>
      <c r="K29" s="22">
        <f>+RESUMEN!K25</f>
        <v>36.102661413675001</v>
      </c>
      <c r="L29" s="22">
        <f>+RESUMEN!L25</f>
        <v>19.042000000000002</v>
      </c>
      <c r="M29" s="22">
        <f>+RESUMEN!M25</f>
        <v>32.792000000000002</v>
      </c>
      <c r="N29" s="22">
        <f>+RESUMEN!N25</f>
        <v>0</v>
      </c>
      <c r="O29" s="22">
        <f>+RESUMEN!O25</f>
        <v>0</v>
      </c>
      <c r="P29" s="22">
        <f>+RESUMEN!P25</f>
        <v>0</v>
      </c>
      <c r="Q29" s="22">
        <f>+RESUMEN!Q25</f>
        <v>0</v>
      </c>
      <c r="R29" s="22">
        <f>+RESUMEN!R25</f>
        <v>0</v>
      </c>
      <c r="S29" s="22">
        <f>+RESUMEN!S25</f>
        <v>0</v>
      </c>
      <c r="T29" s="22">
        <f>+RESUMEN!T25</f>
        <v>0</v>
      </c>
      <c r="U29" s="22">
        <f>+RESUMEN!U25</f>
        <v>0</v>
      </c>
      <c r="V29" s="22">
        <f>+RESUMEN!V25</f>
        <v>0</v>
      </c>
      <c r="W29" s="22">
        <f>+RESUMEN!W25</f>
        <v>0</v>
      </c>
      <c r="X29" s="22">
        <f>+RESUMEN!X25</f>
        <v>0</v>
      </c>
      <c r="Y29" s="22">
        <f>+RESUMEN!Y25</f>
        <v>0</v>
      </c>
      <c r="Z29" s="22">
        <f>+RESUMEN!Z25</f>
        <v>0</v>
      </c>
    </row>
    <row r="30" spans="1:27">
      <c r="A30" s="2" t="s">
        <v>24</v>
      </c>
      <c r="B30" s="22">
        <f>+RESUMEN!B26</f>
        <v>388.49175760537997</v>
      </c>
      <c r="C30" s="22">
        <f>+RESUMEN!C26</f>
        <v>109.764250221381</v>
      </c>
      <c r="D30" s="22">
        <f>+RESUMEN!D26</f>
        <v>-141.94575467992999</v>
      </c>
      <c r="E30" s="22">
        <f>+RESUMEN!E26</f>
        <v>706.74708631887597</v>
      </c>
      <c r="F30" s="22">
        <f>+RESUMEN!F26</f>
        <v>173.912700334064</v>
      </c>
      <c r="G30" s="22">
        <f>+RESUMEN!G26</f>
        <v>158.138046998541</v>
      </c>
      <c r="H30" s="22">
        <f>+RESUMEN!H26</f>
        <v>-458.97164190954601</v>
      </c>
      <c r="I30" s="22">
        <f>+RESUMEN!I26</f>
        <v>-430.26312894297803</v>
      </c>
      <c r="J30" s="22">
        <f>+RESUMEN!J26</f>
        <v>-225.930101537724</v>
      </c>
      <c r="K30" s="22">
        <f>+RESUMEN!K26</f>
        <v>-711.56580102943894</v>
      </c>
      <c r="L30" s="22">
        <f>+RESUMEN!L26</f>
        <v>1683.8669708299601</v>
      </c>
      <c r="M30" s="22">
        <f>+RESUMEN!M26</f>
        <v>-1333.43316431069</v>
      </c>
      <c r="N30" s="22">
        <f>+RESUMEN!N26</f>
        <v>0</v>
      </c>
      <c r="O30" s="22">
        <f>+RESUMEN!O26</f>
        <v>0</v>
      </c>
      <c r="P30" s="22">
        <f>+RESUMEN!P26</f>
        <v>0</v>
      </c>
      <c r="Q30" s="22">
        <f>+RESUMEN!Q26</f>
        <v>0</v>
      </c>
      <c r="R30" s="22">
        <f>+RESUMEN!R26</f>
        <v>0</v>
      </c>
      <c r="S30" s="22">
        <f>+RESUMEN!S26</f>
        <v>0</v>
      </c>
      <c r="T30" s="22">
        <f>+RESUMEN!T26</f>
        <v>0</v>
      </c>
      <c r="U30" s="22">
        <f>+RESUMEN!U26</f>
        <v>0</v>
      </c>
      <c r="V30" s="22">
        <f>+RESUMEN!V26</f>
        <v>0</v>
      </c>
      <c r="W30" s="22">
        <f>+RESUMEN!W26</f>
        <v>0</v>
      </c>
      <c r="X30" s="22">
        <f>+RESUMEN!X26</f>
        <v>0</v>
      </c>
      <c r="Y30" s="22">
        <f>+RESUMEN!Y26</f>
        <v>0</v>
      </c>
      <c r="Z30" s="22">
        <f>+RESUMEN!Z26</f>
        <v>0</v>
      </c>
    </row>
    <row r="31" spans="1:27">
      <c r="A31" s="14" t="s">
        <v>25</v>
      </c>
      <c r="B31" s="24">
        <f>+B6+B18+B29+B30</f>
        <v>-192.39810000000381</v>
      </c>
      <c r="C31" s="24">
        <f t="shared" ref="B31:Z31" si="9">+C6+C18+C29+C30</f>
        <v>449.74293000001313</v>
      </c>
      <c r="D31" s="24">
        <f t="shared" si="9"/>
        <v>832.86730999999804</v>
      </c>
      <c r="E31" s="24">
        <f t="shared" si="9"/>
        <v>476.818629999991</v>
      </c>
      <c r="F31" s="24">
        <f t="shared" si="9"/>
        <v>2351.1888599999829</v>
      </c>
      <c r="G31" s="24">
        <f t="shared" si="9"/>
        <v>1627.884999000056</v>
      </c>
      <c r="H31" s="24">
        <f t="shared" si="9"/>
        <v>2752.9168562499854</v>
      </c>
      <c r="I31" s="24">
        <f t="shared" si="9"/>
        <v>9654.3772917040114</v>
      </c>
      <c r="J31" s="24">
        <f t="shared" si="9"/>
        <v>3168.8516545248085</v>
      </c>
      <c r="K31" s="24">
        <f t="shared" si="9"/>
        <v>1043.4651915815782</v>
      </c>
      <c r="L31" s="24">
        <f t="shared" si="9"/>
        <v>11191.908339287625</v>
      </c>
      <c r="M31" s="24">
        <f t="shared" si="9"/>
        <v>4685.5842721200261</v>
      </c>
      <c r="N31" s="24">
        <f t="shared" si="9"/>
        <v>91379.942566904007</v>
      </c>
      <c r="O31" s="24">
        <f t="shared" si="9"/>
        <v>90552.084303068783</v>
      </c>
      <c r="P31" s="24">
        <f t="shared" si="9"/>
        <v>89207.427007240607</v>
      </c>
      <c r="Q31" s="24">
        <f t="shared" si="9"/>
        <v>82336.925086327261</v>
      </c>
      <c r="R31" s="24">
        <f t="shared" si="9"/>
        <v>82534.832540251024</v>
      </c>
      <c r="S31" s="24">
        <f t="shared" si="9"/>
        <v>92939.988850402486</v>
      </c>
      <c r="T31" s="24">
        <f t="shared" si="9"/>
        <v>100326.17342958348</v>
      </c>
      <c r="U31" s="24">
        <f t="shared" si="9"/>
        <v>101592.3905342201</v>
      </c>
      <c r="V31" s="24">
        <f t="shared" si="9"/>
        <v>86368.63754620908</v>
      </c>
      <c r="W31" s="24">
        <f t="shared" si="9"/>
        <v>111914.12523318978</v>
      </c>
      <c r="X31" s="24">
        <f t="shared" si="9"/>
        <v>135713.59562108727</v>
      </c>
      <c r="Y31" s="24">
        <f t="shared" si="9"/>
        <v>121797.13671691075</v>
      </c>
      <c r="Z31" s="24">
        <f t="shared" si="9"/>
        <v>132488.39093342971</v>
      </c>
    </row>
    <row r="32" spans="1:27">
      <c r="A32" s="11" t="s">
        <v>26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47"/>
      <c r="O32" s="25"/>
      <c r="P32" s="47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>
      <c r="A33" s="11" t="s">
        <v>27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48"/>
      <c r="O33" s="26"/>
      <c r="P33" s="48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>
      <c r="A34" s="11" t="s">
        <v>43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49"/>
      <c r="O34" s="28"/>
      <c r="P34" s="49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>
      <c r="A35" s="1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5"/>
      <c r="O35" s="44"/>
      <c r="P35" s="45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1:26">
      <c r="A36" s="1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spans="1:26">
      <c r="A37" s="1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5"/>
      <c r="O37" s="44"/>
      <c r="P37" s="45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1:26">
      <c r="A38" s="1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5"/>
      <c r="O38" s="44"/>
      <c r="P38" s="45">
        <f>P19+P22+P26</f>
        <v>0</v>
      </c>
      <c r="Q38" s="44"/>
      <c r="R38" s="44"/>
      <c r="S38" s="44"/>
      <c r="T38" s="44"/>
      <c r="U38" s="44"/>
      <c r="V38" s="51"/>
      <c r="W38" s="51"/>
      <c r="X38" s="51"/>
      <c r="Y38" s="51"/>
      <c r="Z38" s="51"/>
    </row>
    <row r="39" spans="1:26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>
      <c r="A40" s="31" t="s">
        <v>32</v>
      </c>
    </row>
    <row r="41" spans="1:26">
      <c r="A41" s="1" t="s">
        <v>31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0"/>
    </row>
    <row r="42" spans="1:26">
      <c r="A42" s="12" t="s">
        <v>33</v>
      </c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>
      <c r="A43" s="12" t="s">
        <v>36</v>
      </c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>
      <c r="A44" s="12" t="s">
        <v>37</v>
      </c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>
      <c r="A45" s="1" t="s">
        <v>34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51"/>
      <c r="W45" s="51"/>
      <c r="X45" s="51"/>
      <c r="Y45" s="51"/>
      <c r="Z45" s="51"/>
    </row>
    <row r="46" spans="1:26">
      <c r="A46" s="1" t="s">
        <v>35</v>
      </c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>
      <c r="A47" s="1" t="s">
        <v>38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</row>
    <row r="48" spans="1:26">
      <c r="A48" s="1" t="s">
        <v>39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</row>
    <row r="49" spans="1:26">
      <c r="A49" s="1" t="s">
        <v>40</v>
      </c>
      <c r="B49" s="33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36"/>
      <c r="Y49" s="36"/>
      <c r="Z49" s="50"/>
    </row>
    <row r="50" spans="1:26">
      <c r="A50" s="39" t="s">
        <v>42</v>
      </c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>
      <c r="W51" s="36"/>
      <c r="X51" s="36"/>
      <c r="Y51" s="36"/>
    </row>
    <row r="52" spans="1:26"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Z104"/>
  <sheetViews>
    <sheetView zoomScale="150" zoomScaleNormal="150" workbookViewId="0">
      <pane xSplit="1" ySplit="2" topLeftCell="L11" activePane="bottomRight" state="frozenSplit"/>
      <selection pane="topRight" activeCell="B1" sqref="B1"/>
      <selection pane="bottomLeft" activeCell="A9" sqref="A9"/>
      <selection pane="bottomRight" activeCell="N13" sqref="N13:W13"/>
    </sheetView>
  </sheetViews>
  <sheetFormatPr baseColWidth="10" defaultColWidth="8.77734375" defaultRowHeight="14.4"/>
  <cols>
    <col min="1" max="1" width="74.88671875" style="68" customWidth="1"/>
    <col min="2" max="26" width="9.77734375" customWidth="1"/>
  </cols>
  <sheetData>
    <row r="1" spans="1:26">
      <c r="N1" s="40"/>
    </row>
    <row r="2" spans="1:26">
      <c r="B2" s="3">
        <v>2000</v>
      </c>
      <c r="C2" s="3">
        <v>2001</v>
      </c>
      <c r="D2" s="3">
        <v>2002</v>
      </c>
      <c r="E2" s="3">
        <v>2003</v>
      </c>
      <c r="F2" s="3">
        <v>2004</v>
      </c>
      <c r="G2" s="3">
        <v>2005</v>
      </c>
      <c r="H2" s="3">
        <v>2006</v>
      </c>
      <c r="I2" s="3">
        <v>2007</v>
      </c>
      <c r="J2" s="3">
        <v>2008</v>
      </c>
      <c r="K2" s="3">
        <v>2009</v>
      </c>
      <c r="L2" s="3">
        <v>2010</v>
      </c>
      <c r="M2" s="3">
        <v>2011</v>
      </c>
      <c r="N2" s="3">
        <v>2012</v>
      </c>
      <c r="O2" s="3">
        <v>2013</v>
      </c>
      <c r="P2" s="3">
        <v>2014</v>
      </c>
      <c r="Q2" s="3">
        <v>2015</v>
      </c>
      <c r="R2" s="3">
        <v>2016</v>
      </c>
      <c r="S2" s="3">
        <v>2017</v>
      </c>
      <c r="T2" s="3">
        <v>2018</v>
      </c>
      <c r="U2" s="3">
        <v>2019</v>
      </c>
      <c r="V2" s="3">
        <v>2020</v>
      </c>
      <c r="W2" s="3">
        <v>2021</v>
      </c>
      <c r="X2" s="3">
        <v>2022</v>
      </c>
      <c r="Y2" s="3">
        <v>2023</v>
      </c>
      <c r="Z2" s="3">
        <v>2024</v>
      </c>
    </row>
    <row r="3" spans="1:26">
      <c r="A3" s="68" t="s">
        <v>55</v>
      </c>
      <c r="B3">
        <v>-1545.82852042069</v>
      </c>
      <c r="C3">
        <v>-1202.8113298601199</v>
      </c>
      <c r="D3">
        <v>-1093.7045167751701</v>
      </c>
      <c r="E3">
        <v>-929.87563038451196</v>
      </c>
      <c r="F3">
        <v>59.809175974123598</v>
      </c>
      <c r="G3">
        <v>1158.9380318178701</v>
      </c>
      <c r="H3">
        <v>2912.39679142963</v>
      </c>
      <c r="I3">
        <v>1520.5233206693999</v>
      </c>
      <c r="J3">
        <v>-5285.4873128027502</v>
      </c>
      <c r="K3">
        <v>-635.42335003970197</v>
      </c>
      <c r="L3">
        <v>-3564.4334609580601</v>
      </c>
      <c r="M3">
        <v>-3373.7820351181899</v>
      </c>
      <c r="X3" s="53"/>
      <c r="Y3" s="53"/>
      <c r="Z3" s="53"/>
    </row>
    <row r="4" spans="1:26">
      <c r="A4" s="68" t="s">
        <v>56</v>
      </c>
      <c r="B4">
        <v>-402.661751460429</v>
      </c>
      <c r="C4">
        <v>-178.74828728892399</v>
      </c>
      <c r="D4">
        <v>321.10771924894902</v>
      </c>
      <c r="E4">
        <v>885.88393988130804</v>
      </c>
      <c r="F4">
        <v>3004.3934340045298</v>
      </c>
      <c r="G4">
        <v>5286.0754760481605</v>
      </c>
      <c r="H4">
        <v>8986.0651498383104</v>
      </c>
      <c r="I4">
        <v>8503.4973479040309</v>
      </c>
      <c r="J4">
        <v>2569.2977551150502</v>
      </c>
      <c r="K4">
        <v>6059.83204961506</v>
      </c>
      <c r="L4">
        <v>6987.7613482616598</v>
      </c>
      <c r="M4">
        <v>9224.4399538794096</v>
      </c>
      <c r="X4" s="53"/>
      <c r="Y4" s="53"/>
      <c r="Z4" s="53"/>
    </row>
    <row r="5" spans="1:26" ht="28.8">
      <c r="A5" s="68" t="s">
        <v>57</v>
      </c>
      <c r="B5">
        <v>6954.9095083495704</v>
      </c>
      <c r="C5">
        <v>7025.72993821823</v>
      </c>
      <c r="D5">
        <v>7713.9000002489502</v>
      </c>
      <c r="E5">
        <v>9090.7327071601594</v>
      </c>
      <c r="F5">
        <v>12809.1694140045</v>
      </c>
      <c r="G5">
        <v>17367.6842670482</v>
      </c>
      <c r="H5">
        <v>23830.147244838299</v>
      </c>
      <c r="I5">
        <v>28094.019126904001</v>
      </c>
      <c r="J5">
        <v>31018.479624115102</v>
      </c>
      <c r="K5">
        <v>27070.519625615099</v>
      </c>
      <c r="L5">
        <v>35803.080814261702</v>
      </c>
      <c r="M5">
        <v>46375.961553879402</v>
      </c>
      <c r="N5">
        <f>+Hoja2!B11</f>
        <v>47410.606681360703</v>
      </c>
      <c r="O5">
        <f>+Hoja2!C11</f>
        <v>42860.6365941494</v>
      </c>
      <c r="P5">
        <f>+Hoja2!D11</f>
        <v>39532.682886367103</v>
      </c>
      <c r="Q5">
        <f>+Hoja2!E11</f>
        <v>34414.354525306197</v>
      </c>
      <c r="R5">
        <f>+Hoja2!F11</f>
        <v>37081.738042331803</v>
      </c>
      <c r="S5">
        <f>+Hoja2!G11</f>
        <v>45421.593444473598</v>
      </c>
      <c r="T5">
        <f>+Hoja2!H11</f>
        <v>49066.4758077562</v>
      </c>
      <c r="U5">
        <f>+Hoja2!I11</f>
        <v>47980.454822131302</v>
      </c>
      <c r="V5">
        <f>+Hoja2!J11</f>
        <v>42825.601105662798</v>
      </c>
      <c r="W5">
        <f>+Hoja2!K11</f>
        <v>63114.118479664903</v>
      </c>
      <c r="X5">
        <f>+Hoja2!L11</f>
        <v>66167.115089779501</v>
      </c>
      <c r="Y5">
        <f>+Hoja2!M11</f>
        <v>67518.106566501097</v>
      </c>
      <c r="Z5">
        <f>+Hoja2!N11</f>
        <v>75916.234132406302</v>
      </c>
    </row>
    <row r="6" spans="1:26" ht="28.8">
      <c r="A6" s="68" t="s">
        <v>58</v>
      </c>
      <c r="B6">
        <v>-7357.5712598099999</v>
      </c>
      <c r="C6">
        <v>-7204.4782255071495</v>
      </c>
      <c r="D6">
        <v>-7392.792281</v>
      </c>
      <c r="E6">
        <v>-8204.8487672788597</v>
      </c>
      <c r="F6">
        <v>-9804.7759800000003</v>
      </c>
      <c r="G6">
        <v>-12081.608791000001</v>
      </c>
      <c r="H6">
        <v>-14844.082095</v>
      </c>
      <c r="I6">
        <v>-19590.521778999999</v>
      </c>
      <c r="J6">
        <v>-28449.181869</v>
      </c>
      <c r="K6">
        <v>-21010.687576</v>
      </c>
      <c r="L6">
        <v>-28815.319466000001</v>
      </c>
      <c r="M6">
        <v>-37151.5216</v>
      </c>
      <c r="N6">
        <f>+Hoja2!B15</f>
        <v>41013.575953793101</v>
      </c>
      <c r="O6">
        <f>+Hoja2!C15</f>
        <v>42351.823528793102</v>
      </c>
      <c r="P6">
        <f>+Hoja2!D15</f>
        <v>41037.789363793097</v>
      </c>
      <c r="Q6">
        <f>+Hoja2!E15</f>
        <v>37326.428940793099</v>
      </c>
      <c r="R6">
        <f>+Hoja2!F15</f>
        <v>35124.038088793102</v>
      </c>
      <c r="S6">
        <f>+Hoja2!G15</f>
        <v>38717.715184793102</v>
      </c>
      <c r="T6">
        <f>+Hoja2!H15</f>
        <v>41865.579926424798</v>
      </c>
      <c r="U6">
        <f>+Hoja2!I15</f>
        <v>41101.171581793104</v>
      </c>
      <c r="V6">
        <f>+Hoja2!J15</f>
        <v>34723.999964000002</v>
      </c>
      <c r="W6">
        <f>+Hoja2!K15</f>
        <v>47999.201612999997</v>
      </c>
      <c r="X6">
        <f>+Hoja2!L15</f>
        <v>56000.712683999998</v>
      </c>
      <c r="Y6">
        <f>+Hoja2!M15</f>
        <v>49840.113785000001</v>
      </c>
      <c r="Z6">
        <f>+Hoja2!N15</f>
        <v>52094.797327</v>
      </c>
    </row>
    <row r="7" spans="1:26">
      <c r="A7" s="68" t="s">
        <v>59</v>
      </c>
      <c r="B7">
        <v>-734.84960082836801</v>
      </c>
      <c r="C7">
        <v>-962.74313934230497</v>
      </c>
      <c r="D7">
        <v>-993.78495832015699</v>
      </c>
      <c r="E7">
        <v>-899.94835766057201</v>
      </c>
      <c r="F7">
        <v>-731.83277512249504</v>
      </c>
      <c r="G7">
        <v>-834.26652075484697</v>
      </c>
      <c r="H7">
        <v>-737.20281334878803</v>
      </c>
      <c r="I7">
        <v>-1191.9844939429099</v>
      </c>
      <c r="J7">
        <v>-2055.61228481231</v>
      </c>
      <c r="K7">
        <v>-1175.9963946974999</v>
      </c>
      <c r="L7">
        <v>-2352.9810047565102</v>
      </c>
      <c r="M7">
        <v>-2244.3923806026801</v>
      </c>
      <c r="X7" s="53"/>
      <c r="Y7" s="53"/>
      <c r="Z7" s="53"/>
    </row>
    <row r="8" spans="1:26">
      <c r="A8" s="68" t="s">
        <v>60</v>
      </c>
      <c r="B8">
        <v>1555.47911337138</v>
      </c>
      <c r="C8">
        <v>1437.3334874136699</v>
      </c>
      <c r="D8">
        <v>1455.04124305145</v>
      </c>
      <c r="E8">
        <v>1715.59479713009</v>
      </c>
      <c r="F8">
        <v>1993.2794746735001</v>
      </c>
      <c r="G8">
        <v>2289.20154693941</v>
      </c>
      <c r="H8">
        <v>2660.0784402418699</v>
      </c>
      <c r="I8">
        <v>3152.0861817517898</v>
      </c>
      <c r="J8">
        <v>3648.7868052409699</v>
      </c>
      <c r="K8">
        <v>3635.5774896449898</v>
      </c>
      <c r="L8">
        <v>3692.7221083429299</v>
      </c>
      <c r="M8">
        <v>4263.6758991876404</v>
      </c>
      <c r="N8">
        <f>+Hoja3!B24</f>
        <v>4572.4956641334502</v>
      </c>
      <c r="O8">
        <f>+Hoja3!C24</f>
        <v>5436.7267339883201</v>
      </c>
      <c r="P8">
        <f>+Hoja3!D24</f>
        <v>5489.9208876636703</v>
      </c>
      <c r="Q8">
        <f>+Hoja3!E24</f>
        <v>5762.1516282251296</v>
      </c>
      <c r="R8">
        <f>+Hoja3!F24</f>
        <v>5872.8877738227102</v>
      </c>
      <c r="S8">
        <f>+Hoja3!G24</f>
        <v>6146.8032070583104</v>
      </c>
      <c r="T8">
        <f>+Hoja3!H24</f>
        <v>6383.0880931587799</v>
      </c>
      <c r="U8">
        <f>+Hoja3!I24</f>
        <v>6695.6136679711799</v>
      </c>
      <c r="V8">
        <f>+Hoja3!J24</f>
        <v>2726.0244213052802</v>
      </c>
      <c r="W8">
        <f>+Hoja3!K24</f>
        <v>2946.9498953830098</v>
      </c>
      <c r="X8">
        <f>+Hoja3!L24</f>
        <v>4961.8599487442498</v>
      </c>
      <c r="Y8">
        <f>+Hoja3!M24</f>
        <v>5808.1742807626097</v>
      </c>
      <c r="Z8">
        <f>+Hoja3!N24</f>
        <v>7012.2771734089602</v>
      </c>
    </row>
    <row r="9" spans="1:26" ht="28.8">
      <c r="A9" s="68" t="s">
        <v>61</v>
      </c>
      <c r="B9">
        <v>-2290.3287141997498</v>
      </c>
      <c r="C9">
        <v>-2400.0766267559702</v>
      </c>
      <c r="D9">
        <v>-2448.8262013716098</v>
      </c>
      <c r="E9">
        <v>-2615.5431547906601</v>
      </c>
      <c r="F9">
        <v>-2725.11224979599</v>
      </c>
      <c r="G9">
        <v>-3123.4680676942498</v>
      </c>
      <c r="H9">
        <v>-3397.2812535906601</v>
      </c>
      <c r="I9">
        <v>-4344.0706756947002</v>
      </c>
      <c r="J9">
        <v>-5704.3990900532899</v>
      </c>
      <c r="K9">
        <v>-4811.5738843424897</v>
      </c>
      <c r="L9">
        <v>-6045.7031130994501</v>
      </c>
      <c r="M9">
        <v>-6508.06827979031</v>
      </c>
      <c r="N9">
        <f>+Hoja3!B23</f>
        <v>7458.1798506801697</v>
      </c>
      <c r="O9">
        <f>+Hoja3!C23</f>
        <v>7811.8004442421898</v>
      </c>
      <c r="P9">
        <f>+Hoja3!D23</f>
        <v>7950.9474440107497</v>
      </c>
      <c r="Q9">
        <f>+Hoja3!E23</f>
        <v>8289.4650558810408</v>
      </c>
      <c r="R9">
        <f>+Hoja3!F23</f>
        <v>8358.3041297868203</v>
      </c>
      <c r="S9">
        <f>+Hoja3!G23</f>
        <v>8772.2050056884109</v>
      </c>
      <c r="T9">
        <f>+Hoja3!H23</f>
        <v>9725.5251532668008</v>
      </c>
      <c r="U9">
        <f>+Hoja3!I23</f>
        <v>10591.722511768499</v>
      </c>
      <c r="V9">
        <f>+Hoja3!J23</f>
        <v>7606.3728800572999</v>
      </c>
      <c r="W9">
        <f>+Hoja3!K23</f>
        <v>10510.064631523101</v>
      </c>
      <c r="X9">
        <f>+Hoja3!L23</f>
        <v>13789.7337263667</v>
      </c>
      <c r="Y9">
        <f>+Hoja3!M23</f>
        <v>13532.7507296691</v>
      </c>
      <c r="Z9">
        <f>+Hoja3!N23</f>
        <v>14768.741469807799</v>
      </c>
    </row>
    <row r="10" spans="1:26">
      <c r="A10" s="68" t="s">
        <v>62</v>
      </c>
      <c r="B10">
        <v>-1409.5938540418899</v>
      </c>
      <c r="C10">
        <v>-1101.04606549503</v>
      </c>
      <c r="D10">
        <v>-1440.42927260598</v>
      </c>
      <c r="E10">
        <v>-2125.1528125478399</v>
      </c>
      <c r="F10">
        <v>-3645.3406703293799</v>
      </c>
      <c r="G10">
        <v>-5064.8083144861803</v>
      </c>
      <c r="H10">
        <v>-7521.6654775665302</v>
      </c>
      <c r="I10">
        <v>-8298.6602630565903</v>
      </c>
      <c r="J10">
        <v>-8742.1043748399497</v>
      </c>
      <c r="K10">
        <v>-8406.6781561715998</v>
      </c>
      <c r="L10">
        <v>-11225.251302504101</v>
      </c>
      <c r="M10">
        <v>-13554.548374571399</v>
      </c>
      <c r="X10" s="53"/>
      <c r="Y10" s="53"/>
      <c r="Z10" s="53"/>
    </row>
    <row r="11" spans="1:26" ht="28.8">
      <c r="A11" s="68" t="s">
        <v>63</v>
      </c>
      <c r="B11">
        <v>-896.45453852403102</v>
      </c>
      <c r="C11">
        <v>-550.22045264143401</v>
      </c>
      <c r="D11">
        <v>-750.79250485301395</v>
      </c>
      <c r="E11">
        <v>-1300.5298503542199</v>
      </c>
      <c r="F11">
        <v>-2757.5467665511101</v>
      </c>
      <c r="G11">
        <v>-4237.5137505693801</v>
      </c>
      <c r="H11">
        <v>-6870.0794555624798</v>
      </c>
      <c r="I11">
        <v>-7895.4629536646999</v>
      </c>
      <c r="J11">
        <v>-8746.0187005713706</v>
      </c>
      <c r="K11">
        <v>-8450.0023564101193</v>
      </c>
      <c r="L11">
        <v>-10970.9405989026</v>
      </c>
      <c r="M11">
        <v>-13016.927508598101</v>
      </c>
      <c r="N11">
        <f>+'RENTA DE FACTORES'!B5</f>
        <v>-12567.3203616229</v>
      </c>
      <c r="O11">
        <f>+'RENTA DE FACTORES'!C5</f>
        <v>-11379.6136527649</v>
      </c>
      <c r="P11">
        <f>+'RENTA DE FACTORES'!D5</f>
        <v>-9373.8325709301607</v>
      </c>
      <c r="Q11">
        <f>+'RENTA DE FACTORES'!E5</f>
        <v>-7078.5582038862103</v>
      </c>
      <c r="R11">
        <f>+'RENTA DE FACTORES'!F5</f>
        <v>-8023.8470569621904</v>
      </c>
      <c r="S11">
        <f>+'RENTA DE FACTORES'!G5</f>
        <v>-10296.936178498399</v>
      </c>
      <c r="T11">
        <f>+'RENTA DE FACTORES'!H5</f>
        <v>-10484.6086409817</v>
      </c>
      <c r="U11">
        <f>+'RENTA DE FACTORES'!I5</f>
        <v>-8844.4981001728993</v>
      </c>
      <c r="V11">
        <f>+'RENTA DE FACTORES'!J5</f>
        <v>-5264.57610675663</v>
      </c>
      <c r="W11">
        <f>+'RENTA DE FACTORES'!K5</f>
        <v>-16297.2688826417</v>
      </c>
      <c r="X11">
        <f>+'RENTA DE FACTORES'!L5</f>
        <v>-15641.968965635</v>
      </c>
      <c r="Y11">
        <f>+'RENTA DE FACTORES'!M5</f>
        <v>-14399.282119790099</v>
      </c>
      <c r="Z11">
        <f>+'RENTA DE FACTORES'!N5</f>
        <v>-17407.283242649701</v>
      </c>
    </row>
    <row r="12" spans="1:26" ht="28.8">
      <c r="A12" s="68" t="s">
        <v>64</v>
      </c>
      <c r="B12">
        <v>-513.13931551785902</v>
      </c>
      <c r="C12">
        <v>-550.82561285359998</v>
      </c>
      <c r="D12">
        <v>-689.63676775296506</v>
      </c>
      <c r="E12">
        <v>-824.62296219361895</v>
      </c>
      <c r="F12">
        <v>-887.79390377826303</v>
      </c>
      <c r="G12">
        <v>-827.29456391679003</v>
      </c>
      <c r="H12">
        <v>-651.58602200406904</v>
      </c>
      <c r="I12">
        <v>-403.19730939188599</v>
      </c>
      <c r="J12">
        <v>3.9143257314184399</v>
      </c>
      <c r="K12">
        <v>43.3242002385212</v>
      </c>
      <c r="L12">
        <v>-254.31070360149801</v>
      </c>
      <c r="M12">
        <v>-537.62086597326004</v>
      </c>
      <c r="N12">
        <f>+'RENTA DE FACTORES'!B4</f>
        <v>-710.88358465543399</v>
      </c>
      <c r="O12">
        <f>+'RENTA DE FACTORES'!C4</f>
        <v>-824.99390723361</v>
      </c>
      <c r="P12">
        <f>+'RENTA DE FACTORES'!D4</f>
        <v>-704.23075664582404</v>
      </c>
      <c r="Q12">
        <f>+'RENTA DE FACTORES'!E4</f>
        <v>-661.571166505056</v>
      </c>
      <c r="R12">
        <f>+'RENTA DE FACTORES'!F4</f>
        <v>-835.94984199323596</v>
      </c>
      <c r="S12">
        <f>+'RENTA DE FACTORES'!G4</f>
        <v>-979.50519690533895</v>
      </c>
      <c r="T12">
        <f>+'RENTA DE FACTORES'!H4</f>
        <v>-1033.6296430136699</v>
      </c>
      <c r="U12">
        <f>+'RENTA DE FACTORES'!I4</f>
        <v>-953.372641827194</v>
      </c>
      <c r="V12">
        <f>+'RENTA DE FACTORES'!J4</f>
        <v>-1246.5603095039601</v>
      </c>
      <c r="W12">
        <f>+'RENTA DE FACTORES'!K4</f>
        <v>-1726.13692732665</v>
      </c>
      <c r="X12">
        <f>+'RENTA DE FACTORES'!L4</f>
        <v>-1563.1797519274101</v>
      </c>
      <c r="Y12">
        <f>+'RENTA DE FACTORES'!M4</f>
        <v>-502.72652523196302</v>
      </c>
      <c r="Z12">
        <f>+'RENTA DE FACTORES'!N4</f>
        <v>103.62407345633601</v>
      </c>
    </row>
    <row r="13" spans="1:26" ht="28.8">
      <c r="A13" s="68" t="s">
        <v>65</v>
      </c>
      <c r="B13">
        <v>1001.27668591</v>
      </c>
      <c r="C13">
        <v>1039.7261622661499</v>
      </c>
      <c r="D13">
        <v>1019.40199490202</v>
      </c>
      <c r="E13">
        <v>1209.3415999425899</v>
      </c>
      <c r="F13">
        <v>1432.5891874214699</v>
      </c>
      <c r="G13">
        <v>1771.9373910107399</v>
      </c>
      <c r="H13">
        <v>2185.1999325066499</v>
      </c>
      <c r="I13">
        <v>2507.6707305809</v>
      </c>
      <c r="J13">
        <v>2942.9315866542302</v>
      </c>
      <c r="K13">
        <v>2887.41913795653</v>
      </c>
      <c r="L13">
        <v>3026.0374977074798</v>
      </c>
      <c r="M13">
        <v>3200.7187661764701</v>
      </c>
      <c r="N13">
        <v>4203.2883632149196</v>
      </c>
      <c r="O13">
        <v>4295.7045618942802</v>
      </c>
      <c r="P13">
        <v>5274.1497529819599</v>
      </c>
      <c r="Q13">
        <v>4284.65430651306</v>
      </c>
      <c r="R13">
        <v>4957.66140447201</v>
      </c>
      <c r="S13">
        <v>5158.1133837928101</v>
      </c>
      <c r="T13">
        <v>4803.7427329722696</v>
      </c>
      <c r="U13">
        <v>5021.2986925561099</v>
      </c>
      <c r="V13">
        <v>4997.7755914442796</v>
      </c>
      <c r="W13">
        <v>5367.1964235871201</v>
      </c>
      <c r="X13" s="52"/>
      <c r="Y13" s="52"/>
      <c r="Z13" s="52"/>
    </row>
    <row r="14" spans="1:26" ht="28.8">
      <c r="A14" s="68" t="s">
        <v>66</v>
      </c>
      <c r="B14">
        <v>717.66384000000005</v>
      </c>
      <c r="C14">
        <v>753.21143947114604</v>
      </c>
      <c r="D14">
        <v>705.38249306472801</v>
      </c>
      <c r="E14">
        <v>868.50000000000102</v>
      </c>
      <c r="F14">
        <v>1132.7135897564799</v>
      </c>
      <c r="G14">
        <v>1440.06753607357</v>
      </c>
      <c r="H14">
        <v>1837.4942742383701</v>
      </c>
      <c r="I14">
        <v>2130.81466309079</v>
      </c>
      <c r="J14">
        <v>2443.6445847229402</v>
      </c>
      <c r="K14">
        <v>2408.6981372631399</v>
      </c>
      <c r="L14">
        <v>2533.9109072957699</v>
      </c>
      <c r="M14">
        <v>2696.9617225535299</v>
      </c>
      <c r="X14" s="56"/>
      <c r="Y14" s="56"/>
      <c r="Z14" s="56"/>
    </row>
    <row r="15" spans="1:26">
      <c r="A15" s="68" t="s">
        <v>67</v>
      </c>
      <c r="B15">
        <v>1022.86866281531</v>
      </c>
      <c r="C15">
        <v>1544.01100963874</v>
      </c>
      <c r="D15">
        <v>2054.9255814551002</v>
      </c>
      <c r="E15">
        <v>636.01417406563598</v>
      </c>
      <c r="F15">
        <v>2091.1299836918101</v>
      </c>
      <c r="G15">
        <v>210.62082018358501</v>
      </c>
      <c r="H15">
        <v>272.80970672990901</v>
      </c>
      <c r="I15">
        <v>8497.3470991615704</v>
      </c>
      <c r="J15">
        <v>8623.7590739454699</v>
      </c>
      <c r="K15">
        <v>2354.3516944948101</v>
      </c>
      <c r="L15">
        <v>13053.432829749099</v>
      </c>
      <c r="M15">
        <v>9360.0074715488699</v>
      </c>
      <c r="X15" s="56"/>
      <c r="Y15" s="56"/>
      <c r="Z15" s="56"/>
    </row>
    <row r="16" spans="1:26">
      <c r="A16" s="68" t="s">
        <v>68</v>
      </c>
      <c r="B16">
        <v>1480.81066281531</v>
      </c>
      <c r="C16">
        <v>982.84394134000001</v>
      </c>
      <c r="D16">
        <v>2369.2979366961799</v>
      </c>
      <c r="E16">
        <v>301.45447668217099</v>
      </c>
      <c r="F16">
        <v>982.58818959387804</v>
      </c>
      <c r="G16">
        <v>895.98120992093902</v>
      </c>
      <c r="H16">
        <v>2494.9234175781298</v>
      </c>
      <c r="I16">
        <v>8154.4414757392897</v>
      </c>
      <c r="J16">
        <v>9568.7708581981806</v>
      </c>
      <c r="K16">
        <v>4200.0575835740501</v>
      </c>
      <c r="L16">
        <v>10938.519190134901</v>
      </c>
      <c r="M16">
        <v>9059.6862173683894</v>
      </c>
      <c r="X16" s="56"/>
      <c r="Y16" s="56"/>
      <c r="Z16" s="56"/>
    </row>
    <row r="17" spans="1:26">
      <c r="A17" s="68" t="s">
        <v>69</v>
      </c>
      <c r="B17">
        <v>-374</v>
      </c>
      <c r="C17">
        <v>-311.39999999999998</v>
      </c>
      <c r="D17">
        <v>521.60152248857605</v>
      </c>
      <c r="E17">
        <v>-832.67108226012601</v>
      </c>
      <c r="F17">
        <v>-257.842760591635</v>
      </c>
      <c r="G17">
        <v>-867.75754961906</v>
      </c>
      <c r="H17">
        <v>-1327.3277284634501</v>
      </c>
      <c r="I17">
        <v>-1052.25030114728</v>
      </c>
      <c r="J17">
        <v>-535.46029697116001</v>
      </c>
      <c r="K17">
        <v>-3586.32468740384</v>
      </c>
      <c r="L17">
        <v>-1490.49685073813</v>
      </c>
      <c r="M17">
        <v>-1792.5931665744199</v>
      </c>
      <c r="X17" s="56"/>
      <c r="Y17" s="56"/>
      <c r="Z17" s="56"/>
    </row>
    <row r="18" spans="1:26">
      <c r="A18" s="68" t="s">
        <v>70</v>
      </c>
      <c r="B18">
        <v>1854.81066281531</v>
      </c>
      <c r="C18">
        <v>1294.24394134</v>
      </c>
      <c r="D18">
        <v>1847.6964142075999</v>
      </c>
      <c r="E18">
        <v>1134.1255589422999</v>
      </c>
      <c r="F18">
        <v>1240.43095018551</v>
      </c>
      <c r="G18">
        <v>1763.73875954</v>
      </c>
      <c r="H18">
        <v>3822.2511460415899</v>
      </c>
      <c r="I18">
        <v>9206.6917768865696</v>
      </c>
      <c r="J18">
        <v>10104.2311551693</v>
      </c>
      <c r="K18">
        <v>7786.3822709778897</v>
      </c>
      <c r="L18">
        <v>12429.016040873001</v>
      </c>
      <c r="M18">
        <v>10852.2793839428</v>
      </c>
      <c r="X18" s="56"/>
      <c r="Y18" s="56"/>
      <c r="Z18" s="56"/>
    </row>
    <row r="19" spans="1:26">
      <c r="A19" s="68" t="s">
        <v>71</v>
      </c>
      <c r="B19">
        <v>277.05799999999999</v>
      </c>
      <c r="C19">
        <v>372.16706829873601</v>
      </c>
      <c r="D19">
        <v>479.62764475892402</v>
      </c>
      <c r="E19">
        <v>187.16435056265601</v>
      </c>
      <c r="F19">
        <v>878.66117565366096</v>
      </c>
      <c r="G19">
        <v>-448.87988219827201</v>
      </c>
      <c r="H19">
        <v>-993.39688931784701</v>
      </c>
      <c r="I19">
        <v>-1721.98227683498</v>
      </c>
      <c r="J19">
        <v>-1507.00710707647</v>
      </c>
      <c r="K19">
        <v>239.36472961098599</v>
      </c>
      <c r="L19">
        <v>2372.4921760583602</v>
      </c>
      <c r="M19">
        <v>681.53843201047596</v>
      </c>
      <c r="X19" s="56"/>
      <c r="Y19" s="56"/>
      <c r="Z19" s="56"/>
    </row>
    <row r="20" spans="1:26" ht="28.8">
      <c r="A20" s="68" t="s">
        <v>72</v>
      </c>
      <c r="B20">
        <v>-166</v>
      </c>
      <c r="C20">
        <v>-86.029931701264005</v>
      </c>
      <c r="D20">
        <v>-2.9684977625000002</v>
      </c>
      <c r="E20">
        <v>-302.98092268747001</v>
      </c>
      <c r="F20">
        <v>-158.505775987974</v>
      </c>
      <c r="G20">
        <v>-377.99404635539503</v>
      </c>
      <c r="H20">
        <v>-124.532705671899</v>
      </c>
      <c r="I20">
        <v>-165.80449327271799</v>
      </c>
      <c r="J20">
        <v>65.090185399496804</v>
      </c>
      <c r="K20">
        <v>-252.15401870838301</v>
      </c>
      <c r="L20">
        <v>-93.820857797080293</v>
      </c>
      <c r="M20">
        <v>-253.30127384696101</v>
      </c>
      <c r="X20" s="56"/>
      <c r="Y20" s="56"/>
      <c r="Z20" s="56"/>
    </row>
    <row r="21" spans="1:26" ht="28.8">
      <c r="A21" s="68" t="s">
        <v>73</v>
      </c>
      <c r="B21">
        <v>443.05799999999999</v>
      </c>
      <c r="C21">
        <v>458.197</v>
      </c>
      <c r="D21">
        <v>482.59614252142399</v>
      </c>
      <c r="E21">
        <v>490.145273250125</v>
      </c>
      <c r="F21">
        <v>1037.16695164164</v>
      </c>
      <c r="G21">
        <v>-70.885835842876105</v>
      </c>
      <c r="H21">
        <v>-868.86418364594795</v>
      </c>
      <c r="I21">
        <v>-1556.1777835622599</v>
      </c>
      <c r="J21">
        <v>-1572.0972924759601</v>
      </c>
      <c r="K21">
        <v>491.51874831936902</v>
      </c>
      <c r="L21">
        <v>2466.3130338554502</v>
      </c>
      <c r="M21">
        <v>934.83970585743702</v>
      </c>
      <c r="X21" s="56"/>
      <c r="Y21" s="56"/>
      <c r="Z21" s="56"/>
    </row>
    <row r="22" spans="1:26">
      <c r="A22" s="68" t="s">
        <v>74</v>
      </c>
      <c r="B22">
        <v>-735</v>
      </c>
      <c r="C22">
        <v>189</v>
      </c>
      <c r="D22">
        <v>-794</v>
      </c>
      <c r="E22">
        <v>147.39534682080901</v>
      </c>
      <c r="F22">
        <v>229.88061844427301</v>
      </c>
      <c r="G22">
        <v>-236.480507539082</v>
      </c>
      <c r="H22">
        <v>-1228.71682153037</v>
      </c>
      <c r="I22">
        <v>2064.8879002572598</v>
      </c>
      <c r="J22">
        <v>561.99532282376094</v>
      </c>
      <c r="K22">
        <v>-2085.0706186902298</v>
      </c>
      <c r="L22">
        <v>-257.57853644411398</v>
      </c>
      <c r="M22">
        <v>-381.21717782999701</v>
      </c>
      <c r="X22" s="56"/>
      <c r="Y22" s="56"/>
      <c r="Z22" s="56"/>
    </row>
    <row r="23" spans="1:26">
      <c r="A23" s="68" t="s">
        <v>75</v>
      </c>
      <c r="B23">
        <v>281</v>
      </c>
      <c r="C23">
        <v>686</v>
      </c>
      <c r="D23">
        <v>-155</v>
      </c>
      <c r="E23">
        <v>203.77858381502901</v>
      </c>
      <c r="F23">
        <v>-7.7026185499467399</v>
      </c>
      <c r="G23">
        <v>-671.160507539082</v>
      </c>
      <c r="H23">
        <v>-927.17929188487699</v>
      </c>
      <c r="I23">
        <v>-1046.1445814035501</v>
      </c>
      <c r="J23">
        <v>415.54565572096698</v>
      </c>
      <c r="K23">
        <v>-600.94466219228502</v>
      </c>
      <c r="L23">
        <v>-1844.4587804806299</v>
      </c>
      <c r="M23">
        <v>-422.83342943435099</v>
      </c>
      <c r="X23" s="56"/>
      <c r="Y23" s="56"/>
      <c r="Z23" s="56"/>
    </row>
    <row r="24" spans="1:26">
      <c r="A24" s="68" t="s">
        <v>76</v>
      </c>
      <c r="B24">
        <v>-1016</v>
      </c>
      <c r="C24">
        <v>-497</v>
      </c>
      <c r="D24">
        <v>-639</v>
      </c>
      <c r="E24">
        <v>-56.383236994220098</v>
      </c>
      <c r="F24">
        <v>237.58323699421999</v>
      </c>
      <c r="G24">
        <v>434.68</v>
      </c>
      <c r="H24">
        <v>-301.53752964549301</v>
      </c>
      <c r="I24">
        <v>3111.0324816607999</v>
      </c>
      <c r="J24">
        <v>146.449667102783</v>
      </c>
      <c r="K24">
        <v>-1484.12595649795</v>
      </c>
      <c r="L24">
        <v>1586.88024403651</v>
      </c>
      <c r="M24">
        <v>41.616251604359</v>
      </c>
      <c r="X24" s="56"/>
      <c r="Y24" s="56"/>
      <c r="Z24" s="56"/>
    </row>
    <row r="25" spans="1:26">
      <c r="A25" s="68" t="s">
        <v>77</v>
      </c>
      <c r="B25">
        <v>-57.93</v>
      </c>
      <c r="C25">
        <v>-1.2210000000000001</v>
      </c>
      <c r="D25">
        <v>13.592000000000001</v>
      </c>
      <c r="E25">
        <v>63.933</v>
      </c>
      <c r="F25">
        <v>26.337</v>
      </c>
      <c r="G25">
        <v>100.18810000000001</v>
      </c>
      <c r="H25">
        <v>26.681999999999999</v>
      </c>
      <c r="I25">
        <v>66.77</v>
      </c>
      <c r="J25">
        <v>56.51</v>
      </c>
      <c r="K25">
        <v>36.102661413675001</v>
      </c>
      <c r="L25">
        <v>19.042000000000002</v>
      </c>
      <c r="M25">
        <v>32.792000000000002</v>
      </c>
      <c r="X25" s="56"/>
      <c r="Y25" s="56"/>
      <c r="Z25" s="56"/>
    </row>
    <row r="26" spans="1:26">
      <c r="A26" s="68" t="s">
        <v>78</v>
      </c>
      <c r="B26">
        <v>388.49175760537997</v>
      </c>
      <c r="C26">
        <v>109.764250221381</v>
      </c>
      <c r="D26">
        <v>-141.94575467992999</v>
      </c>
      <c r="E26">
        <v>706.74708631887597</v>
      </c>
      <c r="F26">
        <v>173.912700334064</v>
      </c>
      <c r="G26">
        <v>158.138046998541</v>
      </c>
      <c r="H26">
        <v>-458.97164190954601</v>
      </c>
      <c r="I26">
        <v>-430.26312894297803</v>
      </c>
      <c r="J26">
        <v>-225.930101537724</v>
      </c>
      <c r="K26">
        <v>-711.56580102943894</v>
      </c>
      <c r="L26">
        <v>1683.8669708299601</v>
      </c>
      <c r="M26">
        <v>-1333.43316431069</v>
      </c>
      <c r="X26" s="56"/>
      <c r="Y26" s="56"/>
      <c r="Z26" s="56"/>
    </row>
    <row r="27" spans="1:26">
      <c r="A27" s="68" t="s">
        <v>79</v>
      </c>
      <c r="B27">
        <v>-192.3981</v>
      </c>
      <c r="C27">
        <v>449.74293</v>
      </c>
      <c r="D27">
        <v>832.86730999999997</v>
      </c>
      <c r="E27">
        <v>476.81862999999998</v>
      </c>
      <c r="F27">
        <v>2351.1888600000002</v>
      </c>
      <c r="G27">
        <v>1627.8849990000001</v>
      </c>
      <c r="H27">
        <v>2752.9168562499999</v>
      </c>
      <c r="I27">
        <v>9654.3772908880001</v>
      </c>
      <c r="J27">
        <v>3168.8516596049999</v>
      </c>
      <c r="K27">
        <v>1043.46520483934</v>
      </c>
      <c r="L27">
        <v>11191.908339621001</v>
      </c>
      <c r="M27">
        <v>4685.5842721199997</v>
      </c>
      <c r="X27" s="56"/>
      <c r="Y27" s="56"/>
      <c r="Z27" s="56"/>
    </row>
    <row r="28" spans="1:26" ht="28.8">
      <c r="A28" s="68" t="s">
        <v>80</v>
      </c>
      <c r="B28">
        <v>-223.6481</v>
      </c>
      <c r="C28">
        <v>433.36192999999997</v>
      </c>
      <c r="D28">
        <v>984.76831000000004</v>
      </c>
      <c r="E28">
        <v>596.19563000000005</v>
      </c>
      <c r="F28">
        <v>2436.7155600000001</v>
      </c>
      <c r="G28">
        <v>1466.0348300000001</v>
      </c>
      <c r="H28">
        <v>3177.7639562499999</v>
      </c>
      <c r="I28">
        <v>10413.941660417</v>
      </c>
      <c r="J28">
        <v>3507.12546199499</v>
      </c>
      <c r="K28">
        <v>1939.124676701</v>
      </c>
      <c r="L28">
        <v>10970.051783961</v>
      </c>
      <c r="M28">
        <v>4710.8574551199999</v>
      </c>
      <c r="X28" s="56"/>
      <c r="Y28" s="56"/>
      <c r="Z28" s="56"/>
    </row>
    <row r="29" spans="1:26">
      <c r="A29" s="68" t="s">
        <v>81</v>
      </c>
      <c r="B29">
        <v>-31.25</v>
      </c>
      <c r="C29">
        <v>-16.381</v>
      </c>
      <c r="D29">
        <v>151.90100000000001</v>
      </c>
      <c r="E29">
        <v>119.377</v>
      </c>
      <c r="F29">
        <v>85.526700000000005</v>
      </c>
      <c r="G29">
        <v>-161.85016899999999</v>
      </c>
      <c r="H29">
        <v>424.84710000000001</v>
      </c>
      <c r="I29">
        <v>759.56436952900003</v>
      </c>
      <c r="J29">
        <v>338.27380239000001</v>
      </c>
      <c r="K29">
        <v>895.65947186165999</v>
      </c>
      <c r="L29">
        <v>-221.856555659999</v>
      </c>
      <c r="M29">
        <v>25.273183</v>
      </c>
      <c r="X29" s="56"/>
      <c r="Y29" s="56"/>
      <c r="Z29" s="56"/>
    </row>
    <row r="30" spans="1:26">
      <c r="A30" s="69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spans="1:26">
      <c r="A31" s="69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spans="1:26">
      <c r="A32" s="69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spans="1:26">
      <c r="A33" s="69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spans="1:26">
      <c r="A34" s="69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spans="1:26">
      <c r="A35" s="69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spans="1:26">
      <c r="A36" s="69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spans="1:26">
      <c r="A37" s="69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spans="1:26">
      <c r="A38" s="69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spans="1:26">
      <c r="A39" s="69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spans="1:26">
      <c r="A40" s="69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spans="1:26">
      <c r="A41" s="69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spans="1:26">
      <c r="A42" s="69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spans="1:26">
      <c r="A43" s="69"/>
      <c r="B43" s="52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spans="1:26">
      <c r="A44" s="69"/>
      <c r="B44" s="52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spans="1:26">
      <c r="A45" s="69"/>
      <c r="B45" s="52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spans="1:26">
      <c r="A46" s="69"/>
      <c r="B46" s="52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 spans="1:26">
      <c r="A47" s="69"/>
      <c r="B47" s="52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spans="1:26">
      <c r="A48" s="69"/>
      <c r="B48" s="52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spans="1:26">
      <c r="A49" s="69"/>
      <c r="B49" s="52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spans="1:26">
      <c r="A50" s="69"/>
      <c r="B50" s="52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spans="1:26">
      <c r="A51" s="69"/>
      <c r="B51" s="52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spans="1:26">
      <c r="A52" s="69"/>
      <c r="B52" s="52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spans="1:26">
      <c r="A53" s="69"/>
      <c r="B53" s="52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spans="1:26">
      <c r="A54" s="69"/>
      <c r="B54" s="52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spans="1:26">
      <c r="A55" s="69"/>
      <c r="B55" s="52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spans="1:26">
      <c r="A56" s="69"/>
      <c r="B56" s="52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spans="1:26">
      <c r="A57" s="69"/>
      <c r="B57" s="52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spans="1:26">
      <c r="A58" s="69"/>
      <c r="B58" s="52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 spans="1:26">
      <c r="A59" s="69"/>
      <c r="B59" s="52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spans="1:26">
      <c r="A60" s="69"/>
      <c r="B60" s="52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spans="1:26">
      <c r="A61" s="69"/>
      <c r="B61" s="52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26">
      <c r="A62" s="69"/>
      <c r="B62" s="52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spans="1:26">
      <c r="A63" s="69"/>
      <c r="B63" s="52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spans="1:26">
      <c r="A64" s="69"/>
      <c r="B64" s="52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>
      <c r="A65" s="69"/>
      <c r="B65" s="52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spans="1:26">
      <c r="A66" s="69"/>
      <c r="B66" s="52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spans="1:26">
      <c r="A67" s="69"/>
      <c r="B67" s="52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:26">
      <c r="A68" s="69"/>
      <c r="B68" s="52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spans="1:26">
      <c r="A69" s="69"/>
      <c r="B69" s="52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spans="1:26">
      <c r="A70" s="69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spans="1:26">
      <c r="A71" s="69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spans="1:26">
      <c r="A72" s="69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</row>
    <row r="73" spans="1:26">
      <c r="A73" s="69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spans="1:26">
      <c r="A74" s="69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spans="1:26">
      <c r="A75" s="69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spans="1:26">
      <c r="A76" s="69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60"/>
      <c r="P76" s="61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spans="1:26">
      <c r="A77" s="69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 spans="1:26">
      <c r="A78" s="69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 spans="1:26">
      <c r="A79" s="69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 spans="1:26">
      <c r="A80" s="69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 spans="1:26">
      <c r="A81" s="69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spans="1:26">
      <c r="A82" s="69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 spans="1:26">
      <c r="A83" s="69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 spans="1:26">
      <c r="A84" s="69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 spans="1:26">
      <c r="A85" s="69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 spans="1:26">
      <c r="A86" s="69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 spans="1:26">
      <c r="A87" s="69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 spans="1:26">
      <c r="A88" s="69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 spans="1:26">
      <c r="A89" s="69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 spans="1:26">
      <c r="A90" s="69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 spans="1:26">
      <c r="A91" s="69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 spans="1:26">
      <c r="A92" s="69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 spans="1:26">
      <c r="A93" s="69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 spans="1:26">
      <c r="A94" s="69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 spans="1:26">
      <c r="A95" s="69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 spans="1:26">
      <c r="A96" s="69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spans="1:26">
      <c r="A97" s="69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 spans="1:26">
      <c r="A98" s="69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 spans="1:26">
      <c r="A99" s="69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 spans="1:26">
      <c r="A100" s="69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 spans="1:26">
      <c r="A101" s="69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 spans="1:26">
      <c r="A102" s="69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 spans="1:26">
      <c r="A103" s="69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 spans="1:26">
      <c r="N104" s="29">
        <f>N77+N88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N64"/>
  <sheetViews>
    <sheetView zoomScale="150" zoomScaleNormal="150" workbookViewId="0">
      <selection activeCell="A20" sqref="A20"/>
    </sheetView>
  </sheetViews>
  <sheetFormatPr baseColWidth="10" defaultRowHeight="14.4"/>
  <cols>
    <col min="1" max="1" width="90.6640625" customWidth="1"/>
    <col min="2" max="22" width="11" bestFit="1" customWidth="1"/>
    <col min="23" max="23" width="11.109375" bestFit="1" customWidth="1"/>
  </cols>
  <sheetData>
    <row r="1" spans="2:40">
      <c r="V1" s="19"/>
      <c r="W1" s="19"/>
    </row>
    <row r="2" spans="2:40">
      <c r="B2" s="3">
        <v>2000</v>
      </c>
      <c r="C2" s="3">
        <v>2001</v>
      </c>
      <c r="D2" s="3">
        <v>2002</v>
      </c>
      <c r="E2" s="3">
        <v>2003</v>
      </c>
      <c r="F2" s="3">
        <v>2004</v>
      </c>
      <c r="G2" s="3">
        <v>2005</v>
      </c>
      <c r="H2" s="3">
        <v>2006</v>
      </c>
      <c r="I2" s="3">
        <v>2007</v>
      </c>
      <c r="J2" s="3">
        <v>2008</v>
      </c>
      <c r="K2" s="3">
        <v>2009</v>
      </c>
      <c r="L2" s="3">
        <v>2010</v>
      </c>
      <c r="M2" s="3">
        <v>2011</v>
      </c>
      <c r="N2" s="3">
        <v>2012</v>
      </c>
      <c r="O2" s="3">
        <v>2013</v>
      </c>
      <c r="P2" s="3">
        <v>2014</v>
      </c>
      <c r="Q2" s="3">
        <v>2015</v>
      </c>
      <c r="R2" s="3">
        <v>2016</v>
      </c>
      <c r="S2" s="3">
        <v>2017</v>
      </c>
      <c r="T2" s="3">
        <v>2018</v>
      </c>
      <c r="U2" s="3">
        <v>2019</v>
      </c>
      <c r="V2" s="3">
        <v>2020</v>
      </c>
      <c r="W2" s="3">
        <v>2021</v>
      </c>
      <c r="X2" s="3">
        <v>2022</v>
      </c>
      <c r="Y2" s="3">
        <f>X2+1</f>
        <v>2023</v>
      </c>
      <c r="Z2" s="3">
        <f>Y2+1</f>
        <v>2024</v>
      </c>
    </row>
    <row r="3" spans="2:40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2:40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2:40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spans="2:40"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spans="2:40"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2:40"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spans="2:40"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spans="2:40"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spans="2:40"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spans="2:40"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4" spans="2:40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2:40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2:40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>
      <c r="A28" s="1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40">
      <c r="A29" s="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40">
      <c r="A30" s="1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40">
      <c r="A31" s="1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40">
      <c r="A32" s="1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>
      <c r="A33" s="1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>
      <c r="A34" s="1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>
      <c r="A35" s="1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>
      <c r="A36" s="1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>
      <c r="A37" s="1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>
      <c r="A38" s="1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>
      <c r="A39" s="1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>
      <c r="A40" s="1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>
      <c r="A41" s="1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3" spans="1:26">
      <c r="A43" s="3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>
      <c r="A54" s="31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Z88"/>
  <sheetViews>
    <sheetView zoomScale="150" zoomScaleNormal="150" workbookViewId="0">
      <selection activeCell="A2" sqref="A2"/>
    </sheetView>
  </sheetViews>
  <sheetFormatPr baseColWidth="10" defaultRowHeight="14.4"/>
  <cols>
    <col min="1" max="1" width="49.44140625" customWidth="1"/>
  </cols>
  <sheetData>
    <row r="1" spans="2:26">
      <c r="M1" s="19"/>
      <c r="N1" s="19">
        <f>N18+N21+N24</f>
        <v>0</v>
      </c>
      <c r="O1" s="19">
        <f>O18+O21+O24</f>
        <v>0</v>
      </c>
    </row>
    <row r="2" spans="2:26">
      <c r="B2" s="3">
        <v>2000</v>
      </c>
      <c r="C2" s="3">
        <v>2001</v>
      </c>
      <c r="D2" s="3">
        <v>2002</v>
      </c>
      <c r="E2" s="3">
        <v>2003</v>
      </c>
      <c r="F2" s="3">
        <v>2004</v>
      </c>
      <c r="G2" s="3">
        <v>2005</v>
      </c>
      <c r="H2" s="3">
        <v>2006</v>
      </c>
      <c r="I2" s="3">
        <v>2007</v>
      </c>
      <c r="J2" s="3">
        <v>2008</v>
      </c>
      <c r="K2" s="3">
        <v>2009</v>
      </c>
      <c r="L2" s="3">
        <v>2010</v>
      </c>
      <c r="M2" s="3">
        <v>2011</v>
      </c>
      <c r="N2" s="3">
        <v>2012</v>
      </c>
      <c r="O2" s="3">
        <v>2013</v>
      </c>
      <c r="P2" s="3">
        <v>2014</v>
      </c>
      <c r="Q2" s="3">
        <v>2015</v>
      </c>
      <c r="R2" s="3">
        <v>2016</v>
      </c>
      <c r="S2" s="3">
        <v>2017</v>
      </c>
      <c r="T2" s="3">
        <v>2018</v>
      </c>
      <c r="U2" s="3">
        <v>2019</v>
      </c>
      <c r="V2" s="3">
        <v>2020</v>
      </c>
      <c r="W2" s="3">
        <v>2021</v>
      </c>
      <c r="X2" s="3">
        <v>2022</v>
      </c>
      <c r="Y2" s="3">
        <v>2023</v>
      </c>
      <c r="Z2" s="3">
        <v>2024</v>
      </c>
    </row>
    <row r="3" spans="2:26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2:26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2:26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2:26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2:26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2:26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2:26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2:26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2:26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2:26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2:26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2:26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2:26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2:26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6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6">
      <c r="A18" s="52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</row>
    <row r="19" spans="1:26">
      <c r="A19" s="52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</row>
    <row r="20" spans="1:26">
      <c r="A20" s="52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</row>
    <row r="21" spans="1:26">
      <c r="A21" s="52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</row>
    <row r="22" spans="1:26">
      <c r="A22" s="52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</row>
    <row r="23" spans="1:26">
      <c r="A23" s="52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</row>
    <row r="24" spans="1:26">
      <c r="A24" s="52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spans="1:26">
      <c r="A25" s="52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 spans="1:26">
      <c r="A26" s="52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 spans="1:26">
      <c r="A27" s="52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</row>
    <row r="28" spans="1:26">
      <c r="A28" s="52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</row>
    <row r="29" spans="1:26">
      <c r="A29" s="52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</row>
    <row r="30" spans="1:26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4"/>
      <c r="L30" s="54"/>
      <c r="M30" s="54"/>
      <c r="N30" s="64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 spans="1:26">
      <c r="A31" s="65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  <row r="32" spans="1:26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spans="1:26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 spans="1:26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 spans="1:26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 spans="1:26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spans="1:26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 spans="1:26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spans="1:26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spans="1:26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spans="1:26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 spans="1:26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 spans="1:26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 spans="1:26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 spans="1:26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 spans="1:26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 spans="1:26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 spans="1:26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 spans="1:26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 spans="1:26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 spans="1:26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spans="1:26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 spans="1:26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 spans="1:26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 spans="1:26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 spans="1:26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 spans="1:26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 spans="1:26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 spans="1:26">
      <c r="N59" s="19">
        <f>N47+N38+N41+N44+N46</f>
        <v>0</v>
      </c>
      <c r="O59" s="19">
        <f>O47+O38+O41+O44+O46</f>
        <v>0</v>
      </c>
      <c r="P59" s="19">
        <f>P47+P38+P41+P44+P46</f>
        <v>0</v>
      </c>
    </row>
    <row r="61" spans="1:26">
      <c r="A61" s="3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2:26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2:26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2:26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2:26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2:26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2:26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2:26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2:26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2:26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2:26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2:26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2:26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2:26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2:26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2:26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2:26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2:26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2:26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2:26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2:26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2:26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2:26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2:26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2:26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Z50"/>
  <sheetViews>
    <sheetView topLeftCell="A20" zoomScale="150" zoomScaleNormal="150" workbookViewId="0">
      <selection activeCell="A3" sqref="A3"/>
    </sheetView>
  </sheetViews>
  <sheetFormatPr baseColWidth="10" defaultRowHeight="14.4"/>
  <cols>
    <col min="1" max="1" width="72.33203125" customWidth="1"/>
  </cols>
  <sheetData>
    <row r="2" spans="1:26">
      <c r="B2">
        <v>2012</v>
      </c>
      <c r="C2">
        <v>2013</v>
      </c>
      <c r="D2">
        <v>2014</v>
      </c>
      <c r="E2">
        <v>2015</v>
      </c>
      <c r="F2">
        <v>2016</v>
      </c>
      <c r="G2">
        <v>2017</v>
      </c>
      <c r="H2">
        <v>2018</v>
      </c>
      <c r="I2">
        <v>2019</v>
      </c>
      <c r="J2">
        <v>2020</v>
      </c>
      <c r="K2">
        <v>2021</v>
      </c>
      <c r="L2">
        <v>2022</v>
      </c>
      <c r="M2">
        <v>2023</v>
      </c>
      <c r="N2">
        <v>2024</v>
      </c>
      <c r="O2" s="3">
        <v>2013</v>
      </c>
      <c r="P2" s="3">
        <v>2014</v>
      </c>
      <c r="Q2" s="3">
        <v>2015</v>
      </c>
      <c r="R2" s="3">
        <v>2016</v>
      </c>
      <c r="S2" s="3">
        <v>2017</v>
      </c>
      <c r="T2" s="3">
        <v>2018</v>
      </c>
      <c r="U2" s="3">
        <v>2019</v>
      </c>
      <c r="V2" s="3">
        <v>2020</v>
      </c>
      <c r="W2" s="3">
        <v>2021</v>
      </c>
      <c r="X2" s="3">
        <v>2022</v>
      </c>
      <c r="Y2" s="3">
        <v>2023</v>
      </c>
      <c r="Z2" s="3">
        <v>2024</v>
      </c>
    </row>
    <row r="3" spans="1:26">
      <c r="A3" t="s">
        <v>161</v>
      </c>
      <c r="B3">
        <v>525.12687870254604</v>
      </c>
      <c r="C3">
        <v>560.913085560951</v>
      </c>
      <c r="D3">
        <v>640.17073107890496</v>
      </c>
      <c r="E3">
        <v>776.02141080120305</v>
      </c>
      <c r="F3">
        <v>883.38947472535995</v>
      </c>
      <c r="G3">
        <v>894.13356733115904</v>
      </c>
      <c r="H3">
        <v>908.67778149747096</v>
      </c>
      <c r="I3">
        <v>904.78669000148602</v>
      </c>
      <c r="J3">
        <v>607.97515090433501</v>
      </c>
      <c r="K3">
        <v>490.10511586714802</v>
      </c>
      <c r="L3">
        <v>798.868015149916</v>
      </c>
      <c r="M3">
        <v>1349.9973646598901</v>
      </c>
      <c r="N3">
        <v>1299.16267758301</v>
      </c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spans="1:26">
      <c r="A4" t="s">
        <v>162</v>
      </c>
      <c r="B4">
        <v>-710.88358465543399</v>
      </c>
      <c r="C4">
        <v>-824.99390723361</v>
      </c>
      <c r="D4">
        <v>-704.23075664582404</v>
      </c>
      <c r="E4">
        <v>-661.571166505056</v>
      </c>
      <c r="F4">
        <v>-835.94984199323596</v>
      </c>
      <c r="G4">
        <v>-979.50519690533895</v>
      </c>
      <c r="H4">
        <v>-1033.6296430136699</v>
      </c>
      <c r="I4">
        <v>-953.372641827194</v>
      </c>
      <c r="J4">
        <v>-1246.5603095039601</v>
      </c>
      <c r="K4">
        <v>-1726.13692732665</v>
      </c>
      <c r="L4">
        <v>-1563.1797519274101</v>
      </c>
      <c r="M4">
        <v>-502.72652523196302</v>
      </c>
      <c r="N4">
        <v>103.62407345633601</v>
      </c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spans="1:26">
      <c r="A5" t="s">
        <v>163</v>
      </c>
      <c r="B5">
        <v>-12567.3203616229</v>
      </c>
      <c r="C5">
        <v>-11379.6136527649</v>
      </c>
      <c r="D5">
        <v>-9373.8325709301607</v>
      </c>
      <c r="E5">
        <v>-7078.5582038862103</v>
      </c>
      <c r="F5">
        <v>-8023.8470569621904</v>
      </c>
      <c r="G5">
        <v>-10296.936178498399</v>
      </c>
      <c r="H5">
        <v>-10484.6086409817</v>
      </c>
      <c r="I5">
        <v>-8844.4981001728993</v>
      </c>
      <c r="J5">
        <v>-5264.57610675663</v>
      </c>
      <c r="K5">
        <v>-16297.2688826417</v>
      </c>
      <c r="L5">
        <v>-15641.968965635</v>
      </c>
      <c r="M5">
        <v>-14399.282119790099</v>
      </c>
      <c r="N5">
        <v>-17407.283242649701</v>
      </c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1:26">
      <c r="A6" t="s">
        <v>164</v>
      </c>
      <c r="B6">
        <v>-13278.2039462783</v>
      </c>
      <c r="C6">
        <v>-12204.6075599985</v>
      </c>
      <c r="D6">
        <v>-10078.063327575999</v>
      </c>
      <c r="E6">
        <v>-7740.1293703912597</v>
      </c>
      <c r="F6">
        <v>-8859.7968989554302</v>
      </c>
      <c r="G6">
        <v>-11276.4413754037</v>
      </c>
      <c r="H6">
        <v>-11518.238283995301</v>
      </c>
      <c r="I6">
        <v>-9797.8707420000992</v>
      </c>
      <c r="J6">
        <v>-6511.1364162605896</v>
      </c>
      <c r="K6">
        <v>-18023.405809968299</v>
      </c>
      <c r="L6">
        <v>-17205.148717562501</v>
      </c>
      <c r="M6">
        <v>-14902.008645022101</v>
      </c>
      <c r="N6">
        <v>-17303.659169193401</v>
      </c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1:26">
      <c r="A7" t="s">
        <v>165</v>
      </c>
      <c r="B7">
        <v>6.3365912807654898E-2</v>
      </c>
      <c r="C7">
        <v>4.9242318337304601E-2</v>
      </c>
      <c r="D7">
        <v>4.6067649287087897E-2</v>
      </c>
      <c r="E7">
        <v>2.81930051650696E-2</v>
      </c>
      <c r="F7">
        <v>6.0428233556662103E-2</v>
      </c>
      <c r="G7">
        <v>0.31976752147161103</v>
      </c>
      <c r="H7">
        <v>0.53796530889754801</v>
      </c>
      <c r="I7">
        <v>0.54469742500736595</v>
      </c>
      <c r="J7">
        <v>32.164477695803903</v>
      </c>
      <c r="K7">
        <v>33.299999999999997</v>
      </c>
      <c r="L7">
        <v>13.006116029999999</v>
      </c>
      <c r="M7">
        <v>12.96376933</v>
      </c>
      <c r="N7">
        <v>0</v>
      </c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>
      <c r="A8" t="s">
        <v>166</v>
      </c>
      <c r="B8">
        <v>1186.6657059346301</v>
      </c>
      <c r="C8">
        <v>1199.6461244684299</v>
      </c>
      <c r="D8">
        <v>1206.6212251786301</v>
      </c>
      <c r="E8">
        <v>987.06454869966694</v>
      </c>
      <c r="F8">
        <v>1097.3082745392601</v>
      </c>
      <c r="G8">
        <v>1395.15226629368</v>
      </c>
      <c r="H8">
        <v>1641.9524703146401</v>
      </c>
      <c r="I8">
        <v>1920.3571628306499</v>
      </c>
      <c r="J8">
        <v>2014.70048750149</v>
      </c>
      <c r="K8">
        <v>2161.3075684721598</v>
      </c>
      <c r="L8">
        <v>2376.5960358632201</v>
      </c>
      <c r="M8">
        <v>2263.4437716441498</v>
      </c>
      <c r="N8">
        <v>2313.73136443155</v>
      </c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>
      <c r="A9" t="s">
        <v>167</v>
      </c>
      <c r="B9">
        <v>286.18257138000001</v>
      </c>
      <c r="C9">
        <v>421.39336042000002</v>
      </c>
      <c r="D9">
        <v>208.72676057947501</v>
      </c>
      <c r="E9">
        <v>198.46742669</v>
      </c>
      <c r="F9">
        <v>222.20263098751801</v>
      </c>
      <c r="G9">
        <v>238.36290910666199</v>
      </c>
      <c r="H9">
        <v>255.76305209</v>
      </c>
      <c r="I9">
        <v>225.867805873637</v>
      </c>
      <c r="J9">
        <v>184.21540132122499</v>
      </c>
      <c r="K9">
        <v>173.88486710094</v>
      </c>
      <c r="L9">
        <v>254.821902320009</v>
      </c>
      <c r="M9">
        <v>713.84413539114996</v>
      </c>
      <c r="N9">
        <v>872.09844510906896</v>
      </c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>
      <c r="A10" t="s">
        <v>168</v>
      </c>
      <c r="B10">
        <v>1472.91164322744</v>
      </c>
      <c r="C10">
        <v>1621.08872720677</v>
      </c>
      <c r="D10">
        <v>1415.3940534073899</v>
      </c>
      <c r="E10">
        <v>1185.56016839483</v>
      </c>
      <c r="F10">
        <v>1319.5713337603399</v>
      </c>
      <c r="G10">
        <v>1633.8349429218099</v>
      </c>
      <c r="H10">
        <v>1898.2534877135399</v>
      </c>
      <c r="I10">
        <v>2146.7696661292898</v>
      </c>
      <c r="J10">
        <v>2231.0803665185199</v>
      </c>
      <c r="K10">
        <v>2368.4924355731</v>
      </c>
      <c r="L10">
        <v>2644.4240542132302</v>
      </c>
      <c r="M10">
        <v>2990.2516763653002</v>
      </c>
      <c r="N10">
        <v>3185.8298095406199</v>
      </c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26">
      <c r="A11" t="s">
        <v>169</v>
      </c>
      <c r="B11">
        <v>153.33624185763099</v>
      </c>
      <c r="C11">
        <v>168.05989852423201</v>
      </c>
      <c r="D11">
        <v>133.61138691449</v>
      </c>
      <c r="E11">
        <v>126.855530822456</v>
      </c>
      <c r="F11">
        <v>160.84377203633201</v>
      </c>
      <c r="G11">
        <v>199.86936151754301</v>
      </c>
      <c r="H11">
        <v>267.06502484574497</v>
      </c>
      <c r="I11">
        <v>257.29127618761999</v>
      </c>
      <c r="J11">
        <v>189.86636240544399</v>
      </c>
      <c r="K11">
        <v>182.239408445744</v>
      </c>
      <c r="L11">
        <v>352.31626978774602</v>
      </c>
      <c r="M11">
        <v>681.90998617733601</v>
      </c>
      <c r="N11">
        <v>672.272693912352</v>
      </c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>
      <c r="A12" t="s">
        <v>170</v>
      </c>
      <c r="B12">
        <v>1119.8929577219301</v>
      </c>
      <c r="C12">
        <v>1183.31348029839</v>
      </c>
      <c r="D12">
        <v>1170.21704902536</v>
      </c>
      <c r="E12">
        <v>1105.6988126118799</v>
      </c>
      <c r="F12">
        <v>1187.0343094418499</v>
      </c>
      <c r="G12">
        <v>1653.7641537829199</v>
      </c>
      <c r="H12">
        <v>1962.8230957703699</v>
      </c>
      <c r="I12">
        <v>2407.8990579736901</v>
      </c>
      <c r="J12">
        <v>1588.0122388687601</v>
      </c>
      <c r="K12">
        <v>1252.32618317572</v>
      </c>
      <c r="L12">
        <v>2394.2330558099102</v>
      </c>
      <c r="M12">
        <v>4717.7742145791399</v>
      </c>
      <c r="N12">
        <v>5668.9486216149298</v>
      </c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1:26">
      <c r="A13" t="s">
        <v>171</v>
      </c>
      <c r="B13">
        <v>678.46312056017803</v>
      </c>
      <c r="C13">
        <v>728.97298408518395</v>
      </c>
      <c r="D13">
        <v>773.78211799339499</v>
      </c>
      <c r="E13">
        <v>902.87694162365904</v>
      </c>
      <c r="F13">
        <v>1044.23324676169</v>
      </c>
      <c r="G13">
        <v>1094.0029288487001</v>
      </c>
      <c r="H13">
        <v>1175.7428063432201</v>
      </c>
      <c r="I13">
        <v>1162.0779661891099</v>
      </c>
      <c r="J13">
        <v>797.84151330977795</v>
      </c>
      <c r="K13">
        <v>672.34452431289196</v>
      </c>
      <c r="L13">
        <v>1151.1842849376601</v>
      </c>
      <c r="M13">
        <v>2031.9073508372201</v>
      </c>
      <c r="N13">
        <v>1971.43537149536</v>
      </c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6">
      <c r="A14" t="s">
        <v>172</v>
      </c>
      <c r="B14">
        <v>138.289041469963</v>
      </c>
      <c r="C14">
        <v>372.35550642843498</v>
      </c>
      <c r="D14">
        <v>567.58948254810605</v>
      </c>
      <c r="E14">
        <v>600.33176858468005</v>
      </c>
      <c r="F14">
        <v>567.25333564510595</v>
      </c>
      <c r="G14">
        <v>590.29372498787802</v>
      </c>
      <c r="H14">
        <v>660.988874374278</v>
      </c>
      <c r="I14">
        <v>685.98732555967797</v>
      </c>
      <c r="J14">
        <v>736.83448794051606</v>
      </c>
      <c r="K14">
        <v>781.41644391192699</v>
      </c>
      <c r="L14">
        <v>754.64725469900702</v>
      </c>
      <c r="M14">
        <v>733.99481893527297</v>
      </c>
      <c r="N14">
        <v>833.608040351927</v>
      </c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>
      <c r="A15" t="s">
        <v>173</v>
      </c>
      <c r="B15">
        <v>816.75216203014099</v>
      </c>
      <c r="C15">
        <v>1101.32849051362</v>
      </c>
      <c r="D15">
        <v>1341.3716005414999</v>
      </c>
      <c r="E15">
        <v>1503.2087102083401</v>
      </c>
      <c r="F15">
        <v>1611.4865824067999</v>
      </c>
      <c r="G15">
        <v>1684.2966538365799</v>
      </c>
      <c r="H15">
        <v>1836.73168071749</v>
      </c>
      <c r="I15">
        <v>1848.0652917487801</v>
      </c>
      <c r="J15">
        <v>1534.67600125029</v>
      </c>
      <c r="K15">
        <v>1453.7609682248201</v>
      </c>
      <c r="L15">
        <v>1905.83153963667</v>
      </c>
      <c r="M15">
        <v>2765.9021697725002</v>
      </c>
      <c r="N15">
        <v>2805.0434118472899</v>
      </c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>
      <c r="A16" t="s">
        <v>174</v>
      </c>
      <c r="B16">
        <v>12108.4330987426</v>
      </c>
      <c r="C16">
        <v>10665.5038225765</v>
      </c>
      <c r="D16">
        <v>8491.5147226524496</v>
      </c>
      <c r="E16">
        <v>6157.0593043999697</v>
      </c>
      <c r="F16">
        <v>7115.7732922301502</v>
      </c>
      <c r="G16">
        <v>9612.0739324282295</v>
      </c>
      <c r="H16">
        <v>9746.0762113346791</v>
      </c>
      <c r="I16">
        <v>8210.9348420957194</v>
      </c>
      <c r="J16">
        <v>4333.3922873605297</v>
      </c>
      <c r="K16">
        <v>15453.478589346199</v>
      </c>
      <c r="L16">
        <v>15049.1261795225</v>
      </c>
      <c r="M16">
        <v>13863.6290134634</v>
      </c>
      <c r="N16">
        <v>16981.734569420401</v>
      </c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6">
      <c r="A17" t="s">
        <v>175</v>
      </c>
      <c r="B17">
        <v>12925.1852607728</v>
      </c>
      <c r="C17">
        <v>11766.832313090101</v>
      </c>
      <c r="D17">
        <v>9832.8863231939504</v>
      </c>
      <c r="E17">
        <v>7660.2680146083103</v>
      </c>
      <c r="F17">
        <v>8727.2598746369495</v>
      </c>
      <c r="G17">
        <v>11296.3705862648</v>
      </c>
      <c r="H17">
        <v>11582.8078920522</v>
      </c>
      <c r="I17">
        <v>10059.0001338445</v>
      </c>
      <c r="J17">
        <v>5868.0682886108298</v>
      </c>
      <c r="K17">
        <v>16907.239557571</v>
      </c>
      <c r="L17">
        <v>16954.957719159102</v>
      </c>
      <c r="M17">
        <v>16629.5311832359</v>
      </c>
      <c r="N17">
        <v>19786.7779812677</v>
      </c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>
      <c r="A18" t="s">
        <v>176</v>
      </c>
      <c r="B18">
        <v>14398.0969040002</v>
      </c>
      <c r="C18">
        <v>13387.9210402969</v>
      </c>
      <c r="D18">
        <v>11248.2803766013</v>
      </c>
      <c r="E18">
        <v>8845.8281830031392</v>
      </c>
      <c r="F18">
        <v>10046.8312083973</v>
      </c>
      <c r="G18">
        <v>12930.2055291866</v>
      </c>
      <c r="H18">
        <v>13481.061379765701</v>
      </c>
      <c r="I18">
        <v>12205.769799973799</v>
      </c>
      <c r="J18">
        <v>8099.1486551293501</v>
      </c>
      <c r="K18">
        <v>19275.731993144102</v>
      </c>
      <c r="L18">
        <v>19599.381773372399</v>
      </c>
      <c r="M18">
        <v>19619.7828596012</v>
      </c>
      <c r="N18">
        <v>22972.607790808299</v>
      </c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>
      <c r="A19" t="s">
        <v>177</v>
      </c>
      <c r="B19">
        <v>762.02805857200099</v>
      </c>
      <c r="C19">
        <v>796.09481997316198</v>
      </c>
      <c r="D19">
        <v>711.16329676156602</v>
      </c>
      <c r="E19">
        <v>523.98900188977598</v>
      </c>
      <c r="F19">
        <v>483.62149176709897</v>
      </c>
      <c r="G19">
        <v>654.32974601647004</v>
      </c>
      <c r="H19">
        <v>864.62384469986603</v>
      </c>
      <c r="I19">
        <v>1193.3970243020999</v>
      </c>
      <c r="J19">
        <v>984.52005701456301</v>
      </c>
      <c r="K19">
        <v>642.35550824644997</v>
      </c>
      <c r="L19">
        <v>1081.2443022858199</v>
      </c>
      <c r="M19">
        <v>2487.5251511333399</v>
      </c>
      <c r="N19">
        <v>3289.4538829969601</v>
      </c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>
      <c r="A20" t="s">
        <v>178</v>
      </c>
      <c r="B20">
        <v>357.86489914992598</v>
      </c>
      <c r="C20">
        <v>387.218660325229</v>
      </c>
      <c r="D20">
        <v>459.05375226379601</v>
      </c>
      <c r="E20">
        <v>581.709810722101</v>
      </c>
      <c r="F20">
        <v>703.41281767475198</v>
      </c>
      <c r="G20">
        <v>999.43440776645298</v>
      </c>
      <c r="H20">
        <v>1098.1992510704999</v>
      </c>
      <c r="I20">
        <v>1214.5020336716</v>
      </c>
      <c r="J20">
        <v>603.49218185419795</v>
      </c>
      <c r="K20">
        <v>609.97067492927204</v>
      </c>
      <c r="L20">
        <v>1312.9887535241</v>
      </c>
      <c r="M20">
        <v>2230.2490634457999</v>
      </c>
      <c r="N20">
        <v>2379.4947386179801</v>
      </c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4" spans="1:26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s="1" customFormat="1">
      <c r="A36"/>
      <c r="B36"/>
      <c r="C36"/>
      <c r="D36"/>
      <c r="E36"/>
      <c r="F36"/>
      <c r="G36"/>
      <c r="H36"/>
      <c r="I36"/>
      <c r="J36"/>
      <c r="K36"/>
      <c r="L36"/>
      <c r="M36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50" spans="14:26"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W85"/>
  <sheetViews>
    <sheetView zoomScale="150" zoomScaleNormal="150" workbookViewId="0">
      <pane xSplit="1" ySplit="1" topLeftCell="K13" activePane="bottomRight" state="frozenSplit"/>
      <selection pane="topRight" activeCell="C1" sqref="C1"/>
      <selection pane="bottomLeft" activeCell="A3" sqref="A3"/>
      <selection pane="bottomRight" activeCell="N19" sqref="N19"/>
    </sheetView>
  </sheetViews>
  <sheetFormatPr baseColWidth="10" defaultRowHeight="14.4"/>
  <cols>
    <col min="1" max="1" width="57.21875" style="68" customWidth="1"/>
  </cols>
  <sheetData>
    <row r="1" spans="1:23"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</row>
    <row r="2" spans="1:23">
      <c r="A2" s="68" t="s">
        <v>82</v>
      </c>
      <c r="B2">
        <v>1484.5</v>
      </c>
      <c r="C2">
        <v>1344</v>
      </c>
      <c r="D2">
        <v>2902.3</v>
      </c>
      <c r="E2">
        <v>2161.0970000000002</v>
      </c>
      <c r="F2">
        <v>2534.66</v>
      </c>
      <c r="G2">
        <v>2656.0320000000002</v>
      </c>
      <c r="H2">
        <v>609.11354800000004</v>
      </c>
      <c r="I2">
        <v>3383.5760886712801</v>
      </c>
      <c r="J2">
        <v>1166.2460614700001</v>
      </c>
      <c r="K2">
        <v>3228.8148747599998</v>
      </c>
      <c r="L2">
        <v>4261.0846831199997</v>
      </c>
      <c r="M2">
        <v>989.79279884483003</v>
      </c>
      <c r="N2">
        <v>1449.4371419399999</v>
      </c>
      <c r="O2">
        <v>1277.36926468</v>
      </c>
      <c r="P2">
        <v>2922.2660955299998</v>
      </c>
      <c r="Q2">
        <v>5190.04361333</v>
      </c>
      <c r="R2">
        <v>2108.0551221000001</v>
      </c>
      <c r="S2">
        <v>3045.11236984893</v>
      </c>
      <c r="T2">
        <v>1800.0334747500001</v>
      </c>
      <c r="U2">
        <v>1862.9393670899999</v>
      </c>
      <c r="V2">
        <v>9977.3910890700008</v>
      </c>
      <c r="W2">
        <v>15772.49530344</v>
      </c>
    </row>
    <row r="3" spans="1:23" ht="28.8">
      <c r="A3" s="68" t="s">
        <v>83</v>
      </c>
      <c r="B3">
        <v>686.3</v>
      </c>
      <c r="C3">
        <v>457</v>
      </c>
      <c r="D3">
        <v>381.5</v>
      </c>
      <c r="E3">
        <v>396.24</v>
      </c>
      <c r="F3">
        <v>371.08100000000002</v>
      </c>
      <c r="G3">
        <v>378.774</v>
      </c>
      <c r="H3">
        <v>288.32734799999997</v>
      </c>
      <c r="I3">
        <v>289.89722</v>
      </c>
      <c r="J3">
        <v>283.23608548999999</v>
      </c>
      <c r="K3">
        <v>615.94033246000004</v>
      </c>
      <c r="L3">
        <v>722.20296401999997</v>
      </c>
      <c r="M3">
        <v>678.74089884482999</v>
      </c>
      <c r="N3">
        <v>334.43714194</v>
      </c>
      <c r="O3">
        <v>652.36926468000001</v>
      </c>
      <c r="P3">
        <v>988.12029523000001</v>
      </c>
      <c r="Q3">
        <v>348.86015821000001</v>
      </c>
      <c r="R3">
        <v>957.85637139000005</v>
      </c>
      <c r="S3">
        <v>434.92967732</v>
      </c>
      <c r="T3">
        <v>1782.0526178699999</v>
      </c>
      <c r="U3">
        <v>740.44386441999995</v>
      </c>
      <c r="V3">
        <v>269.38075542000001</v>
      </c>
      <c r="W3">
        <v>289.20422937000001</v>
      </c>
    </row>
    <row r="4" spans="1:23" ht="28.8">
      <c r="A4" s="68" t="s">
        <v>84</v>
      </c>
      <c r="B4">
        <v>468.3</v>
      </c>
      <c r="C4">
        <v>391</v>
      </c>
      <c r="D4">
        <v>305.3</v>
      </c>
      <c r="E4">
        <v>305.33600000000001</v>
      </c>
      <c r="F4">
        <v>281.149</v>
      </c>
      <c r="G4">
        <v>324.48399999999998</v>
      </c>
      <c r="H4">
        <v>259.19949500000001</v>
      </c>
      <c r="I4">
        <v>245.38640000000001</v>
      </c>
      <c r="J4">
        <v>205.6543479</v>
      </c>
      <c r="K4">
        <v>521.11856121999995</v>
      </c>
      <c r="L4">
        <v>508.80765928</v>
      </c>
      <c r="M4">
        <v>616.00640661482998</v>
      </c>
      <c r="N4">
        <v>316.54503676000002</v>
      </c>
      <c r="O4">
        <v>195.19297742000001</v>
      </c>
      <c r="P4">
        <v>132.80144519999999</v>
      </c>
      <c r="Q4">
        <v>289.23551954999999</v>
      </c>
      <c r="R4">
        <v>804.99648377999995</v>
      </c>
      <c r="S4">
        <v>365.51381013000002</v>
      </c>
      <c r="T4">
        <v>455.37200709000001</v>
      </c>
      <c r="U4">
        <v>691.30858823999995</v>
      </c>
      <c r="V4">
        <v>191.55477182000001</v>
      </c>
      <c r="W4">
        <v>279.40286277000001</v>
      </c>
    </row>
    <row r="5" spans="1:23" ht="28.8">
      <c r="A5" s="68" t="s">
        <v>85</v>
      </c>
      <c r="B5">
        <v>218</v>
      </c>
      <c r="C5">
        <v>66</v>
      </c>
      <c r="D5">
        <v>76.2</v>
      </c>
      <c r="E5">
        <v>90.903999999999996</v>
      </c>
      <c r="F5">
        <v>89.932000000000002</v>
      </c>
      <c r="G5">
        <v>54.29</v>
      </c>
      <c r="H5">
        <v>29.127853000000002</v>
      </c>
      <c r="I5">
        <v>44.510820000000002</v>
      </c>
      <c r="J5">
        <v>77.581737590000003</v>
      </c>
      <c r="K5">
        <v>94.821771240000004</v>
      </c>
      <c r="L5">
        <v>213.39530474</v>
      </c>
      <c r="M5">
        <v>62.734492230000001</v>
      </c>
      <c r="N5">
        <v>17.892105180000001</v>
      </c>
      <c r="O5">
        <v>457.17628725999998</v>
      </c>
      <c r="P5">
        <v>855.31885003000002</v>
      </c>
      <c r="Q5">
        <v>59.624638660000002</v>
      </c>
      <c r="R5">
        <v>152.85988760999999</v>
      </c>
      <c r="S5">
        <v>69.41586719</v>
      </c>
      <c r="T5">
        <v>1326.6806107800001</v>
      </c>
      <c r="U5">
        <v>49.135276179999998</v>
      </c>
      <c r="V5">
        <v>77.825983600000001</v>
      </c>
      <c r="W5">
        <v>9.80136659999995</v>
      </c>
    </row>
    <row r="6" spans="1:23" ht="28.8">
      <c r="A6" s="68" t="s">
        <v>86</v>
      </c>
      <c r="B6">
        <v>186</v>
      </c>
      <c r="C6">
        <v>26</v>
      </c>
      <c r="D6">
        <v>39.200000000000003</v>
      </c>
      <c r="E6">
        <v>60.085999999999999</v>
      </c>
      <c r="F6">
        <v>61.526000000000003</v>
      </c>
      <c r="G6">
        <v>28.282</v>
      </c>
      <c r="H6">
        <v>0</v>
      </c>
      <c r="I6">
        <v>-0.18326100000000001</v>
      </c>
      <c r="J6">
        <v>0.93685713999999998</v>
      </c>
      <c r="K6">
        <v>3.8927551600000001</v>
      </c>
      <c r="L6">
        <v>0</v>
      </c>
      <c r="M6">
        <v>0</v>
      </c>
      <c r="N6">
        <v>0</v>
      </c>
      <c r="O6">
        <v>429.69795288</v>
      </c>
      <c r="P6">
        <v>304.10076607000002</v>
      </c>
      <c r="Q6">
        <v>36.23599858</v>
      </c>
      <c r="R6">
        <v>109.14897187</v>
      </c>
      <c r="S6">
        <v>1.0099398799999999</v>
      </c>
      <c r="T6">
        <v>43.99287554</v>
      </c>
      <c r="U6">
        <v>0</v>
      </c>
      <c r="V6">
        <v>0</v>
      </c>
      <c r="W6">
        <v>0</v>
      </c>
    </row>
    <row r="7" spans="1:23" ht="28.8">
      <c r="A7" s="68" t="s">
        <v>87</v>
      </c>
      <c r="B7">
        <v>32</v>
      </c>
      <c r="C7">
        <v>40</v>
      </c>
      <c r="D7">
        <v>37</v>
      </c>
      <c r="E7">
        <v>30.818000000000001</v>
      </c>
      <c r="F7">
        <v>28.405999999999999</v>
      </c>
      <c r="G7">
        <v>26.007999999999999</v>
      </c>
      <c r="H7">
        <v>29.127853000000002</v>
      </c>
      <c r="I7">
        <v>44.694080999999997</v>
      </c>
      <c r="J7">
        <v>76.644880450000002</v>
      </c>
      <c r="K7">
        <v>90.929016079999997</v>
      </c>
      <c r="L7">
        <v>213.39530474</v>
      </c>
      <c r="M7">
        <v>62.734492230000001</v>
      </c>
      <c r="N7">
        <v>17.892105180000001</v>
      </c>
      <c r="O7">
        <v>27.47833438</v>
      </c>
      <c r="P7">
        <v>551.21808395999994</v>
      </c>
      <c r="Q7">
        <v>23.388640079999998</v>
      </c>
      <c r="R7">
        <v>43.710915739999997</v>
      </c>
      <c r="S7">
        <v>68.405927309999996</v>
      </c>
      <c r="T7">
        <v>1282.6877352399999</v>
      </c>
      <c r="U7">
        <v>49.135276179999998</v>
      </c>
      <c r="V7">
        <v>77.825983600000001</v>
      </c>
      <c r="W7">
        <v>9.80136659999995</v>
      </c>
    </row>
    <row r="8" spans="1:23" ht="28.8">
      <c r="A8" s="68" t="s">
        <v>88</v>
      </c>
      <c r="B8">
        <v>4.2</v>
      </c>
      <c r="C8">
        <v>10</v>
      </c>
      <c r="D8">
        <v>9.8000000000000007</v>
      </c>
      <c r="E8">
        <v>0</v>
      </c>
      <c r="F8">
        <v>5.9649999999999999</v>
      </c>
      <c r="G8">
        <v>0</v>
      </c>
      <c r="H8">
        <v>5.4729999999999999</v>
      </c>
      <c r="I8">
        <v>3.45675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ht="28.8">
      <c r="A9" s="68" t="s">
        <v>89</v>
      </c>
      <c r="B9">
        <v>23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ht="28.8">
      <c r="A10" s="68" t="s">
        <v>90</v>
      </c>
      <c r="B10">
        <v>771</v>
      </c>
      <c r="C10">
        <v>876</v>
      </c>
      <c r="D10">
        <v>625</v>
      </c>
      <c r="E10">
        <v>519.274</v>
      </c>
      <c r="F10">
        <v>862.43100000000004</v>
      </c>
      <c r="G10">
        <v>595.12300000000005</v>
      </c>
      <c r="H10">
        <v>315.31319999999999</v>
      </c>
      <c r="I10">
        <v>800</v>
      </c>
      <c r="J10">
        <v>883.00997598000004</v>
      </c>
      <c r="K10">
        <v>579.60454230000005</v>
      </c>
      <c r="L10">
        <v>875</v>
      </c>
      <c r="M10">
        <v>311.05189999999999</v>
      </c>
      <c r="N10">
        <v>115</v>
      </c>
      <c r="O10">
        <v>125</v>
      </c>
      <c r="P10">
        <v>244.17798913999999</v>
      </c>
      <c r="Q10">
        <v>984.88135594000005</v>
      </c>
      <c r="R10">
        <v>0</v>
      </c>
      <c r="S10">
        <v>0</v>
      </c>
      <c r="T10">
        <v>17.980856880000001</v>
      </c>
      <c r="U10">
        <v>372.49550267000001</v>
      </c>
      <c r="V10">
        <v>2208.0103336500001</v>
      </c>
      <c r="W10">
        <v>2500</v>
      </c>
    </row>
    <row r="11" spans="1:23" ht="28.8">
      <c r="A11" s="68" t="s">
        <v>91</v>
      </c>
      <c r="B11">
        <v>0</v>
      </c>
      <c r="C11">
        <v>0</v>
      </c>
      <c r="D11">
        <v>1886</v>
      </c>
      <c r="E11">
        <v>1245.5830000000001</v>
      </c>
      <c r="F11">
        <v>1295.183</v>
      </c>
      <c r="G11">
        <v>1682.135</v>
      </c>
      <c r="H11">
        <v>0</v>
      </c>
      <c r="I11">
        <v>2290.22211867128</v>
      </c>
      <c r="J11">
        <v>0</v>
      </c>
      <c r="K11">
        <v>2033.27</v>
      </c>
      <c r="L11">
        <v>2663.8817190999998</v>
      </c>
      <c r="M11">
        <v>0</v>
      </c>
      <c r="N11">
        <v>1000</v>
      </c>
      <c r="O11">
        <v>500</v>
      </c>
      <c r="P11">
        <v>1689.9678111600001</v>
      </c>
      <c r="Q11">
        <v>3856.3020991799999</v>
      </c>
      <c r="R11">
        <v>1150.19875071</v>
      </c>
      <c r="S11">
        <v>2610.1826925289301</v>
      </c>
      <c r="T11">
        <v>0</v>
      </c>
      <c r="U11">
        <v>750</v>
      </c>
      <c r="V11">
        <v>7500</v>
      </c>
      <c r="W11">
        <v>11171.86322616</v>
      </c>
    </row>
    <row r="12" spans="1:23" ht="28.8">
      <c r="A12" s="68" t="s">
        <v>92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ht="28.8">
      <c r="A13" s="68" t="s">
        <v>93</v>
      </c>
      <c r="B13">
        <v>0</v>
      </c>
      <c r="C13">
        <v>0</v>
      </c>
      <c r="D13">
        <v>1886</v>
      </c>
      <c r="E13">
        <v>1245.5830000000001</v>
      </c>
      <c r="F13">
        <v>1295.183</v>
      </c>
      <c r="G13">
        <v>1682.135</v>
      </c>
      <c r="H13">
        <v>0</v>
      </c>
      <c r="I13">
        <v>2290.22211867128</v>
      </c>
      <c r="J13">
        <v>0</v>
      </c>
      <c r="K13">
        <v>2033.27</v>
      </c>
      <c r="L13">
        <v>2663.8817190999998</v>
      </c>
      <c r="M13">
        <v>0</v>
      </c>
      <c r="N13">
        <v>500</v>
      </c>
      <c r="O13">
        <v>0</v>
      </c>
      <c r="P13">
        <v>500</v>
      </c>
      <c r="Q13">
        <v>3056.3020991799999</v>
      </c>
      <c r="R13">
        <v>1150.19875071</v>
      </c>
      <c r="S13">
        <v>0</v>
      </c>
      <c r="T13">
        <v>0</v>
      </c>
      <c r="U13">
        <v>750</v>
      </c>
      <c r="V13">
        <v>7000</v>
      </c>
      <c r="W13">
        <v>10171.86322616</v>
      </c>
    </row>
    <row r="14" spans="1:23">
      <c r="A14" s="68" t="s">
        <v>94</v>
      </c>
      <c r="B14">
        <v>-1042</v>
      </c>
      <c r="C14">
        <v>-885.31</v>
      </c>
      <c r="D14">
        <v>-1843</v>
      </c>
      <c r="E14">
        <v>-1228.0250000000001</v>
      </c>
      <c r="F14">
        <v>-1388.5260000000001</v>
      </c>
      <c r="G14">
        <v>-3718.8530000000001</v>
      </c>
      <c r="H14">
        <v>-1223.05808</v>
      </c>
      <c r="I14">
        <v>-5691.0555782199999</v>
      </c>
      <c r="J14">
        <v>-2635.1190498599999</v>
      </c>
      <c r="K14">
        <v>-1879.3819572606501</v>
      </c>
      <c r="L14">
        <v>-5268.3985510105604</v>
      </c>
      <c r="M14">
        <v>-867.53559328999995</v>
      </c>
      <c r="N14">
        <v>-1214.8331966200001</v>
      </c>
      <c r="O14">
        <v>-2618.3910722199998</v>
      </c>
      <c r="P14">
        <v>-1592.0454206899999</v>
      </c>
      <c r="Q14">
        <v>-1232.64999491</v>
      </c>
      <c r="R14">
        <v>-1956.63728305</v>
      </c>
      <c r="S14">
        <v>-4505.0604546100003</v>
      </c>
      <c r="T14">
        <v>-1613.9850879000001</v>
      </c>
      <c r="U14">
        <v>-2205.16949015</v>
      </c>
      <c r="V14">
        <v>-935.48786202999997</v>
      </c>
      <c r="W14">
        <v>-435.04743027000001</v>
      </c>
    </row>
    <row r="15" spans="1:23" ht="28.8">
      <c r="A15" s="68" t="s">
        <v>95</v>
      </c>
      <c r="B15">
        <v>-166</v>
      </c>
      <c r="C15">
        <v>-86.2</v>
      </c>
      <c r="D15">
        <v>-3</v>
      </c>
      <c r="E15">
        <v>-302.98092268747001</v>
      </c>
      <c r="F15">
        <v>-158.505775987974</v>
      </c>
      <c r="G15">
        <v>-377.99404635539599</v>
      </c>
      <c r="H15">
        <v>-124.532705671899</v>
      </c>
      <c r="I15">
        <v>-165.80449327271799</v>
      </c>
      <c r="J15">
        <v>65.090185399496903</v>
      </c>
      <c r="K15">
        <v>-252.15401870838301</v>
      </c>
      <c r="L15">
        <v>-93.820857797080293</v>
      </c>
      <c r="M15">
        <v>-253.30127384696101</v>
      </c>
      <c r="N15">
        <v>-439.52727186490199</v>
      </c>
      <c r="O15">
        <v>-347.16651322347002</v>
      </c>
      <c r="P15">
        <v>-669.58027154839999</v>
      </c>
      <c r="Q15">
        <v>-472.80899919296201</v>
      </c>
      <c r="R15">
        <v>-188.63769220520601</v>
      </c>
      <c r="S15">
        <v>601.23935020437705</v>
      </c>
      <c r="T15">
        <v>-201.271487215007</v>
      </c>
      <c r="U15">
        <v>211.69655581462101</v>
      </c>
      <c r="V15">
        <v>-286.61567615889402</v>
      </c>
      <c r="W15">
        <v>-56.673236735659202</v>
      </c>
    </row>
    <row r="16" spans="1:23" ht="28.8">
      <c r="A16" s="68" t="s">
        <v>96</v>
      </c>
      <c r="B16">
        <v>0</v>
      </c>
      <c r="C16">
        <v>-825.74900372486502</v>
      </c>
      <c r="D16">
        <v>249.13214624628799</v>
      </c>
      <c r="E16">
        <v>-442.92672674987398</v>
      </c>
      <c r="F16">
        <v>-108.96704835836501</v>
      </c>
      <c r="G16">
        <v>991.93616415712404</v>
      </c>
      <c r="H16">
        <v>-254.91965164594799</v>
      </c>
      <c r="I16">
        <v>751.30170598646396</v>
      </c>
      <c r="J16">
        <v>-103.22430408596399</v>
      </c>
      <c r="K16">
        <v>-857.91416917998197</v>
      </c>
      <c r="L16">
        <v>3473.6269017459999</v>
      </c>
      <c r="M16">
        <v>812.58250030260797</v>
      </c>
      <c r="N16">
        <v>1671.1373124982699</v>
      </c>
      <c r="O16">
        <v>-114.586023679755</v>
      </c>
      <c r="P16">
        <v>-727.31071508072398</v>
      </c>
      <c r="Q16">
        <v>-374.26337762434702</v>
      </c>
      <c r="R16">
        <v>2687.7073187525202</v>
      </c>
      <c r="S16">
        <v>4108.0540889304402</v>
      </c>
      <c r="T16">
        <v>2137.0272064077899</v>
      </c>
      <c r="U16">
        <v>4529.5269439251197</v>
      </c>
      <c r="V16">
        <v>1073.8558306099501</v>
      </c>
      <c r="W16">
        <v>306.27725193823801</v>
      </c>
    </row>
    <row r="17" spans="1:23" ht="43.2">
      <c r="A17" s="68" t="s">
        <v>97</v>
      </c>
      <c r="B17">
        <v>0</v>
      </c>
      <c r="C17">
        <v>0</v>
      </c>
      <c r="D17">
        <v>0</v>
      </c>
      <c r="E17">
        <v>0</v>
      </c>
      <c r="F17">
        <v>0</v>
      </c>
      <c r="G17">
        <v>806.37276295233403</v>
      </c>
      <c r="H17">
        <v>179.39013327810099</v>
      </c>
      <c r="I17">
        <v>585.49170620162897</v>
      </c>
      <c r="J17">
        <v>86.1944205573662</v>
      </c>
      <c r="K17">
        <v>-367.600456113306</v>
      </c>
      <c r="L17">
        <v>2865.7667004221198</v>
      </c>
      <c r="M17">
        <v>360.08391983772299</v>
      </c>
      <c r="N17">
        <v>1797.2517385852</v>
      </c>
      <c r="O17">
        <v>218.77691344546599</v>
      </c>
      <c r="P17">
        <v>-657.34773179235697</v>
      </c>
      <c r="Q17">
        <v>216.44218170124299</v>
      </c>
      <c r="R17">
        <v>1959.3737246353501</v>
      </c>
      <c r="S17">
        <v>4553.8140969609804</v>
      </c>
      <c r="T17">
        <v>1822.04018687848</v>
      </c>
      <c r="U17">
        <v>4189.8795829175697</v>
      </c>
      <c r="V17">
        <v>1565.0085906445299</v>
      </c>
      <c r="W17">
        <v>-316.475877692989</v>
      </c>
    </row>
    <row r="18" spans="1:23" ht="43.2">
      <c r="A18" s="68" t="s">
        <v>98</v>
      </c>
      <c r="B18">
        <v>0</v>
      </c>
      <c r="C18">
        <v>825.74900372486502</v>
      </c>
      <c r="D18">
        <v>-249.13214624628799</v>
      </c>
      <c r="E18">
        <v>442.92672674987398</v>
      </c>
      <c r="F18">
        <v>108.96704835836501</v>
      </c>
      <c r="G18">
        <v>-185.56340120479001</v>
      </c>
      <c r="H18">
        <v>434.30978492404898</v>
      </c>
      <c r="I18">
        <v>-165.80999978483499</v>
      </c>
      <c r="J18">
        <v>189.41872464332999</v>
      </c>
      <c r="K18">
        <v>490.31371306667501</v>
      </c>
      <c r="L18">
        <v>-607.86020132388205</v>
      </c>
      <c r="M18">
        <v>-452.49858046488498</v>
      </c>
      <c r="N18">
        <v>126.11442608693299</v>
      </c>
      <c r="O18">
        <v>333.36293712522098</v>
      </c>
      <c r="P18">
        <v>69.962983288366999</v>
      </c>
      <c r="Q18">
        <v>590.70555932558898</v>
      </c>
      <c r="R18">
        <v>-728.33359411717197</v>
      </c>
      <c r="S18">
        <v>445.76000803053802</v>
      </c>
      <c r="T18">
        <v>-314.98701952930901</v>
      </c>
      <c r="U18">
        <v>-339.64736100755403</v>
      </c>
      <c r="V18">
        <v>491.15276003457501</v>
      </c>
      <c r="W18">
        <v>-622.75312963122599</v>
      </c>
    </row>
    <row r="19" spans="1:23">
      <c r="A19" s="68" t="s">
        <v>99</v>
      </c>
      <c r="B19">
        <v>277.05799999999999</v>
      </c>
      <c r="C19">
        <v>372.16706829873601</v>
      </c>
      <c r="D19">
        <v>479.62764475892402</v>
      </c>
      <c r="E19">
        <v>187.16435056265601</v>
      </c>
      <c r="F19">
        <v>878.66117565366096</v>
      </c>
      <c r="G19">
        <v>-448.87988219827258</v>
      </c>
      <c r="H19">
        <v>-993.39688931784701</v>
      </c>
      <c r="I19">
        <v>-1721.98227683497</v>
      </c>
      <c r="J19">
        <v>-1507.00710707647</v>
      </c>
      <c r="K19">
        <v>239.36472961098499</v>
      </c>
      <c r="L19">
        <v>2372.4921760583602</v>
      </c>
      <c r="M19">
        <v>681.53843201047596</v>
      </c>
      <c r="N19">
        <v>1466.21398595337</v>
      </c>
      <c r="O19">
        <v>-1802.7743444432199</v>
      </c>
      <c r="P19">
        <v>-66.670311789124</v>
      </c>
      <c r="Q19">
        <v>3110.32124160269</v>
      </c>
      <c r="R19">
        <v>2650.4874655973099</v>
      </c>
      <c r="S19">
        <v>3249.3453543737501</v>
      </c>
      <c r="T19">
        <v>2121.8041060427799</v>
      </c>
      <c r="U19">
        <v>4398.9933766797403</v>
      </c>
      <c r="V19">
        <v>9829.1433814910597</v>
      </c>
      <c r="W19">
        <v>15587.0518883726</v>
      </c>
    </row>
    <row r="20" spans="1:23">
      <c r="A20" s="71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23">
      <c r="A21" s="71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</row>
    <row r="22" spans="1:23">
      <c r="A22" s="7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4" spans="1:23">
      <c r="A24" s="7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23">
      <c r="A25" s="71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23">
      <c r="A26" s="71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23">
      <c r="A27" s="71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23">
      <c r="A28" s="71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23">
      <c r="A29" s="71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23">
      <c r="A30" s="71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23">
      <c r="A31" s="7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23">
      <c r="A32" s="71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4">
      <c r="A33" s="71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4">
      <c r="A34" s="71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4">
      <c r="A35" s="7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4">
      <c r="A36" s="7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4">
      <c r="A37" s="71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4">
      <c r="A38" s="71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</row>
    <row r="39" spans="1:14">
      <c r="A39" s="71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4">
      <c r="A40" s="71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4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1:14">
      <c r="A43" s="70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>
      <c r="A44" s="71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1:14">
      <c r="A45" s="71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1:14">
      <c r="A46" s="7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14">
      <c r="A47" s="71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1:14">
      <c r="A48" s="71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1:14">
      <c r="A49" s="71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1:14">
      <c r="A50" s="71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1:14">
      <c r="A51" s="71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4">
      <c r="A52" s="71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1:14">
      <c r="A53" s="71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1:14">
      <c r="A54" s="71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1:14">
      <c r="A55" s="71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1:14">
      <c r="A56" s="71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1:14">
      <c r="A57" s="71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1:14">
      <c r="A58" s="71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1:14">
      <c r="A59" s="71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1:14">
      <c r="A60" s="71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1:14">
      <c r="A61" s="71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14">
      <c r="A62" s="71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4">
      <c r="A63" s="71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14">
      <c r="A64" s="71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1:14">
      <c r="A65" s="71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1:14">
      <c r="A66" s="71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1:14">
      <c r="A67" s="71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1:14">
      <c r="A68" s="71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1:14">
      <c r="A69" s="71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14">
      <c r="A70" s="71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1:14">
      <c r="A71" s="71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1:14">
      <c r="A72" s="71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1:14">
      <c r="A73" s="71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1:14">
      <c r="A74" s="71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 spans="1:14">
      <c r="A75" s="71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  <row r="76" spans="1:14">
      <c r="A76" s="71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</row>
    <row r="77" spans="1:14">
      <c r="A77" s="71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 spans="1:14">
      <c r="A78" s="71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 spans="1:14">
      <c r="A79" s="71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 spans="1:14">
      <c r="A80" s="71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</row>
    <row r="81" spans="1:14">
      <c r="A81" s="71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</row>
    <row r="82" spans="1:14">
      <c r="A82" s="71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</row>
    <row r="83" spans="1:14">
      <c r="A83" s="71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</row>
    <row r="84" spans="1:14">
      <c r="A84" s="71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</row>
    <row r="85" spans="1:14">
      <c r="A85" s="71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N17"/>
  <sheetViews>
    <sheetView workbookViewId="0">
      <pane xSplit="1" ySplit="1" topLeftCell="D8" activePane="bottomRight" state="frozenSplit"/>
      <selection pane="topRight" activeCell="B1" sqref="B1"/>
      <selection pane="bottomLeft" activeCell="A3" sqref="A3"/>
      <selection pane="bottomRight" activeCell="M13" sqref="M13"/>
    </sheetView>
  </sheetViews>
  <sheetFormatPr baseColWidth="10" defaultRowHeight="14.4"/>
  <cols>
    <col min="1" max="1" width="44.77734375" style="68" customWidth="1"/>
  </cols>
  <sheetData>
    <row r="1" spans="1:14">
      <c r="A1">
        <v>0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</row>
    <row r="2" spans="1:14" ht="28.8">
      <c r="A2" s="68" t="s">
        <v>100</v>
      </c>
      <c r="B2">
        <v>-374</v>
      </c>
      <c r="C2">
        <v>-311.39999999999998</v>
      </c>
      <c r="D2">
        <v>521.60152248857605</v>
      </c>
      <c r="E2">
        <v>-832.67108226012601</v>
      </c>
      <c r="F2">
        <v>-257.842760591635</v>
      </c>
      <c r="G2">
        <v>-867.75754961906</v>
      </c>
      <c r="H2">
        <v>-1327.3277284634501</v>
      </c>
      <c r="I2">
        <v>-1052.25030114728</v>
      </c>
      <c r="J2">
        <v>-535.46029697116001</v>
      </c>
      <c r="K2">
        <v>-3586.32468740384</v>
      </c>
      <c r="L2">
        <v>-1490.49685073813</v>
      </c>
      <c r="M2">
        <v>-1792.5931665744199</v>
      </c>
    </row>
    <row r="3" spans="1:14" ht="28.8">
      <c r="A3" s="68" t="s">
        <v>101</v>
      </c>
      <c r="B3">
        <v>0</v>
      </c>
      <c r="C3">
        <v>-74.400000000000006</v>
      </c>
      <c r="E3">
        <v>-60</v>
      </c>
      <c r="F3">
        <v>0</v>
      </c>
      <c r="G3">
        <v>0</v>
      </c>
      <c r="H3">
        <v>0</v>
      </c>
      <c r="I3">
        <v>-65.576971999999998</v>
      </c>
      <c r="J3">
        <v>-735.79962999999998</v>
      </c>
      <c r="K3">
        <v>-410.71300000000002</v>
      </c>
      <c r="L3">
        <v>-436.270502824716</v>
      </c>
      <c r="M3">
        <v>-342.59354951349599</v>
      </c>
      <c r="N3">
        <f>-Hoja4!B18</f>
        <v>-2308.3847069236099</v>
      </c>
    </row>
    <row r="4" spans="1:14" ht="28.8">
      <c r="A4" s="68" t="s">
        <v>102</v>
      </c>
      <c r="B4">
        <v>-374</v>
      </c>
      <c r="C4">
        <v>-237</v>
      </c>
      <c r="D4">
        <v>521.60152248857605</v>
      </c>
      <c r="E4">
        <v>-772.67108226012601</v>
      </c>
      <c r="F4">
        <v>-257.842760591635</v>
      </c>
      <c r="G4">
        <v>-867.75754961906</v>
      </c>
      <c r="H4">
        <v>-1327.3277284634501</v>
      </c>
      <c r="I4">
        <v>-986.67332914728399</v>
      </c>
      <c r="J4">
        <v>200.33933302884</v>
      </c>
      <c r="K4">
        <v>-3175.6116874038398</v>
      </c>
      <c r="L4">
        <v>-1054.2263479134101</v>
      </c>
      <c r="M4">
        <v>-1449.9996170609199</v>
      </c>
      <c r="N4">
        <f>-Hoja4!B17</f>
        <v>-2398.7674469333901</v>
      </c>
    </row>
    <row r="5" spans="1:14" ht="28.8">
      <c r="A5" s="68" t="s">
        <v>103</v>
      </c>
      <c r="B5">
        <v>1854.81066281531</v>
      </c>
      <c r="C5">
        <v>1294.24394134</v>
      </c>
      <c r="D5">
        <v>1847.6964142075999</v>
      </c>
      <c r="E5">
        <v>1134.1255589422999</v>
      </c>
      <c r="F5">
        <v>1240.43095018551</v>
      </c>
      <c r="G5">
        <v>1763.73875954</v>
      </c>
      <c r="H5">
        <v>3822.2511460415899</v>
      </c>
      <c r="I5">
        <v>9206.6917768865696</v>
      </c>
      <c r="J5">
        <v>10104.2311551693</v>
      </c>
      <c r="K5">
        <v>7786.3822709778897</v>
      </c>
      <c r="L5">
        <v>12429.016040873001</v>
      </c>
      <c r="M5">
        <v>10852.2793839428</v>
      </c>
    </row>
    <row r="6" spans="1:14" ht="28.8">
      <c r="A6" s="68" t="s">
        <v>104</v>
      </c>
      <c r="B6">
        <v>809.69676003296797</v>
      </c>
      <c r="C6">
        <v>1144.26</v>
      </c>
      <c r="D6">
        <v>2155.83681473345</v>
      </c>
      <c r="E6">
        <v>1335.0070730402001</v>
      </c>
      <c r="F6">
        <v>1599.038388965</v>
      </c>
      <c r="G6">
        <v>2578.7193651100001</v>
      </c>
      <c r="H6">
        <v>3466.5310612732201</v>
      </c>
      <c r="I6">
        <v>5490.9613070895202</v>
      </c>
      <c r="J6">
        <v>6923.6512846257901</v>
      </c>
      <c r="K6">
        <v>6430.6529609118297</v>
      </c>
      <c r="L6">
        <v>8454.6275879105906</v>
      </c>
      <c r="M6">
        <v>7682.2611085785402</v>
      </c>
      <c r="N6">
        <f>+Hoja4!B15</f>
        <v>14182.387604310299</v>
      </c>
    </row>
    <row r="7" spans="1:14" ht="43.2">
      <c r="A7" s="68" t="s">
        <v>105</v>
      </c>
      <c r="B7">
        <v>51</v>
      </c>
      <c r="C7">
        <v>-246</v>
      </c>
      <c r="D7">
        <v>-7.5989149172888997</v>
      </c>
      <c r="E7">
        <v>638</v>
      </c>
      <c r="F7">
        <v>1863.6124589650001</v>
      </c>
      <c r="G7">
        <v>2723.8523651099999</v>
      </c>
      <c r="H7">
        <v>2353.3979369461999</v>
      </c>
      <c r="I7">
        <v>3834.9377907695198</v>
      </c>
      <c r="J7">
        <v>3286.5357884721002</v>
      </c>
      <c r="K7">
        <v>5384.6949241091597</v>
      </c>
      <c r="L7">
        <v>5317.0578739105904</v>
      </c>
      <c r="M7">
        <v>4669.6129761785496</v>
      </c>
    </row>
    <row r="8" spans="1:14" ht="43.2">
      <c r="A8" s="68" t="s">
        <v>106</v>
      </c>
      <c r="B8">
        <v>758.69676003296797</v>
      </c>
      <c r="C8">
        <v>1390.26</v>
      </c>
      <c r="D8">
        <v>2163.4357296507501</v>
      </c>
      <c r="E8">
        <v>697.00707304020204</v>
      </c>
      <c r="F8">
        <v>-264.57407000000001</v>
      </c>
      <c r="G8">
        <v>-145.13300000000001</v>
      </c>
      <c r="H8">
        <v>873.53935680999996</v>
      </c>
      <c r="I8">
        <v>732.50631999999996</v>
      </c>
      <c r="J8">
        <v>2980.8595461536902</v>
      </c>
      <c r="K8">
        <v>1828.2052768026799</v>
      </c>
      <c r="L8">
        <v>2445.0537840000002</v>
      </c>
      <c r="M8">
        <v>896.08646239999996</v>
      </c>
    </row>
    <row r="9" spans="1:14" ht="43.2">
      <c r="A9" s="68" t="s">
        <v>107</v>
      </c>
      <c r="B9" t="s">
        <v>108</v>
      </c>
      <c r="C9" t="s">
        <v>108</v>
      </c>
      <c r="D9">
        <v>0</v>
      </c>
      <c r="E9">
        <v>0</v>
      </c>
      <c r="F9">
        <v>0</v>
      </c>
      <c r="G9">
        <v>0</v>
      </c>
      <c r="H9">
        <v>239.59376751702001</v>
      </c>
      <c r="I9">
        <v>923.51719631999902</v>
      </c>
      <c r="J9">
        <v>656.25594999999896</v>
      </c>
      <c r="K9">
        <v>-782.24724000000003</v>
      </c>
      <c r="L9">
        <v>692.51593000000003</v>
      </c>
      <c r="M9">
        <v>2116.56167</v>
      </c>
    </row>
    <row r="10" spans="1:14" ht="28.8">
      <c r="A10" s="68" t="s">
        <v>109</v>
      </c>
      <c r="B10">
        <v>75.311999999999998</v>
      </c>
      <c r="C10">
        <v>-54.030058660000002</v>
      </c>
      <c r="D10">
        <v>-161.77414285714201</v>
      </c>
      <c r="E10">
        <v>-35.049999999999997</v>
      </c>
      <c r="F10">
        <v>-77.512</v>
      </c>
      <c r="G10">
        <v>152.31756042999999</v>
      </c>
      <c r="H10">
        <v>153.40367202075001</v>
      </c>
      <c r="I10">
        <v>831.02130820027799</v>
      </c>
      <c r="J10">
        <v>527.20299170410897</v>
      </c>
      <c r="K10">
        <v>347.450516175046</v>
      </c>
      <c r="L10">
        <v>35.712815320672199</v>
      </c>
      <c r="M10">
        <v>184.81971818385</v>
      </c>
      <c r="N10">
        <f>+Hoja4!B10</f>
        <v>2524.0874393059298</v>
      </c>
    </row>
    <row r="11" spans="1:14" ht="43.2">
      <c r="A11" s="68" t="s">
        <v>110</v>
      </c>
      <c r="B11">
        <v>122.9</v>
      </c>
      <c r="C11">
        <v>42.619941339999997</v>
      </c>
      <c r="D11">
        <v>-9.1</v>
      </c>
      <c r="E11">
        <v>0.6</v>
      </c>
      <c r="F11">
        <v>-73.7</v>
      </c>
      <c r="G11">
        <v>24.822560429999999</v>
      </c>
      <c r="H11">
        <v>-44.9962327</v>
      </c>
      <c r="I11">
        <v>69.670422450000004</v>
      </c>
      <c r="J11">
        <v>84.730386439999904</v>
      </c>
      <c r="K11">
        <v>46.739192109999998</v>
      </c>
      <c r="L11">
        <v>86.565455630000002</v>
      </c>
      <c r="M11">
        <v>147.13680113999999</v>
      </c>
    </row>
    <row r="12" spans="1:14" ht="43.2">
      <c r="A12" s="68" t="s">
        <v>111</v>
      </c>
      <c r="B12">
        <v>-47.588000000000001</v>
      </c>
      <c r="C12">
        <v>-96.65</v>
      </c>
      <c r="D12">
        <v>-152.67414285714199</v>
      </c>
      <c r="E12">
        <v>-35.65</v>
      </c>
      <c r="F12">
        <v>-3.81200000000003</v>
      </c>
      <c r="G12">
        <v>127.495</v>
      </c>
      <c r="H12">
        <v>198.39990472074999</v>
      </c>
      <c r="I12">
        <v>761.35088575027805</v>
      </c>
      <c r="J12">
        <v>442.47260526410798</v>
      </c>
      <c r="K12">
        <v>300.71132406504603</v>
      </c>
      <c r="L12">
        <v>-50.852640309327903</v>
      </c>
      <c r="M12">
        <v>37.682917043849997</v>
      </c>
    </row>
    <row r="13" spans="1:14" ht="28.8">
      <c r="A13" s="68" t="s">
        <v>112</v>
      </c>
      <c r="B13">
        <v>969.80190278233795</v>
      </c>
      <c r="C13">
        <v>204.01400000000001</v>
      </c>
      <c r="D13">
        <v>-146.366257668711</v>
      </c>
      <c r="E13">
        <v>-165.831514097905</v>
      </c>
      <c r="F13">
        <v>-281.09543877948698</v>
      </c>
      <c r="G13">
        <v>-967.29816600000004</v>
      </c>
      <c r="H13">
        <v>202.31641274761699</v>
      </c>
      <c r="I13">
        <v>2884.7091615967802</v>
      </c>
      <c r="J13">
        <v>2653.37687883944</v>
      </c>
      <c r="K13">
        <v>1008.27879389102</v>
      </c>
      <c r="L13">
        <v>3938.6756376417202</v>
      </c>
      <c r="M13">
        <v>2985.1985571804198</v>
      </c>
    </row>
    <row r="14" spans="1:14" ht="28.8">
      <c r="A14" s="68" t="s">
        <v>113</v>
      </c>
      <c r="B14">
        <v>1899.0358839</v>
      </c>
      <c r="C14">
        <v>1032.0139999999999</v>
      </c>
      <c r="D14">
        <v>674.8</v>
      </c>
      <c r="E14">
        <v>559.25679101562605</v>
      </c>
      <c r="F14">
        <v>725.69769452449498</v>
      </c>
      <c r="G14">
        <v>646.56064000000003</v>
      </c>
      <c r="H14">
        <v>727.58563983615102</v>
      </c>
      <c r="I14">
        <v>4388.94699196276</v>
      </c>
      <c r="J14">
        <v>3427.01845883944</v>
      </c>
      <c r="K14">
        <v>2166.76245704345</v>
      </c>
      <c r="L14">
        <v>5253.6944357925804</v>
      </c>
      <c r="M14">
        <v>4502.5134471804004</v>
      </c>
    </row>
    <row r="15" spans="1:14" ht="28.8">
      <c r="A15" s="68" t="s">
        <v>114</v>
      </c>
      <c r="B15">
        <v>-929.23398111766198</v>
      </c>
      <c r="C15">
        <v>-828</v>
      </c>
      <c r="D15">
        <v>-821.16625766871095</v>
      </c>
      <c r="E15">
        <v>-725.08830511353096</v>
      </c>
      <c r="F15">
        <v>-1006.79313330398</v>
      </c>
      <c r="G15">
        <v>-1613.858806</v>
      </c>
      <c r="H15">
        <v>-525.26922708853397</v>
      </c>
      <c r="I15">
        <v>-1504.23783036598</v>
      </c>
      <c r="J15">
        <v>-773.64157999999998</v>
      </c>
      <c r="K15">
        <v>-1158.4836631524299</v>
      </c>
      <c r="L15">
        <v>-1315.01879815085</v>
      </c>
      <c r="M15">
        <v>-1517.3148900000001</v>
      </c>
    </row>
    <row r="16" spans="1:14" ht="28.8">
      <c r="A16" s="68" t="s">
        <v>115</v>
      </c>
      <c r="B16">
        <v>1480.81066281531</v>
      </c>
      <c r="C16">
        <v>982.84394134000001</v>
      </c>
      <c r="D16">
        <v>2369.2979366961799</v>
      </c>
      <c r="E16">
        <v>301.45447668217099</v>
      </c>
      <c r="F16">
        <v>982.58818959387804</v>
      </c>
      <c r="G16">
        <v>895.98120992093902</v>
      </c>
      <c r="H16">
        <v>2494.9234175781298</v>
      </c>
      <c r="I16">
        <v>8154.4414757392897</v>
      </c>
      <c r="J16">
        <v>9568.7708581981806</v>
      </c>
      <c r="K16">
        <v>4200.0575835740501</v>
      </c>
      <c r="L16">
        <v>10938.519190134901</v>
      </c>
      <c r="M16">
        <v>9059.6862173683894</v>
      </c>
    </row>
    <row r="17" spans="1:13" ht="28.8">
      <c r="A17" s="68" t="s">
        <v>116</v>
      </c>
      <c r="B17">
        <v>809.69676003296797</v>
      </c>
      <c r="C17">
        <v>1069.8599999999999</v>
      </c>
      <c r="D17">
        <v>2155.83681473345</v>
      </c>
      <c r="E17">
        <v>1275.0070730402001</v>
      </c>
      <c r="F17">
        <v>1599.038388965</v>
      </c>
      <c r="G17">
        <v>2578.7193651100001</v>
      </c>
      <c r="H17">
        <v>3466.5310612732201</v>
      </c>
      <c r="I17">
        <v>5425.3843350895204</v>
      </c>
      <c r="J17">
        <v>6187.8516546257897</v>
      </c>
      <c r="K17">
        <v>6019.93996091184</v>
      </c>
      <c r="L17">
        <v>8018.3570850858696</v>
      </c>
      <c r="M17">
        <v>7339.6675590650502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O20"/>
  <sheetViews>
    <sheetView workbookViewId="0">
      <pane xSplit="1" ySplit="1" topLeftCell="B13" activePane="bottomRight" state="frozenSplit"/>
      <selection pane="topRight" activeCell="D1" sqref="D1"/>
      <selection pane="bottomLeft" activeCell="A3" sqref="A3"/>
      <selection pane="bottomRight" activeCell="B28" sqref="B28"/>
    </sheetView>
  </sheetViews>
  <sheetFormatPr baseColWidth="10" defaultRowHeight="14.4"/>
  <cols>
    <col min="1" max="1" width="56.21875" customWidth="1"/>
  </cols>
  <sheetData>
    <row r="1" spans="1:15" ht="36.6" customHeight="1"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  <c r="H1">
        <v>2018</v>
      </c>
      <c r="I1">
        <v>2019</v>
      </c>
      <c r="J1">
        <v>2020</v>
      </c>
      <c r="K1">
        <v>2021</v>
      </c>
      <c r="L1">
        <v>2022</v>
      </c>
      <c r="M1">
        <v>2023</v>
      </c>
      <c r="N1">
        <v>2024</v>
      </c>
      <c r="O1">
        <v>2025</v>
      </c>
    </row>
    <row r="2" spans="1:15" ht="36.6" customHeight="1">
      <c r="A2" s="68" t="s">
        <v>117</v>
      </c>
      <c r="B2" s="68">
        <v>140.92780079311399</v>
      </c>
      <c r="C2" s="68">
        <v>317.07373579311297</v>
      </c>
      <c r="D2" s="68">
        <v>430.50852479311402</v>
      </c>
      <c r="E2" s="68">
        <v>659.56118279311397</v>
      </c>
      <c r="F2" s="68">
        <v>262.59364579311398</v>
      </c>
      <c r="G2" s="68">
        <v>159.89999779311401</v>
      </c>
      <c r="H2" s="68">
        <v>118.521426424852</v>
      </c>
      <c r="I2" s="68">
        <v>97.829794793113507</v>
      </c>
      <c r="J2" s="68">
        <v>112.51684299999999</v>
      </c>
      <c r="K2" s="68">
        <v>111.05015</v>
      </c>
      <c r="L2" s="68">
        <v>79.712874999999997</v>
      </c>
      <c r="M2" s="68">
        <v>155.64133799999999</v>
      </c>
      <c r="N2" s="68">
        <v>140.65861799999999</v>
      </c>
      <c r="O2" s="68" t="s">
        <v>108</v>
      </c>
    </row>
    <row r="3" spans="1:15" ht="36.6" customHeight="1">
      <c r="A3" s="68" t="s">
        <v>118</v>
      </c>
      <c r="B3" s="68">
        <v>10.408374413901001</v>
      </c>
      <c r="C3" s="68">
        <v>3.2629380488736399</v>
      </c>
      <c r="D3" s="68">
        <v>-3.1026625432235599</v>
      </c>
      <c r="E3" s="68">
        <v>-9.0437630304581198</v>
      </c>
      <c r="F3" s="68">
        <v>-5.9003524164966699</v>
      </c>
      <c r="G3" s="68">
        <v>10.231389360514999</v>
      </c>
      <c r="H3" s="68">
        <v>8.1302957227912493</v>
      </c>
      <c r="I3" s="68">
        <v>-1.82586350404108</v>
      </c>
      <c r="J3" s="68">
        <v>-15.515790359168401</v>
      </c>
      <c r="K3" s="68">
        <v>38.230623380840498</v>
      </c>
      <c r="L3" s="68">
        <v>16.670092005932201</v>
      </c>
      <c r="M3" s="68">
        <v>-11.0009294591712</v>
      </c>
      <c r="N3" s="68">
        <v>4.5238330548887502</v>
      </c>
      <c r="O3" s="68" t="s">
        <v>108</v>
      </c>
    </row>
    <row r="4" spans="1:15" ht="36.6" customHeight="1">
      <c r="A4" s="68" t="s">
        <v>119</v>
      </c>
      <c r="B4" s="68">
        <v>2.2309944480164599</v>
      </c>
      <c r="C4" s="68">
        <v>-9.5969455058673692</v>
      </c>
      <c r="D4" s="68">
        <v>-7.7645923444743499</v>
      </c>
      <c r="E4" s="68">
        <v>-12.9470807123641</v>
      </c>
      <c r="F4" s="68">
        <v>7.7507875821531904</v>
      </c>
      <c r="G4" s="68">
        <v>22.4904652328356</v>
      </c>
      <c r="H4" s="68">
        <v>8.0245585565780093</v>
      </c>
      <c r="I4" s="68">
        <v>-2.2133665965331799</v>
      </c>
      <c r="J4" s="68">
        <v>-10.7436532971146</v>
      </c>
      <c r="K4" s="68">
        <v>47.3747404594382</v>
      </c>
      <c r="L4" s="68">
        <v>4.8372641235547196</v>
      </c>
      <c r="M4" s="68">
        <v>2.04178688293793</v>
      </c>
      <c r="N4" s="68">
        <v>12.4383339417755</v>
      </c>
      <c r="O4" s="68" t="s">
        <v>108</v>
      </c>
    </row>
    <row r="5" spans="1:15" ht="36.6" customHeight="1">
      <c r="A5" s="68" t="s">
        <v>120</v>
      </c>
      <c r="B5" s="68">
        <v>10.3663034404454</v>
      </c>
      <c r="C5" s="68">
        <v>3.8058193700938299</v>
      </c>
      <c r="D5" s="68">
        <v>-1.60527063749342</v>
      </c>
      <c r="E5" s="68">
        <v>0.17968764367590501</v>
      </c>
      <c r="F5" s="68">
        <v>-3.0176934036021699</v>
      </c>
      <c r="G5" s="68">
        <v>4.5099223697784501</v>
      </c>
      <c r="H5" s="68">
        <v>1.34907183059639</v>
      </c>
      <c r="I5" s="68">
        <v>-0.16249233049030901</v>
      </c>
      <c r="J5" s="68">
        <v>-11.0440746928614</v>
      </c>
      <c r="K5" s="68">
        <v>18.598717231759</v>
      </c>
      <c r="L5" s="68">
        <v>2.5746591256433198</v>
      </c>
      <c r="M5" s="68">
        <v>-4.4124710318842402</v>
      </c>
      <c r="N5" s="68">
        <v>7.03121487537992</v>
      </c>
      <c r="O5" s="68" t="s">
        <v>108</v>
      </c>
    </row>
    <row r="6" spans="1:15" ht="36.6" customHeight="1">
      <c r="A6" s="68" t="s">
        <v>121</v>
      </c>
      <c r="B6" s="68">
        <v>5.2109162268490197</v>
      </c>
      <c r="C6" s="68">
        <v>-3.3639632491381501</v>
      </c>
      <c r="D6" s="68">
        <v>-0.95191255070407998</v>
      </c>
      <c r="E6" s="68">
        <v>2.8935023240803401</v>
      </c>
      <c r="F6" s="68">
        <v>11.3749600556174</v>
      </c>
      <c r="G6" s="68">
        <v>8.0099585821761305</v>
      </c>
      <c r="H6" s="68">
        <v>1.64050473192816</v>
      </c>
      <c r="I6" s="68">
        <v>1.2140152361683401</v>
      </c>
      <c r="J6" s="68">
        <v>-13.8855046898324</v>
      </c>
      <c r="K6" s="68">
        <v>12.7128769165246</v>
      </c>
      <c r="L6" s="68">
        <v>2.4814769477680301</v>
      </c>
      <c r="M6" s="68">
        <v>4.5846917378941301</v>
      </c>
      <c r="N6" s="68">
        <v>4.3252889816812496</v>
      </c>
      <c r="O6" s="68" t="s">
        <v>108</v>
      </c>
    </row>
    <row r="7" spans="1:15" ht="36.6" customHeight="1">
      <c r="A7" s="68" t="s">
        <v>122</v>
      </c>
      <c r="B7" s="68">
        <v>-2.86825690784551</v>
      </c>
      <c r="C7" s="68">
        <v>-5.9578228995887796</v>
      </c>
      <c r="D7" s="68">
        <v>-5.4394176785233403</v>
      </c>
      <c r="E7" s="68">
        <v>-6.8167192752924102</v>
      </c>
      <c r="F7" s="68">
        <v>-0.291028922847687</v>
      </c>
      <c r="G7" s="68">
        <v>7.5216071468477601</v>
      </c>
      <c r="H7" s="68">
        <v>-0.38339277357010798</v>
      </c>
      <c r="I7" s="68">
        <v>-1.7493707679169901</v>
      </c>
      <c r="J7" s="68">
        <v>9.1345299889185707</v>
      </c>
      <c r="K7" s="68">
        <v>12.1778657957812</v>
      </c>
      <c r="L7" s="68">
        <v>-10.0566797736903</v>
      </c>
      <c r="M7" s="68">
        <v>4.7914134255281597</v>
      </c>
      <c r="N7" s="68">
        <v>10.368872450473299</v>
      </c>
      <c r="O7" s="68" t="s">
        <v>108</v>
      </c>
    </row>
    <row r="8" spans="1:15" ht="36.6" customHeight="1">
      <c r="A8" s="68" t="s">
        <v>123</v>
      </c>
      <c r="B8" s="68">
        <v>3.7012341771642802E-2</v>
      </c>
      <c r="C8" s="68">
        <v>-0.52331194973638195</v>
      </c>
      <c r="D8" s="68">
        <v>-1.5214965548837101</v>
      </c>
      <c r="E8" s="68">
        <v>-9.2059477421147395</v>
      </c>
      <c r="F8" s="68">
        <v>-2.97164483060453</v>
      </c>
      <c r="G8" s="68">
        <v>5.4733528209270901</v>
      </c>
      <c r="H8" s="68">
        <v>6.6900545406739704</v>
      </c>
      <c r="I8" s="68">
        <v>-1.6660784189992599</v>
      </c>
      <c r="J8" s="68">
        <v>-5.0268890693671597</v>
      </c>
      <c r="K8" s="68">
        <v>16.553219656493798</v>
      </c>
      <c r="L8" s="68">
        <v>13.741632667691301</v>
      </c>
      <c r="M8" s="68">
        <v>-6.8925920540072001</v>
      </c>
      <c r="N8" s="68">
        <v>-2.348691573769</v>
      </c>
      <c r="O8" s="68" t="s">
        <v>108</v>
      </c>
    </row>
    <row r="9" spans="1:15" ht="36.6" customHeight="1">
      <c r="A9" s="68" t="s">
        <v>124</v>
      </c>
      <c r="B9" s="68">
        <v>-2.83230617512345</v>
      </c>
      <c r="C9" s="68">
        <v>-6.44995685014747</v>
      </c>
      <c r="D9" s="68">
        <v>-6.87815368082261</v>
      </c>
      <c r="E9" s="68">
        <v>-15.395123403196999</v>
      </c>
      <c r="F9" s="68">
        <v>-3.2540254075108499</v>
      </c>
      <c r="G9" s="68">
        <v>13.406644064725899</v>
      </c>
      <c r="H9" s="68">
        <v>6.2810125814470199</v>
      </c>
      <c r="I9" s="68">
        <v>-3.3863032980836998</v>
      </c>
      <c r="J9" s="68">
        <v>3.64845823000041</v>
      </c>
      <c r="K9" s="68">
        <v>30.746914326923701</v>
      </c>
      <c r="L9" s="68">
        <v>2.3030009009345198</v>
      </c>
      <c r="M9" s="68">
        <v>-2.4314312095216501</v>
      </c>
      <c r="N9" s="68">
        <v>7.7766480431651503</v>
      </c>
      <c r="O9" s="68" t="s">
        <v>108</v>
      </c>
    </row>
    <row r="10" spans="1:15" ht="36.6" customHeight="1">
      <c r="A10" s="68" t="s">
        <v>125</v>
      </c>
      <c r="B10" s="68">
        <v>6397.0307275675996</v>
      </c>
      <c r="C10" s="68">
        <v>508.81306535623997</v>
      </c>
      <c r="D10" s="68">
        <v>-1505.1064774259601</v>
      </c>
      <c r="E10" s="68">
        <v>-2912.0744154869499</v>
      </c>
      <c r="F10" s="68">
        <v>1957.6999535387199</v>
      </c>
      <c r="G10" s="68">
        <v>6703.8782596805104</v>
      </c>
      <c r="H10" s="68">
        <v>7200.8958813313402</v>
      </c>
      <c r="I10" s="68">
        <v>6879.2832403381599</v>
      </c>
      <c r="J10" s="68">
        <v>8101.6011416628098</v>
      </c>
      <c r="K10" s="68">
        <v>15114.9168666649</v>
      </c>
      <c r="L10" s="68">
        <v>10166.4024057795</v>
      </c>
      <c r="M10" s="68">
        <v>17677.9927815011</v>
      </c>
      <c r="N10" s="68">
        <v>23821.436805406302</v>
      </c>
      <c r="O10" s="68" t="s">
        <v>108</v>
      </c>
    </row>
    <row r="11" spans="1:15" ht="36.6" customHeight="1">
      <c r="A11" s="68" t="s">
        <v>126</v>
      </c>
      <c r="B11" s="68">
        <v>47410.606681360703</v>
      </c>
      <c r="C11" s="68">
        <v>42860.6365941494</v>
      </c>
      <c r="D11" s="68">
        <v>39532.682886367103</v>
      </c>
      <c r="E11" s="68">
        <v>34414.354525306197</v>
      </c>
      <c r="F11" s="68">
        <v>37081.738042331803</v>
      </c>
      <c r="G11" s="68">
        <v>45421.593444473598</v>
      </c>
      <c r="H11" s="68">
        <v>49066.4758077562</v>
      </c>
      <c r="I11" s="68">
        <v>47980.454822131302</v>
      </c>
      <c r="J11" s="68">
        <v>42825.601105662798</v>
      </c>
      <c r="K11" s="68">
        <v>63114.118479664903</v>
      </c>
      <c r="L11" s="68">
        <v>66167.115089779501</v>
      </c>
      <c r="M11" s="68">
        <v>67518.106566501097</v>
      </c>
      <c r="N11" s="68">
        <v>75916.234132406302</v>
      </c>
      <c r="O11" s="68" t="s">
        <v>108</v>
      </c>
    </row>
    <row r="12" spans="1:15" ht="36.6" customHeight="1">
      <c r="A12" s="68" t="s">
        <v>127</v>
      </c>
      <c r="B12" s="68">
        <v>13347.38579</v>
      </c>
      <c r="C12" s="68">
        <v>13663.645747</v>
      </c>
      <c r="D12" s="68">
        <v>12910.897059999999</v>
      </c>
      <c r="E12" s="68">
        <v>12002.289029</v>
      </c>
      <c r="F12" s="68">
        <v>11231.584502</v>
      </c>
      <c r="G12" s="68">
        <v>11316.460612999999</v>
      </c>
      <c r="H12" s="68">
        <v>11640.932423</v>
      </c>
      <c r="I12" s="68">
        <v>12305.302349</v>
      </c>
      <c r="J12" s="68">
        <v>10439.195116999999</v>
      </c>
      <c r="K12" s="68">
        <v>13886.060375999999</v>
      </c>
      <c r="L12" s="68">
        <v>13993.275251999999</v>
      </c>
      <c r="M12" s="68">
        <v>13685.951406</v>
      </c>
      <c r="N12" s="68">
        <v>14928.003763000001</v>
      </c>
      <c r="O12" s="68" t="s">
        <v>108</v>
      </c>
    </row>
    <row r="13" spans="1:15" ht="36.6" customHeight="1">
      <c r="A13" s="68" t="s">
        <v>128</v>
      </c>
      <c r="B13" s="68">
        <v>19273.209662000001</v>
      </c>
      <c r="C13" s="68">
        <v>19527.83267</v>
      </c>
      <c r="D13" s="68">
        <v>18797.282369</v>
      </c>
      <c r="E13" s="68">
        <v>15910.527384999999</v>
      </c>
      <c r="F13" s="68">
        <v>15022.314439</v>
      </c>
      <c r="G13" s="68">
        <v>17902.117579999998</v>
      </c>
      <c r="H13" s="68">
        <v>20515.611690000002</v>
      </c>
      <c r="I13" s="68">
        <v>19110.342583000001</v>
      </c>
      <c r="J13" s="68">
        <v>15450.295572000001</v>
      </c>
      <c r="K13" s="68">
        <v>23800.662897999999</v>
      </c>
      <c r="L13" s="68">
        <v>30954.103501000001</v>
      </c>
      <c r="M13" s="68">
        <v>24821.107499000002</v>
      </c>
      <c r="N13" s="68">
        <v>25373.280664999998</v>
      </c>
      <c r="O13" s="68" t="s">
        <v>108</v>
      </c>
    </row>
    <row r="14" spans="1:15" ht="36.6" customHeight="1">
      <c r="A14" s="68" t="s">
        <v>129</v>
      </c>
      <c r="B14" s="68">
        <v>8252.0527010000005</v>
      </c>
      <c r="C14" s="68">
        <v>8843.2713760000006</v>
      </c>
      <c r="D14" s="68">
        <v>8899.1014099999993</v>
      </c>
      <c r="E14" s="68">
        <v>8754.0513439999995</v>
      </c>
      <c r="F14" s="68">
        <v>8607.5455020000009</v>
      </c>
      <c r="G14" s="68">
        <v>9339.2369940000008</v>
      </c>
      <c r="H14" s="68">
        <v>9590.5143869999993</v>
      </c>
      <c r="I14" s="68">
        <v>9587.6968550000001</v>
      </c>
      <c r="J14" s="68">
        <v>8721.9924319999991</v>
      </c>
      <c r="K14" s="68">
        <v>10201.428189</v>
      </c>
      <c r="L14" s="68">
        <v>10973.621056</v>
      </c>
      <c r="M14" s="68">
        <v>11177.413542</v>
      </c>
      <c r="N14" s="68">
        <v>11652.854281</v>
      </c>
      <c r="O14" s="68" t="s">
        <v>108</v>
      </c>
    </row>
    <row r="15" spans="1:15" ht="36.6" customHeight="1">
      <c r="A15" s="68" t="s">
        <v>130</v>
      </c>
      <c r="B15" s="68">
        <v>41013.575953793101</v>
      </c>
      <c r="C15" s="68">
        <v>42351.823528793102</v>
      </c>
      <c r="D15" s="68">
        <v>41037.789363793097</v>
      </c>
      <c r="E15" s="68">
        <v>37326.428940793099</v>
      </c>
      <c r="F15" s="68">
        <v>35124.038088793102</v>
      </c>
      <c r="G15" s="68">
        <v>38717.715184793102</v>
      </c>
      <c r="H15" s="68">
        <v>41865.579926424798</v>
      </c>
      <c r="I15" s="68">
        <v>41101.171581793104</v>
      </c>
      <c r="J15" s="68">
        <v>34723.999964000002</v>
      </c>
      <c r="K15" s="68">
        <v>47999.201612999997</v>
      </c>
      <c r="L15" s="68">
        <v>56000.712683999998</v>
      </c>
      <c r="M15" s="68">
        <v>49840.113785000001</v>
      </c>
      <c r="N15" s="68">
        <v>52094.797327</v>
      </c>
      <c r="O15" s="68" t="s">
        <v>108</v>
      </c>
    </row>
    <row r="16" spans="1:15" ht="36.6" customHeight="1">
      <c r="A16" s="68" t="s">
        <v>131</v>
      </c>
      <c r="B16" s="68">
        <v>344.84287848000002</v>
      </c>
      <c r="C16" s="68">
        <v>238.22123500999999</v>
      </c>
      <c r="D16" s="68">
        <v>170.5105686</v>
      </c>
      <c r="E16" s="68">
        <v>87.557511539999993</v>
      </c>
      <c r="F16" s="68">
        <v>100.51572199</v>
      </c>
      <c r="G16" s="68">
        <v>130.42606269000001</v>
      </c>
      <c r="H16" s="68">
        <v>188.58481541</v>
      </c>
      <c r="I16" s="68">
        <v>153.76277899999999</v>
      </c>
      <c r="J16" s="68">
        <v>121.441258</v>
      </c>
      <c r="K16" s="68">
        <v>193.00885600000001</v>
      </c>
      <c r="L16" s="68">
        <v>254.47823399999999</v>
      </c>
      <c r="M16" s="68">
        <v>217.24109000000001</v>
      </c>
      <c r="N16" s="68">
        <v>215.22578999999999</v>
      </c>
      <c r="O16" s="68" t="s">
        <v>108</v>
      </c>
    </row>
    <row r="17" spans="1:15" ht="36.6" customHeight="1">
      <c r="A17" s="68" t="s">
        <v>132</v>
      </c>
      <c r="B17" s="68">
        <v>11197.0357</v>
      </c>
      <c r="C17" s="68">
        <v>11069.431200000001</v>
      </c>
      <c r="D17" s="68">
        <v>11676.5293</v>
      </c>
      <c r="E17" s="68">
        <v>10894.645</v>
      </c>
      <c r="F17" s="68">
        <v>10798.267900000001</v>
      </c>
      <c r="G17" s="68">
        <v>11725.312400000001</v>
      </c>
      <c r="H17" s="68">
        <v>13240.167600000001</v>
      </c>
      <c r="I17" s="68">
        <v>13812.3107</v>
      </c>
      <c r="J17" s="68">
        <v>12718.9938</v>
      </c>
      <c r="K17" s="68">
        <v>16117.121999999999</v>
      </c>
      <c r="L17" s="68">
        <v>18162.233199999999</v>
      </c>
      <c r="M17" s="68">
        <v>18448.248299999999</v>
      </c>
      <c r="N17" s="68">
        <v>20482.7716</v>
      </c>
      <c r="O17" s="68" t="s">
        <v>108</v>
      </c>
    </row>
    <row r="18" spans="1:15" ht="36.6" customHeight="1">
      <c r="A18" s="68" t="s">
        <v>133</v>
      </c>
      <c r="B18" s="68">
        <v>35868.728102880697</v>
      </c>
      <c r="C18" s="68">
        <v>31552.9841591394</v>
      </c>
      <c r="D18" s="68">
        <v>27685.643017767099</v>
      </c>
      <c r="E18" s="68">
        <v>23432.152013766201</v>
      </c>
      <c r="F18" s="68">
        <v>26182.954420341801</v>
      </c>
      <c r="G18" s="68">
        <v>33565.854981783603</v>
      </c>
      <c r="H18" s="68">
        <v>35637.723392346197</v>
      </c>
      <c r="I18" s="68">
        <v>34014.381343131303</v>
      </c>
      <c r="J18" s="68">
        <v>29985.166047662799</v>
      </c>
      <c r="K18" s="68">
        <v>46803.9876236649</v>
      </c>
      <c r="L18" s="68">
        <v>47750.403655779497</v>
      </c>
      <c r="M18" s="68">
        <v>48852.617176501102</v>
      </c>
      <c r="N18" s="68">
        <v>55218.236742406298</v>
      </c>
      <c r="O18" s="68" t="s">
        <v>108</v>
      </c>
    </row>
    <row r="20" spans="1:15">
      <c r="A20" s="68" t="s">
        <v>7</v>
      </c>
      <c r="B20">
        <f>+C22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N28"/>
  <sheetViews>
    <sheetView workbookViewId="0">
      <selection activeCell="B14" sqref="B14"/>
    </sheetView>
  </sheetViews>
  <sheetFormatPr baseColWidth="10" defaultRowHeight="14.4"/>
  <cols>
    <col min="1" max="1" width="62.88671875" customWidth="1"/>
  </cols>
  <sheetData>
    <row r="1" spans="1:14"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  <c r="H1">
        <v>2018</v>
      </c>
      <c r="I1">
        <v>2019</v>
      </c>
      <c r="J1">
        <v>2020</v>
      </c>
      <c r="K1">
        <v>2021</v>
      </c>
      <c r="L1">
        <v>2022</v>
      </c>
      <c r="M1">
        <v>2023</v>
      </c>
      <c r="N1">
        <v>2024</v>
      </c>
    </row>
    <row r="2" spans="1:14">
      <c r="A2" t="s">
        <v>134</v>
      </c>
      <c r="B2">
        <v>-16034.6645907152</v>
      </c>
      <c r="C2">
        <v>-14450.093206515199</v>
      </c>
      <c r="D2">
        <v>-7823.6875349166103</v>
      </c>
      <c r="E2">
        <v>-8949.4019869634103</v>
      </c>
      <c r="F2">
        <v>-2096.27560182252</v>
      </c>
      <c r="G2">
        <v>-352.36648257059397</v>
      </c>
      <c r="H2">
        <v>-1839.12329450225</v>
      </c>
      <c r="I2">
        <v>-2470.0024681264699</v>
      </c>
      <c r="J2">
        <v>2944.1176636551099</v>
      </c>
      <c r="K2">
        <v>-16253.645709512701</v>
      </c>
      <c r="L2">
        <v>-14329.684242941499</v>
      </c>
      <c r="M2">
        <v>820.53516591903804</v>
      </c>
      <c r="N2">
        <v>835.96371432687397</v>
      </c>
    </row>
    <row r="3" spans="1:14">
      <c r="A3" t="s">
        <v>135</v>
      </c>
      <c r="B3">
        <v>369.38525600000003</v>
      </c>
      <c r="C3">
        <v>-1235.108898</v>
      </c>
      <c r="D3">
        <v>-1177.1268210000001</v>
      </c>
      <c r="E3">
        <v>-895.88649999999996</v>
      </c>
      <c r="F3">
        <v>32.187002</v>
      </c>
      <c r="G3">
        <v>306.79817700000001</v>
      </c>
      <c r="H3">
        <v>129.61569</v>
      </c>
      <c r="I3">
        <v>1285.8711900000001</v>
      </c>
      <c r="J3">
        <v>1089.84193413</v>
      </c>
      <c r="K3">
        <v>-621.72578499490601</v>
      </c>
      <c r="L3">
        <v>-1522.9079494299999</v>
      </c>
      <c r="M3">
        <v>1909.7128717000001</v>
      </c>
      <c r="N3">
        <v>899.90263914000002</v>
      </c>
    </row>
    <row r="4" spans="1:14">
      <c r="A4" t="s">
        <v>136</v>
      </c>
      <c r="B4">
        <v>15175.520875556</v>
      </c>
      <c r="C4">
        <v>1671.6551999999999</v>
      </c>
      <c r="D4">
        <v>-3354.9941399999998</v>
      </c>
      <c r="E4">
        <v>-823.21274000000301</v>
      </c>
      <c r="F4">
        <v>200.65179000000401</v>
      </c>
      <c r="G4">
        <v>1935.5065099999899</v>
      </c>
      <c r="H4">
        <v>-3499.7797299999902</v>
      </c>
      <c r="I4">
        <v>8194.6264699999901</v>
      </c>
      <c r="J4">
        <v>6391.0165630000201</v>
      </c>
      <c r="K4">
        <v>3788.5789279999899</v>
      </c>
      <c r="L4">
        <v>-6612.1248670000004</v>
      </c>
      <c r="M4">
        <v>-850.35484099999996</v>
      </c>
      <c r="N4">
        <v>7953.6423869999999</v>
      </c>
    </row>
    <row r="5" spans="1:14">
      <c r="A5" t="s">
        <v>137</v>
      </c>
      <c r="B5">
        <v>14806.135619556</v>
      </c>
      <c r="C5">
        <v>2906.7640980000001</v>
      </c>
      <c r="D5">
        <v>-2177.867319</v>
      </c>
      <c r="E5">
        <v>72.673759999996705</v>
      </c>
      <c r="F5">
        <v>168.46478800000401</v>
      </c>
      <c r="G5">
        <v>1628.70833299999</v>
      </c>
      <c r="H5">
        <v>-3629.3954199999898</v>
      </c>
      <c r="I5">
        <v>6908.7552799999903</v>
      </c>
      <c r="J5">
        <v>5301.1746288700197</v>
      </c>
      <c r="K5">
        <v>4410.3047129949</v>
      </c>
      <c r="L5">
        <v>-5089.2169175700001</v>
      </c>
      <c r="M5">
        <v>-2760.0677126999999</v>
      </c>
      <c r="N5">
        <v>7053.7397478599996</v>
      </c>
    </row>
    <row r="6" spans="1:14">
      <c r="A6" t="s">
        <v>138</v>
      </c>
      <c r="B6">
        <v>726.06551412727595</v>
      </c>
      <c r="C6">
        <v>1992.9985269035401</v>
      </c>
      <c r="D6">
        <v>5.8375657743810399</v>
      </c>
      <c r="E6">
        <v>-1688.66584395364</v>
      </c>
      <c r="F6">
        <v>-1107.6220188526499</v>
      </c>
      <c r="G6">
        <v>857.05168593603605</v>
      </c>
      <c r="H6">
        <v>-2951.4700701831698</v>
      </c>
      <c r="I6">
        <v>955.66737764189395</v>
      </c>
      <c r="J6">
        <v>-2974.2991399092898</v>
      </c>
      <c r="K6">
        <v>-6307.24572648502</v>
      </c>
      <c r="L6">
        <v>-3804.7989157922998</v>
      </c>
      <c r="M6">
        <v>-3287.6100468151899</v>
      </c>
      <c r="N6">
        <v>-878.99718479104297</v>
      </c>
    </row>
    <row r="7" spans="1:14">
      <c r="A7" t="s">
        <v>139</v>
      </c>
      <c r="B7">
        <v>18.553000000000001</v>
      </c>
      <c r="C7">
        <v>4.5350000000000001</v>
      </c>
      <c r="D7">
        <v>10.407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>
      <c r="A8" t="s">
        <v>140</v>
      </c>
      <c r="B8">
        <v>2360.5109620742401</v>
      </c>
      <c r="C8">
        <v>-1756.0731272359601</v>
      </c>
      <c r="D8">
        <v>-254.422927818083</v>
      </c>
      <c r="E8">
        <v>503.56839213977901</v>
      </c>
      <c r="F8">
        <v>519.33334825558995</v>
      </c>
      <c r="G8">
        <v>729.08606654964206</v>
      </c>
      <c r="H8">
        <v>886.327723905114</v>
      </c>
      <c r="I8">
        <v>-1406.1785398668801</v>
      </c>
      <c r="J8">
        <v>1934.99078021285</v>
      </c>
      <c r="K8">
        <v>-192.427359842301</v>
      </c>
      <c r="L8">
        <v>-202.80043511414999</v>
      </c>
      <c r="M8">
        <v>2104.1112733044502</v>
      </c>
      <c r="N8">
        <v>-2123.0454418869099</v>
      </c>
    </row>
    <row r="9" spans="1:14">
      <c r="A9" t="s">
        <v>141</v>
      </c>
      <c r="B9">
        <v>443.608298264388</v>
      </c>
      <c r="C9">
        <v>360.19779752323802</v>
      </c>
      <c r="D9">
        <v>1134.18518215631</v>
      </c>
      <c r="E9">
        <v>2058.2652661961101</v>
      </c>
      <c r="F9">
        <v>-216.33200193422201</v>
      </c>
      <c r="G9">
        <v>1881.6589810569501</v>
      </c>
      <c r="H9">
        <v>2829.973345719</v>
      </c>
      <c r="I9">
        <v>-1873.00535595064</v>
      </c>
      <c r="J9">
        <v>2556.4374343630998</v>
      </c>
      <c r="K9">
        <v>16365.074543413901</v>
      </c>
      <c r="L9">
        <v>4115.4584877391499</v>
      </c>
      <c r="M9">
        <v>1876.6480527573699</v>
      </c>
      <c r="N9">
        <v>714.44924828027001</v>
      </c>
    </row>
    <row r="10" spans="1:14">
      <c r="A10" t="s">
        <v>142</v>
      </c>
      <c r="B10">
        <v>-1916.9026638098501</v>
      </c>
      <c r="C10">
        <v>2116.2709247592002</v>
      </c>
      <c r="D10">
        <v>1388.6081099743999</v>
      </c>
      <c r="E10">
        <v>1554.69687405633</v>
      </c>
      <c r="F10">
        <v>-735.66535018981199</v>
      </c>
      <c r="G10">
        <v>1152.5729145073001</v>
      </c>
      <c r="H10">
        <v>1943.6456218138801</v>
      </c>
      <c r="I10">
        <v>-466.82681608375799</v>
      </c>
      <c r="J10">
        <v>621.44665415025099</v>
      </c>
      <c r="K10">
        <v>16557.501903256201</v>
      </c>
      <c r="L10">
        <v>4318.2589228532997</v>
      </c>
      <c r="M10">
        <v>-227.46322054707699</v>
      </c>
      <c r="N10">
        <v>2837.4946901671801</v>
      </c>
    </row>
    <row r="11" spans="1:14">
      <c r="A11" t="s">
        <v>143</v>
      </c>
      <c r="B11">
        <v>1905.74125781827</v>
      </c>
      <c r="C11">
        <v>-1455.6078312197601</v>
      </c>
      <c r="D11">
        <v>602.90995975927603</v>
      </c>
      <c r="E11">
        <v>3583.13024079565</v>
      </c>
      <c r="F11">
        <v>2839.1251578025199</v>
      </c>
      <c r="G11">
        <v>2648.5246911066502</v>
      </c>
      <c r="H11">
        <v>2323.0755932577899</v>
      </c>
      <c r="I11">
        <v>4187.29682086512</v>
      </c>
      <c r="J11">
        <v>10115.759057650001</v>
      </c>
      <c r="K11">
        <v>15643.7251251082</v>
      </c>
      <c r="L11">
        <v>-1097.18175673723</v>
      </c>
      <c r="M11">
        <v>-751.54655150907104</v>
      </c>
      <c r="N11">
        <v>5234.90368913579</v>
      </c>
    </row>
    <row r="12" spans="1:14">
      <c r="A12" t="s">
        <v>144</v>
      </c>
      <c r="B12">
        <v>418.01026498490199</v>
      </c>
      <c r="C12">
        <v>381.36223349347</v>
      </c>
      <c r="D12">
        <v>633.48117116840001</v>
      </c>
      <c r="E12">
        <v>469.50577495296199</v>
      </c>
      <c r="F12">
        <v>165.414796917194</v>
      </c>
      <c r="G12">
        <v>-733.40588242216904</v>
      </c>
      <c r="H12">
        <v>287.60719146100701</v>
      </c>
      <c r="I12">
        <v>-252.756824359191</v>
      </c>
      <c r="J12">
        <v>164.33385566746301</v>
      </c>
      <c r="K12">
        <v>-51.974018012710197</v>
      </c>
      <c r="L12">
        <v>105.46599999999999</v>
      </c>
      <c r="M12">
        <v>-36.0090000000001</v>
      </c>
      <c r="N12">
        <v>-34.74</v>
      </c>
    </row>
    <row r="13" spans="1:14">
      <c r="A13" t="s">
        <v>145</v>
      </c>
      <c r="B13">
        <v>-1487.73099283337</v>
      </c>
      <c r="C13">
        <v>1836.9700647132199</v>
      </c>
      <c r="D13">
        <v>30.571211409124</v>
      </c>
      <c r="E13">
        <v>-3113.6244658426899</v>
      </c>
      <c r="F13">
        <v>-2673.7103608853299</v>
      </c>
      <c r="G13">
        <v>-3381.9305735288199</v>
      </c>
      <c r="H13">
        <v>-2035.46840179678</v>
      </c>
      <c r="I13">
        <v>-4440.0536452243095</v>
      </c>
      <c r="J13">
        <v>-9951.4252019824908</v>
      </c>
      <c r="K13">
        <v>-15695.699143120901</v>
      </c>
      <c r="L13">
        <v>1202.6477567372301</v>
      </c>
      <c r="M13">
        <v>715.53755150907102</v>
      </c>
      <c r="N13">
        <v>-5269.6436891357898</v>
      </c>
    </row>
    <row r="14" spans="1:14">
      <c r="A14" t="s">
        <v>146</v>
      </c>
      <c r="B14">
        <v>20741.816744572199</v>
      </c>
      <c r="C14">
        <v>15841.335069513099</v>
      </c>
      <c r="D14">
        <v>13061.8690320236</v>
      </c>
      <c r="E14">
        <v>7893.1521743141002</v>
      </c>
      <c r="F14">
        <v>4981.3911321188498</v>
      </c>
      <c r="G14">
        <v>4964.5793330051501</v>
      </c>
      <c r="H14">
        <v>4459.29046486466</v>
      </c>
      <c r="I14">
        <v>3534.3556306789801</v>
      </c>
      <c r="J14">
        <v>-1847.5417463383901</v>
      </c>
      <c r="K14">
        <v>7801.4799744265702</v>
      </c>
      <c r="L14">
        <v>11284.2707151179</v>
      </c>
      <c r="M14">
        <v>4718.0056253246503</v>
      </c>
      <c r="N14">
        <v>7833.4783320985498</v>
      </c>
    </row>
    <row r="15" spans="1:14">
      <c r="A15" t="s">
        <v>147</v>
      </c>
      <c r="B15">
        <v>4707.1521538569996</v>
      </c>
      <c r="C15">
        <v>1391.2418629978699</v>
      </c>
      <c r="D15">
        <v>5238.1814971069498</v>
      </c>
      <c r="E15">
        <v>-1056.2498126493099</v>
      </c>
      <c r="F15">
        <v>2885.1155302963298</v>
      </c>
      <c r="G15">
        <v>4612.2128504345601</v>
      </c>
      <c r="H15">
        <v>2620.1671703624202</v>
      </c>
      <c r="I15">
        <v>1064.35316255252</v>
      </c>
      <c r="J15">
        <v>1096.5759173167301</v>
      </c>
      <c r="K15">
        <v>-8452.1657350861005</v>
      </c>
      <c r="L15">
        <v>-3045.4135278235799</v>
      </c>
      <c r="M15">
        <v>5538.5407912436804</v>
      </c>
      <c r="N15">
        <v>8669.4420464254308</v>
      </c>
    </row>
    <row r="16" spans="1:14">
      <c r="A16" t="s">
        <v>148</v>
      </c>
      <c r="B16">
        <v>-5377.7811419297004</v>
      </c>
      <c r="C16">
        <v>-9587.6216459463194</v>
      </c>
      <c r="D16">
        <v>-8598.6200983074705</v>
      </c>
      <c r="E16">
        <v>-8746.9899747961408</v>
      </c>
      <c r="F16">
        <v>-4229.5645060449997</v>
      </c>
      <c r="G16">
        <v>-1810.0674945281501</v>
      </c>
      <c r="H16">
        <v>-2608.8714243019699</v>
      </c>
      <c r="I16">
        <v>-1423.79502707644</v>
      </c>
      <c r="J16">
        <v>1889.61288460218</v>
      </c>
      <c r="K16">
        <v>-4674.2925098975302</v>
      </c>
      <c r="L16">
        <v>-10093.195565128601</v>
      </c>
      <c r="M16">
        <v>1836.15183099623</v>
      </c>
      <c r="N16">
        <v>6336.5516480093102</v>
      </c>
    </row>
    <row r="17" spans="1:14">
      <c r="A17" t="s">
        <v>149</v>
      </c>
      <c r="B17">
        <v>-19439.298247358402</v>
      </c>
      <c r="C17">
        <v>-10496.8522170428</v>
      </c>
      <c r="D17">
        <v>-6404.5082135330904</v>
      </c>
      <c r="E17">
        <v>-10508.329578749799</v>
      </c>
      <c r="F17">
        <v>-5505.6513128976603</v>
      </c>
      <c r="G17">
        <v>-2581.7241415920998</v>
      </c>
      <c r="H17">
        <v>-1930.9460744851499</v>
      </c>
      <c r="I17">
        <v>-7376.8829294345396</v>
      </c>
      <c r="J17">
        <v>-6385.8608841771302</v>
      </c>
      <c r="K17">
        <v>-15391.8429493774</v>
      </c>
      <c r="L17">
        <v>-8808.7775633509209</v>
      </c>
      <c r="M17">
        <v>1308.6094968810301</v>
      </c>
      <c r="N17">
        <v>-1596.18528464173</v>
      </c>
    </row>
    <row r="18" spans="1:14">
      <c r="A18" t="s">
        <v>150</v>
      </c>
      <c r="B18">
        <v>2787.9546625237699</v>
      </c>
      <c r="C18">
        <v>2707.2463897856201</v>
      </c>
      <c r="D18">
        <v>2636.5398654455198</v>
      </c>
      <c r="E18">
        <v>2725.0626538486199</v>
      </c>
      <c r="F18">
        <v>2883.8865452925002</v>
      </c>
      <c r="G18">
        <v>3051.23895445586</v>
      </c>
      <c r="H18">
        <v>3224.75405474744</v>
      </c>
      <c r="I18">
        <v>3325.9212188131301</v>
      </c>
      <c r="J18">
        <v>2904.0458639076401</v>
      </c>
      <c r="K18">
        <v>3607.6250538627201</v>
      </c>
      <c r="L18">
        <v>3707.5561664788902</v>
      </c>
      <c r="M18">
        <v>4446.1818619997703</v>
      </c>
      <c r="N18">
        <v>4944.97771745927</v>
      </c>
    </row>
    <row r="19" spans="1:14">
      <c r="A19" t="s">
        <v>151</v>
      </c>
      <c r="B19">
        <v>4389.0762620042997</v>
      </c>
      <c r="C19">
        <v>4483.2465543702001</v>
      </c>
      <c r="D19">
        <v>5445.5762687644301</v>
      </c>
      <c r="E19">
        <v>4432.5272360482704</v>
      </c>
      <c r="F19">
        <v>5157.9487931851199</v>
      </c>
      <c r="G19">
        <v>5387.8974241634696</v>
      </c>
      <c r="H19">
        <v>5050.9080384700501</v>
      </c>
      <c r="I19">
        <v>5390.9013253345902</v>
      </c>
      <c r="J19">
        <v>5179.4966179519797</v>
      </c>
      <c r="K19">
        <v>5797.3111695460202</v>
      </c>
      <c r="L19">
        <v>5773.4245242767302</v>
      </c>
      <c r="M19">
        <v>6784.7441434236998</v>
      </c>
      <c r="N19">
        <v>7575.2383081952703</v>
      </c>
    </row>
    <row r="20" spans="1:14">
      <c r="A20" t="s">
        <v>152</v>
      </c>
      <c r="B20">
        <v>-710.88358465543399</v>
      </c>
      <c r="C20">
        <v>-824.99390723361</v>
      </c>
      <c r="D20">
        <v>-704.23075664582404</v>
      </c>
      <c r="E20">
        <v>-661.571166505056</v>
      </c>
      <c r="F20">
        <v>-835.94984199323596</v>
      </c>
      <c r="G20">
        <v>-979.50519690533895</v>
      </c>
      <c r="H20">
        <v>-1033.6296430136699</v>
      </c>
      <c r="I20">
        <v>-953.372641827194</v>
      </c>
      <c r="J20">
        <v>-1246.5603095039601</v>
      </c>
      <c r="K20">
        <v>-1726.13692732665</v>
      </c>
      <c r="L20">
        <v>-1563.1797519274101</v>
      </c>
      <c r="M20">
        <v>-502.72652523196302</v>
      </c>
      <c r="N20">
        <v>103.62407345633601</v>
      </c>
    </row>
    <row r="21" spans="1:14">
      <c r="A21" t="s">
        <v>153</v>
      </c>
      <c r="B21">
        <v>-12567.3203616229</v>
      </c>
      <c r="C21">
        <v>-11379.6136527649</v>
      </c>
      <c r="D21">
        <v>-9373.8325709301607</v>
      </c>
      <c r="E21">
        <v>-7078.5582038862103</v>
      </c>
      <c r="F21">
        <v>-8023.8470569621904</v>
      </c>
      <c r="G21">
        <v>-10296.936178498399</v>
      </c>
      <c r="H21">
        <v>-10484.6086409817</v>
      </c>
      <c r="I21">
        <v>-8844.4981001728993</v>
      </c>
      <c r="J21">
        <v>-5264.57610675663</v>
      </c>
      <c r="K21">
        <v>-16297.2688826417</v>
      </c>
      <c r="L21">
        <v>-15641.968965635</v>
      </c>
      <c r="M21">
        <v>-14399.282119790099</v>
      </c>
      <c r="N21">
        <v>-17407.283242649701</v>
      </c>
    </row>
    <row r="22" spans="1:14">
      <c r="A22" t="s">
        <v>154</v>
      </c>
      <c r="B22">
        <v>-13278.2039462783</v>
      </c>
      <c r="C22">
        <v>-12204.6075599985</v>
      </c>
      <c r="D22">
        <v>-10078.063327575999</v>
      </c>
      <c r="E22">
        <v>-7740.1293703912597</v>
      </c>
      <c r="F22">
        <v>-8859.7968989554302</v>
      </c>
      <c r="G22">
        <v>-11276.4413754037</v>
      </c>
      <c r="H22">
        <v>-11518.238283995301</v>
      </c>
      <c r="I22">
        <v>-9797.8707420000992</v>
      </c>
      <c r="J22">
        <v>-6511.1364162605896</v>
      </c>
      <c r="K22">
        <v>-18023.405809968299</v>
      </c>
      <c r="L22">
        <v>-17205.148717562501</v>
      </c>
      <c r="M22">
        <v>-14902.008645022101</v>
      </c>
      <c r="N22">
        <v>-17303.659169193401</v>
      </c>
    </row>
    <row r="23" spans="1:14">
      <c r="A23" t="s">
        <v>155</v>
      </c>
      <c r="B23">
        <v>7458.1798506801697</v>
      </c>
      <c r="C23">
        <v>7811.8004442421898</v>
      </c>
      <c r="D23">
        <v>7950.9474440107497</v>
      </c>
      <c r="E23">
        <v>8289.4650558810408</v>
      </c>
      <c r="F23">
        <v>8358.3041297868203</v>
      </c>
      <c r="G23">
        <v>8772.2050056884109</v>
      </c>
      <c r="H23">
        <v>9725.5251532668008</v>
      </c>
      <c r="I23">
        <v>10591.722511768499</v>
      </c>
      <c r="J23">
        <v>7606.3728800572999</v>
      </c>
      <c r="K23">
        <v>10510.064631523101</v>
      </c>
      <c r="L23">
        <v>13789.7337263667</v>
      </c>
      <c r="M23">
        <v>13532.7507296691</v>
      </c>
      <c r="N23">
        <v>14768.741469807799</v>
      </c>
    </row>
    <row r="24" spans="1:14">
      <c r="A24" t="s">
        <v>156</v>
      </c>
      <c r="B24">
        <v>4572.4956641334502</v>
      </c>
      <c r="C24">
        <v>5436.7267339883201</v>
      </c>
      <c r="D24">
        <v>5489.9208876636703</v>
      </c>
      <c r="E24">
        <v>5762.1516282251296</v>
      </c>
      <c r="F24">
        <v>5872.8877738227102</v>
      </c>
      <c r="G24">
        <v>6146.8032070583104</v>
      </c>
      <c r="H24">
        <v>6383.0880931587799</v>
      </c>
      <c r="I24">
        <v>6695.6136679711799</v>
      </c>
      <c r="J24">
        <v>2726.0244213052802</v>
      </c>
      <c r="K24">
        <v>2946.9498953830098</v>
      </c>
      <c r="L24">
        <v>4961.8599487442498</v>
      </c>
      <c r="M24">
        <v>5808.1742807626097</v>
      </c>
      <c r="N24">
        <v>7012.2771734089602</v>
      </c>
    </row>
    <row r="25" spans="1:14">
      <c r="A25" t="s">
        <v>157</v>
      </c>
      <c r="B25">
        <v>-2885.68418654671</v>
      </c>
      <c r="C25">
        <v>-2375.0737102538801</v>
      </c>
      <c r="D25">
        <v>-2461.0265563470798</v>
      </c>
      <c r="E25">
        <v>-2527.3134276559099</v>
      </c>
      <c r="F25">
        <v>-2485.4163559641102</v>
      </c>
      <c r="G25">
        <v>-2625.4017986301001</v>
      </c>
      <c r="H25">
        <v>-3342.43706010802</v>
      </c>
      <c r="I25">
        <v>-3896.1088437972899</v>
      </c>
      <c r="J25">
        <v>-4880.3484587520097</v>
      </c>
      <c r="K25">
        <v>-7563.1147361400699</v>
      </c>
      <c r="L25">
        <v>-8827.8737776224098</v>
      </c>
      <c r="M25">
        <v>-7724.5764489064504</v>
      </c>
      <c r="N25">
        <v>-7756.4642963988799</v>
      </c>
    </row>
    <row r="26" spans="1:14">
      <c r="A26" t="s">
        <v>158</v>
      </c>
      <c r="B26">
        <v>41013.575952469699</v>
      </c>
      <c r="C26">
        <v>42351.823524213498</v>
      </c>
      <c r="D26">
        <v>41037.789369516002</v>
      </c>
      <c r="E26">
        <v>37326.428938103403</v>
      </c>
      <c r="F26">
        <v>35124.038086642402</v>
      </c>
      <c r="G26">
        <v>38717.715189131399</v>
      </c>
      <c r="H26">
        <v>41865.579926424798</v>
      </c>
      <c r="I26">
        <v>41101.171583552401</v>
      </c>
      <c r="J26">
        <v>34723.999964000002</v>
      </c>
      <c r="K26">
        <v>47999.201612999997</v>
      </c>
      <c r="L26">
        <v>56000.712683999998</v>
      </c>
      <c r="M26">
        <v>49840.113785000001</v>
      </c>
      <c r="N26">
        <v>52094.797327</v>
      </c>
    </row>
    <row r="27" spans="1:14">
      <c r="A27" t="s">
        <v>159</v>
      </c>
      <c r="B27">
        <v>47410.606681360703</v>
      </c>
      <c r="C27">
        <v>42860.6365941494</v>
      </c>
      <c r="D27">
        <v>39532.682886367198</v>
      </c>
      <c r="E27">
        <v>34414.354525306197</v>
      </c>
      <c r="F27">
        <v>37081.738042331897</v>
      </c>
      <c r="G27">
        <v>45421.593444473598</v>
      </c>
      <c r="H27">
        <v>49066.4758077562</v>
      </c>
      <c r="I27">
        <v>47980.4548169388</v>
      </c>
      <c r="J27">
        <v>42825.601105662798</v>
      </c>
      <c r="K27">
        <v>63114.118479664903</v>
      </c>
      <c r="L27">
        <v>66167.115089779501</v>
      </c>
      <c r="M27">
        <v>67518.106566501097</v>
      </c>
      <c r="N27">
        <v>75916.234132406302</v>
      </c>
    </row>
    <row r="28" spans="1:14">
      <c r="A28" t="s">
        <v>160</v>
      </c>
      <c r="B28">
        <v>6397.0307288910099</v>
      </c>
      <c r="C28">
        <v>508.81306993585201</v>
      </c>
      <c r="D28">
        <v>-1505.10648314885</v>
      </c>
      <c r="E28">
        <v>-2912.0744127972298</v>
      </c>
      <c r="F28">
        <v>1957.69995568942</v>
      </c>
      <c r="G28">
        <v>6703.8782553421797</v>
      </c>
      <c r="H28">
        <v>7200.8958813313402</v>
      </c>
      <c r="I28">
        <v>6879.2832333863498</v>
      </c>
      <c r="J28">
        <v>8101.6011416628098</v>
      </c>
      <c r="K28">
        <v>15114.9168666649</v>
      </c>
      <c r="L28">
        <v>10166.4024057795</v>
      </c>
      <c r="M28">
        <v>17677.9927815011</v>
      </c>
      <c r="N28">
        <v>23821.436805406302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INSTRUCCIONES</vt:lpstr>
      <vt:lpstr>RESUMEN</vt:lpstr>
      <vt:lpstr>COMERCIAL</vt:lpstr>
      <vt:lpstr>SERVICIOS</vt:lpstr>
      <vt:lpstr>RENTA DE FACTORES</vt:lpstr>
      <vt:lpstr>CUENTA FINANCIERA</vt:lpstr>
      <vt:lpstr>Hoja1</vt:lpstr>
      <vt:lpstr>Hoja2</vt:lpstr>
      <vt:lpstr>Hoja3</vt:lpstr>
      <vt:lpstr>Hoja4</vt:lpstr>
      <vt:lpstr>CUADRO DE BALANZA DE PAGOS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Curso</cp:lastModifiedBy>
  <dcterms:created xsi:type="dcterms:W3CDTF">2023-02-17T01:26:38Z</dcterms:created>
  <dcterms:modified xsi:type="dcterms:W3CDTF">2025-03-21T15:03:35Z</dcterms:modified>
  <cp:category/>
</cp:coreProperties>
</file>