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urso\Documents\Programación financiera\"/>
    </mc:Choice>
  </mc:AlternateContent>
  <bookViews>
    <workbookView xWindow="0" yWindow="0" windowWidth="23040" windowHeight="9264" firstSheet="5" activeTab="12"/>
  </bookViews>
  <sheets>
    <sheet name="Paso 0" sheetId="14" r:id="rId1"/>
    <sheet name="Paso 1" sheetId="2" r:id="rId2"/>
    <sheet name="Paso 2" sheetId="3" r:id="rId3"/>
    <sheet name="Paso 3" sheetId="4" r:id="rId4"/>
    <sheet name="Paso 4" sheetId="5" r:id="rId5"/>
    <sheet name="Paso 5" sheetId="6" r:id="rId6"/>
    <sheet name="Programa 1" sheetId="7" r:id="rId7"/>
    <sheet name="Programa 2" sheetId="8" r:id="rId8"/>
    <sheet name="Programa 3" sheetId="9" r:id="rId9"/>
    <sheet name="Programa 4" sheetId="10" r:id="rId10"/>
    <sheet name="Programa 5" sheetId="12" r:id="rId11"/>
    <sheet name="Programa 6" sheetId="11" r:id="rId12"/>
    <sheet name="Programa 7" sheetId="15" r:id="rId1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1" l="1"/>
  <c r="M15" i="15"/>
  <c r="C37" i="15"/>
  <c r="M35" i="15"/>
  <c r="G35" i="15"/>
  <c r="F12" i="15" s="1"/>
  <c r="G12" i="15" s="1"/>
  <c r="C33" i="15"/>
  <c r="M32" i="15"/>
  <c r="M28" i="15"/>
  <c r="M23" i="15"/>
  <c r="C21" i="15"/>
  <c r="J18" i="15"/>
  <c r="K18" i="15" s="1"/>
  <c r="P17" i="15"/>
  <c r="M17" i="15"/>
  <c r="K16" i="15"/>
  <c r="M16" i="15" s="1"/>
  <c r="J16" i="15"/>
  <c r="K15" i="15"/>
  <c r="M14" i="15" s="1"/>
  <c r="M13" i="15" s="1"/>
  <c r="G15" i="15"/>
  <c r="C14" i="15"/>
  <c r="C13" i="15"/>
  <c r="J12" i="15"/>
  <c r="K12" i="15" s="1"/>
  <c r="M12" i="15" s="1"/>
  <c r="J11" i="15"/>
  <c r="K11" i="15" s="1"/>
  <c r="M11" i="15" s="1"/>
  <c r="M10" i="15" s="1"/>
  <c r="C10" i="15"/>
  <c r="C19" i="15" s="1"/>
  <c r="C29" i="15" s="1"/>
  <c r="C4" i="15"/>
  <c r="D4" i="15" s="1"/>
  <c r="K10" i="7"/>
  <c r="G17" i="5"/>
  <c r="G32" i="4"/>
  <c r="G17" i="4"/>
  <c r="G20" i="4"/>
  <c r="G19" i="4"/>
  <c r="G15" i="2"/>
  <c r="G16" i="2"/>
  <c r="G18" i="2"/>
  <c r="G12" i="2"/>
  <c r="G11" i="2"/>
  <c r="F11" i="2"/>
  <c r="M20" i="15" l="1"/>
  <c r="M21" i="15" s="1"/>
  <c r="M24" i="15" s="1"/>
  <c r="N24" i="15" s="1"/>
  <c r="M19" i="15"/>
  <c r="C20" i="15"/>
  <c r="F18" i="15"/>
  <c r="G18" i="15" s="1"/>
  <c r="F16" i="15"/>
  <c r="G16" i="15" s="1"/>
  <c r="G14" i="15" s="1"/>
  <c r="G13" i="15" s="1"/>
  <c r="G28" i="15"/>
  <c r="F11" i="15"/>
  <c r="G11" i="15" s="1"/>
  <c r="G10" i="15" s="1"/>
  <c r="P17" i="11"/>
  <c r="I24" i="6"/>
  <c r="D4" i="11"/>
  <c r="C4" i="11"/>
  <c r="D4" i="12"/>
  <c r="C4" i="12"/>
  <c r="D4" i="10"/>
  <c r="C4" i="10"/>
  <c r="D4" i="9"/>
  <c r="C4" i="9"/>
  <c r="D4" i="8"/>
  <c r="C4" i="8"/>
  <c r="D4" i="7"/>
  <c r="C4" i="7"/>
  <c r="D4" i="6"/>
  <c r="C4" i="6"/>
  <c r="D4" i="5"/>
  <c r="C4" i="5"/>
  <c r="D4" i="4"/>
  <c r="C4" i="4"/>
  <c r="D4" i="3"/>
  <c r="C4" i="3"/>
  <c r="D4" i="2"/>
  <c r="C4" i="2"/>
  <c r="C37" i="14"/>
  <c r="G35" i="14"/>
  <c r="C33" i="14"/>
  <c r="G28" i="14"/>
  <c r="C21" i="14"/>
  <c r="C14" i="14"/>
  <c r="C13" i="14" s="1"/>
  <c r="C10" i="14"/>
  <c r="M32" i="11"/>
  <c r="M32" i="12"/>
  <c r="M17" i="11"/>
  <c r="M17" i="12"/>
  <c r="M32" i="10"/>
  <c r="E28" i="6"/>
  <c r="G35" i="11"/>
  <c r="G35" i="12"/>
  <c r="G35" i="10"/>
  <c r="G35" i="9"/>
  <c r="G35" i="8"/>
  <c r="G35" i="7"/>
  <c r="G35" i="6"/>
  <c r="G35" i="5"/>
  <c r="G35" i="2"/>
  <c r="G35" i="3"/>
  <c r="G35" i="4"/>
  <c r="C35" i="4"/>
  <c r="G20" i="15" l="1"/>
  <c r="G21" i="15" s="1"/>
  <c r="G19" i="15"/>
  <c r="C24" i="15"/>
  <c r="C30" i="15"/>
  <c r="C20" i="14"/>
  <c r="C19" i="14"/>
  <c r="C29" i="14" s="1"/>
  <c r="H4" i="8"/>
  <c r="C37" i="12"/>
  <c r="M35" i="12"/>
  <c r="M28" i="12" s="1"/>
  <c r="C33" i="12"/>
  <c r="G28" i="12"/>
  <c r="M23" i="12"/>
  <c r="C21" i="12"/>
  <c r="F18" i="12"/>
  <c r="G18" i="12" s="1"/>
  <c r="F16" i="12"/>
  <c r="G16" i="12" s="1"/>
  <c r="K15" i="12"/>
  <c r="G15" i="12"/>
  <c r="C14" i="12"/>
  <c r="C13" i="12" s="1"/>
  <c r="F12" i="12"/>
  <c r="G12" i="12" s="1"/>
  <c r="F11" i="12"/>
  <c r="G11" i="12" s="1"/>
  <c r="C10" i="12"/>
  <c r="C37" i="11"/>
  <c r="M35" i="11"/>
  <c r="J18" i="11" s="1"/>
  <c r="K18" i="11" s="1"/>
  <c r="C33" i="11"/>
  <c r="G28" i="11"/>
  <c r="M23" i="11"/>
  <c r="C21" i="11"/>
  <c r="F18" i="11"/>
  <c r="G18" i="11" s="1"/>
  <c r="F16" i="11"/>
  <c r="G16" i="11" s="1"/>
  <c r="K15" i="11"/>
  <c r="G15" i="11"/>
  <c r="C14" i="11"/>
  <c r="C13" i="11" s="1"/>
  <c r="F12" i="11"/>
  <c r="G12" i="11" s="1"/>
  <c r="F11" i="11"/>
  <c r="G11" i="11" s="1"/>
  <c r="G10" i="11" s="1"/>
  <c r="C10" i="11"/>
  <c r="M17" i="10"/>
  <c r="C37" i="10"/>
  <c r="M35" i="10"/>
  <c r="J18" i="10" s="1"/>
  <c r="K18" i="10" s="1"/>
  <c r="M18" i="10" s="1"/>
  <c r="C33" i="10"/>
  <c r="G28" i="10"/>
  <c r="M23" i="10"/>
  <c r="C21" i="10"/>
  <c r="F18" i="10"/>
  <c r="G18" i="10" s="1"/>
  <c r="F16" i="10"/>
  <c r="G16" i="10" s="1"/>
  <c r="K15" i="10"/>
  <c r="M15" i="10" s="1"/>
  <c r="G15" i="10"/>
  <c r="C14" i="10"/>
  <c r="C13" i="10"/>
  <c r="F12" i="10"/>
  <c r="G12" i="10" s="1"/>
  <c r="F11" i="10"/>
  <c r="G11" i="10" s="1"/>
  <c r="C10" i="10"/>
  <c r="C37" i="9"/>
  <c r="M35" i="9"/>
  <c r="J18" i="9" s="1"/>
  <c r="K18" i="9" s="1"/>
  <c r="C33" i="9"/>
  <c r="M28" i="9"/>
  <c r="G28" i="9"/>
  <c r="M23" i="9"/>
  <c r="C21" i="9"/>
  <c r="F18" i="9"/>
  <c r="G18" i="9" s="1"/>
  <c r="F16" i="9"/>
  <c r="G16" i="9" s="1"/>
  <c r="K15" i="9"/>
  <c r="G15" i="9"/>
  <c r="M14" i="9"/>
  <c r="M13" i="9" s="1"/>
  <c r="C14" i="9"/>
  <c r="C13" i="9"/>
  <c r="J12" i="9"/>
  <c r="K12" i="9" s="1"/>
  <c r="F12" i="9"/>
  <c r="G12" i="9" s="1"/>
  <c r="J11" i="9"/>
  <c r="K11" i="9" s="1"/>
  <c r="F11" i="9"/>
  <c r="G11" i="9" s="1"/>
  <c r="M10" i="9"/>
  <c r="C10" i="9"/>
  <c r="C37" i="8"/>
  <c r="M35" i="8"/>
  <c r="J18" i="8" s="1"/>
  <c r="C33" i="8"/>
  <c r="G28" i="8"/>
  <c r="M23" i="8"/>
  <c r="C21" i="8"/>
  <c r="F18" i="8"/>
  <c r="G18" i="8" s="1"/>
  <c r="F16" i="8"/>
  <c r="G16" i="8" s="1"/>
  <c r="G15" i="8"/>
  <c r="M14" i="8"/>
  <c r="M13" i="8" s="1"/>
  <c r="C14" i="8"/>
  <c r="C13" i="8"/>
  <c r="F12" i="8"/>
  <c r="G12" i="8" s="1"/>
  <c r="F11" i="8"/>
  <c r="G11" i="8" s="1"/>
  <c r="M10" i="8"/>
  <c r="C10" i="8"/>
  <c r="K23" i="7"/>
  <c r="K35" i="7"/>
  <c r="K28" i="7" s="1"/>
  <c r="K14" i="7"/>
  <c r="K13" i="7" s="1"/>
  <c r="C37" i="7"/>
  <c r="C33" i="7"/>
  <c r="G28" i="7"/>
  <c r="C21" i="7"/>
  <c r="F18" i="7"/>
  <c r="G18" i="7" s="1"/>
  <c r="F16" i="7"/>
  <c r="G16" i="7" s="1"/>
  <c r="G15" i="7"/>
  <c r="C14" i="7"/>
  <c r="C13" i="7"/>
  <c r="F12" i="7"/>
  <c r="G12" i="7" s="1"/>
  <c r="F11" i="7"/>
  <c r="G11" i="7" s="1"/>
  <c r="C10" i="7"/>
  <c r="C37" i="6"/>
  <c r="C33" i="6"/>
  <c r="G28" i="6"/>
  <c r="C21" i="6"/>
  <c r="F18" i="6"/>
  <c r="G18" i="6" s="1"/>
  <c r="F16" i="6"/>
  <c r="G16" i="6" s="1"/>
  <c r="G15" i="6"/>
  <c r="C14" i="6"/>
  <c r="C13" i="6" s="1"/>
  <c r="F12" i="6"/>
  <c r="G12" i="6" s="1"/>
  <c r="F11" i="6"/>
  <c r="G11" i="6" s="1"/>
  <c r="C10" i="6"/>
  <c r="G28" i="5"/>
  <c r="G28" i="4"/>
  <c r="G28" i="3"/>
  <c r="G28" i="2"/>
  <c r="C37" i="5"/>
  <c r="C33" i="5"/>
  <c r="C21" i="5"/>
  <c r="F18" i="5"/>
  <c r="G18" i="5" s="1"/>
  <c r="F16" i="5"/>
  <c r="G16" i="5" s="1"/>
  <c r="G15" i="5"/>
  <c r="C14" i="5"/>
  <c r="C13" i="5"/>
  <c r="F12" i="5"/>
  <c r="G12" i="5" s="1"/>
  <c r="F11" i="5"/>
  <c r="G11" i="5" s="1"/>
  <c r="C10" i="5"/>
  <c r="C33" i="4"/>
  <c r="C21" i="4"/>
  <c r="F18" i="4"/>
  <c r="G18" i="4" s="1"/>
  <c r="F16" i="4"/>
  <c r="G16" i="4" s="1"/>
  <c r="G15" i="4"/>
  <c r="C14" i="4"/>
  <c r="C13" i="4" s="1"/>
  <c r="F12" i="4"/>
  <c r="G12" i="4" s="1"/>
  <c r="F11" i="4"/>
  <c r="G11" i="4" s="1"/>
  <c r="G10" i="4" s="1"/>
  <c r="C10" i="4"/>
  <c r="C37" i="3"/>
  <c r="C33" i="3"/>
  <c r="C21" i="3"/>
  <c r="F18" i="3"/>
  <c r="G18" i="3" s="1"/>
  <c r="F16" i="3"/>
  <c r="G16" i="3" s="1"/>
  <c r="G15" i="3"/>
  <c r="C14" i="3"/>
  <c r="C13" i="3" s="1"/>
  <c r="F12" i="3"/>
  <c r="G12" i="3" s="1"/>
  <c r="F11" i="3"/>
  <c r="G11" i="3" s="1"/>
  <c r="G10" i="3" s="1"/>
  <c r="C10" i="3"/>
  <c r="F18" i="2"/>
  <c r="F16" i="2"/>
  <c r="F12" i="2"/>
  <c r="C37" i="2"/>
  <c r="C33" i="2"/>
  <c r="C21" i="2"/>
  <c r="C14" i="2"/>
  <c r="C13" i="2" s="1"/>
  <c r="C10" i="2"/>
  <c r="G32" i="15" l="1"/>
  <c r="G24" i="15"/>
  <c r="C24" i="14"/>
  <c r="C30" i="14"/>
  <c r="J12" i="11"/>
  <c r="K12" i="11" s="1"/>
  <c r="M12" i="11" s="1"/>
  <c r="M28" i="11"/>
  <c r="J11" i="12"/>
  <c r="K11" i="12" s="1"/>
  <c r="J16" i="12"/>
  <c r="K16" i="12" s="1"/>
  <c r="J12" i="12"/>
  <c r="K12" i="12" s="1"/>
  <c r="M12" i="12" s="1"/>
  <c r="J16" i="9"/>
  <c r="K16" i="9" s="1"/>
  <c r="J11" i="8"/>
  <c r="M28" i="8"/>
  <c r="M20" i="8"/>
  <c r="M21" i="8" s="1"/>
  <c r="M28" i="10"/>
  <c r="C20" i="6"/>
  <c r="M20" i="9"/>
  <c r="M21" i="9" s="1"/>
  <c r="M24" i="9" s="1"/>
  <c r="G14" i="9"/>
  <c r="G13" i="9" s="1"/>
  <c r="G20" i="9" s="1"/>
  <c r="G21" i="9" s="1"/>
  <c r="J11" i="10"/>
  <c r="K11" i="10" s="1"/>
  <c r="M11" i="10" s="1"/>
  <c r="J16" i="10"/>
  <c r="K16" i="10" s="1"/>
  <c r="M16" i="10" s="1"/>
  <c r="M14" i="10" s="1"/>
  <c r="C19" i="5"/>
  <c r="C29" i="5" s="1"/>
  <c r="J12" i="8"/>
  <c r="C19" i="11"/>
  <c r="C29" i="11" s="1"/>
  <c r="J16" i="8"/>
  <c r="J16" i="11"/>
  <c r="K16" i="11" s="1"/>
  <c r="M16" i="11" s="1"/>
  <c r="C20" i="4"/>
  <c r="C30" i="4" s="1"/>
  <c r="G10" i="12"/>
  <c r="G10" i="8"/>
  <c r="G10" i="7"/>
  <c r="M15" i="12"/>
  <c r="K20" i="12"/>
  <c r="K20" i="7"/>
  <c r="K21" i="7" s="1"/>
  <c r="K19" i="7"/>
  <c r="M11" i="12"/>
  <c r="M10" i="12" s="1"/>
  <c r="C19" i="4"/>
  <c r="C29" i="4" s="1"/>
  <c r="C19" i="9"/>
  <c r="C29" i="9" s="1"/>
  <c r="G10" i="5"/>
  <c r="G14" i="12"/>
  <c r="G13" i="12" s="1"/>
  <c r="C20" i="3"/>
  <c r="C30" i="3" s="1"/>
  <c r="M24" i="8"/>
  <c r="G10" i="9"/>
  <c r="J11" i="11"/>
  <c r="K11" i="11" s="1"/>
  <c r="M11" i="11" s="1"/>
  <c r="M10" i="11" s="1"/>
  <c r="G14" i="11"/>
  <c r="G13" i="11" s="1"/>
  <c r="G19" i="11" s="1"/>
  <c r="J12" i="10"/>
  <c r="K12" i="10" s="1"/>
  <c r="M12" i="10" s="1"/>
  <c r="C20" i="7"/>
  <c r="C30" i="7" s="1"/>
  <c r="C19" i="8"/>
  <c r="C29" i="8" s="1"/>
  <c r="G14" i="8"/>
  <c r="G13" i="8" s="1"/>
  <c r="C19" i="10"/>
  <c r="C29" i="10" s="1"/>
  <c r="M15" i="11"/>
  <c r="C20" i="12"/>
  <c r="M16" i="12"/>
  <c r="C24" i="12"/>
  <c r="C30" i="12"/>
  <c r="C19" i="12"/>
  <c r="C29" i="12" s="1"/>
  <c r="J18" i="12"/>
  <c r="K18" i="12" s="1"/>
  <c r="M18" i="12" s="1"/>
  <c r="C20" i="11"/>
  <c r="G10" i="10"/>
  <c r="G14" i="10"/>
  <c r="G13" i="10" s="1"/>
  <c r="C20" i="10"/>
  <c r="C20" i="9"/>
  <c r="M19" i="9"/>
  <c r="M19" i="8"/>
  <c r="C20" i="8"/>
  <c r="G14" i="7"/>
  <c r="G13" i="7" s="1"/>
  <c r="G19" i="7" s="1"/>
  <c r="C19" i="7"/>
  <c r="C29" i="7" s="1"/>
  <c r="C30" i="6"/>
  <c r="C24" i="6"/>
  <c r="C19" i="6"/>
  <c r="C29" i="6" s="1"/>
  <c r="G10" i="6"/>
  <c r="G14" i="5"/>
  <c r="G13" i="5" s="1"/>
  <c r="C20" i="5"/>
  <c r="C19" i="3"/>
  <c r="C29" i="3" s="1"/>
  <c r="C19" i="2"/>
  <c r="C29" i="2" s="1"/>
  <c r="C20" i="2"/>
  <c r="C24" i="4" l="1"/>
  <c r="G20" i="5"/>
  <c r="G21" i="5" s="1"/>
  <c r="G24" i="5" s="1"/>
  <c r="G20" i="12"/>
  <c r="G21" i="12" s="1"/>
  <c r="C24" i="7"/>
  <c r="M10" i="10"/>
  <c r="G19" i="9"/>
  <c r="G20" i="11"/>
  <c r="G21" i="11" s="1"/>
  <c r="G32" i="11" s="1"/>
  <c r="G19" i="12"/>
  <c r="M14" i="12"/>
  <c r="M13" i="12" s="1"/>
  <c r="M19" i="12" s="1"/>
  <c r="G20" i="8"/>
  <c r="G21" i="8" s="1"/>
  <c r="G19" i="8"/>
  <c r="C24" i="3"/>
  <c r="G24" i="12"/>
  <c r="G32" i="12"/>
  <c r="C24" i="11"/>
  <c r="C30" i="11"/>
  <c r="G24" i="11"/>
  <c r="C30" i="10"/>
  <c r="C24" i="10"/>
  <c r="G19" i="10"/>
  <c r="G20" i="10"/>
  <c r="G21" i="10" s="1"/>
  <c r="C24" i="9"/>
  <c r="C30" i="9"/>
  <c r="G32" i="9"/>
  <c r="G24" i="9"/>
  <c r="G32" i="8"/>
  <c r="G24" i="8"/>
  <c r="C30" i="8"/>
  <c r="C24" i="8"/>
  <c r="G20" i="7"/>
  <c r="G21" i="7" s="1"/>
  <c r="G19" i="5"/>
  <c r="C24" i="5"/>
  <c r="C30" i="5"/>
  <c r="C24" i="2"/>
  <c r="C30" i="2"/>
  <c r="M20" i="12" l="1"/>
  <c r="M21" i="12" s="1"/>
  <c r="M24" i="12" s="1"/>
  <c r="N24" i="12" s="1"/>
  <c r="G32" i="10"/>
  <c r="G24" i="10"/>
  <c r="G24" i="7"/>
  <c r="G32" i="7"/>
  <c r="G14" i="4" l="1"/>
  <c r="G13" i="4" s="1"/>
  <c r="G21" i="4" l="1"/>
  <c r="G24" i="4" l="1"/>
  <c r="G14" i="6"/>
  <c r="G13" i="6" s="1"/>
  <c r="G19" i="6" l="1"/>
  <c r="G20" i="6"/>
  <c r="G21" i="6" s="1"/>
  <c r="M13" i="10"/>
  <c r="M20" i="10" s="1"/>
  <c r="M21" i="10" s="1"/>
  <c r="G24" i="6" l="1"/>
  <c r="G32" i="6"/>
  <c r="M24" i="10"/>
  <c r="M14" i="11"/>
  <c r="M13" i="11" s="1"/>
  <c r="M19" i="10"/>
  <c r="M19" i="11" l="1"/>
  <c r="M20" i="11"/>
  <c r="M21" i="11" s="1"/>
  <c r="M24" i="11" l="1"/>
  <c r="N24" i="11" s="1"/>
</calcChain>
</file>

<file path=xl/comments1.xml><?xml version="1.0" encoding="utf-8"?>
<comments xmlns="http://schemas.openxmlformats.org/spreadsheetml/2006/main">
  <authors>
    <author>Curso</author>
  </authors>
  <commentList>
    <comment ref="G34" authorId="0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supuestos</t>
        </r>
      </text>
    </comment>
  </commentList>
</comments>
</file>

<file path=xl/comments2.xml><?xml version="1.0" encoding="utf-8"?>
<comments xmlns="http://schemas.openxmlformats.org/spreadsheetml/2006/main">
  <authors>
    <author>Curso</author>
  </authors>
  <commentList>
    <comment ref="F15" authorId="0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manteniendo en terminos reales los sueldos
</t>
        </r>
      </text>
    </comment>
  </commentList>
</comments>
</file>

<file path=xl/comments3.xml><?xml version="1.0" encoding="utf-8"?>
<comments xmlns="http://schemas.openxmlformats.org/spreadsheetml/2006/main">
  <authors>
    <author>Curso</author>
  </authors>
  <commentList>
    <comment ref="G24" authorId="0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Deficit por encima del financiamiento disponible
</t>
        </r>
      </text>
    </comment>
  </commentList>
</comments>
</file>

<file path=xl/comments4.xml><?xml version="1.0" encoding="utf-8"?>
<comments xmlns="http://schemas.openxmlformats.org/spreadsheetml/2006/main">
  <authors>
    <author>Hamann, A. Javier</author>
  </authors>
  <commentList>
    <comment ref="L11" authorId="0" shapeId="0">
      <text>
        <r>
          <rPr>
            <b/>
            <sz val="9"/>
            <color rgb="FF000000"/>
            <rFont val="Tahoma"/>
            <family val="2"/>
          </rPr>
          <t>Hamann, A. Javier: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La tasa impositiva pormedio es 9,910/61,800=16%. Asumimos un aumento a 18%. Esto generaria aprx 2 por ciento mas (del producto de 2020) de recaudacion.
</t>
        </r>
      </text>
    </comment>
    <comment ref="L15" authorId="0" shapeId="0">
      <text>
        <r>
          <rPr>
            <b/>
            <sz val="9"/>
            <color rgb="FF000000"/>
            <rFont val="Tahoma"/>
            <family val="2"/>
          </rPr>
          <t>Hamann, A. Javier: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Reduccion de 10 por ciento del aumento en el escenario pasivo.</t>
        </r>
      </text>
    </comment>
    <comment ref="L16" authorId="0" shapeId="0">
      <text>
        <r>
          <rPr>
            <b/>
            <sz val="9"/>
            <color rgb="FF000000"/>
            <rFont val="Tahoma"/>
            <family val="2"/>
          </rPr>
          <t>Hamann, A. Javier: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Asumimos una reduccion de 5% en la proyeccion pasiva. Esto significa q el gasto en bienes y servicios solo aumentaria en 5.1% en vez de 10.2.</t>
        </r>
      </text>
    </comment>
  </commentList>
</comments>
</file>

<file path=xl/comments5.xml><?xml version="1.0" encoding="utf-8"?>
<comments xmlns="http://schemas.openxmlformats.org/spreadsheetml/2006/main">
  <authors>
    <author>Hamann, A. Javier</author>
  </authors>
  <commentList>
    <comment ref="L11" authorId="0" shapeId="0">
      <text>
        <r>
          <rPr>
            <b/>
            <sz val="9"/>
            <color rgb="FF000000"/>
            <rFont val="Tahoma"/>
            <family val="2"/>
          </rPr>
          <t>Hamann, A. Javier: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La tasa impositiva promedio es 9,000/55,555~16%. Asumimos inicialmente un aumento de recaudacion equivalente a 1
</t>
        </r>
        <r>
          <rPr>
            <sz val="9"/>
            <color rgb="FF000000"/>
            <rFont val="Tahoma"/>
            <family val="2"/>
          </rPr>
          <t xml:space="preserve"> por ciento del PBI.
</t>
        </r>
      </text>
    </comment>
    <comment ref="L15" authorId="0" shapeId="0">
      <text>
        <r>
          <rPr>
            <b/>
            <sz val="9"/>
            <color rgb="FF000000"/>
            <rFont val="Tahoma"/>
            <family val="2"/>
          </rPr>
          <t>Hamann, A. Javier: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Reduccion de 10 por ciento del aumento en el escenario pasivo.</t>
        </r>
      </text>
    </comment>
    <comment ref="L16" authorId="0" shapeId="0">
      <text>
        <r>
          <rPr>
            <b/>
            <sz val="9"/>
            <color rgb="FF000000"/>
            <rFont val="Tahoma"/>
            <family val="2"/>
          </rPr>
          <t>Hamann, A. Javier: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Asumimos una reduccion de 5% en la proyeccion pasiva. Esto significa q el gasto en bienes y servicios solo aumentaria en 5.1% en vez de 10.2.</t>
        </r>
      </text>
    </comment>
  </commentList>
</comments>
</file>

<file path=xl/comments6.xml><?xml version="1.0" encoding="utf-8"?>
<comments xmlns="http://schemas.openxmlformats.org/spreadsheetml/2006/main">
  <authors>
    <author>Hamann, A. Javier</author>
    <author>Javier Hamann</author>
    <author>Curso</author>
  </authors>
  <commentList>
    <comment ref="L11" authorId="0" shapeId="0">
      <text>
        <r>
          <rPr>
            <b/>
            <sz val="9"/>
            <color rgb="FF000000"/>
            <rFont val="Tahoma"/>
            <family val="2"/>
          </rPr>
          <t>Hamann, A. Javier: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La tasa impositiva promedio es 9,000/55,555~16%. Asumimos inicialmente un aumento de recaudacion equivalente a 1
</t>
        </r>
        <r>
          <rPr>
            <sz val="9"/>
            <color rgb="FF000000"/>
            <rFont val="Tahoma"/>
            <family val="2"/>
          </rPr>
          <t xml:space="preserve"> por ciento del PBI.
</t>
        </r>
      </text>
    </comment>
    <comment ref="L16" authorId="0" shapeId="0">
      <text>
        <r>
          <rPr>
            <b/>
            <sz val="9"/>
            <color rgb="FF000000"/>
            <rFont val="Tahoma"/>
            <family val="2"/>
          </rPr>
          <t>Hamann, A. Javier: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Congelar gasto en bienes y servicios en terminos nominales.
</t>
        </r>
      </text>
    </comment>
    <comment ref="L18" authorId="1" shapeId="0">
      <text>
        <r>
          <rPr>
            <b/>
            <sz val="10"/>
            <color rgb="FF000000"/>
            <rFont val="Tahoma"/>
            <family val="2"/>
          </rPr>
          <t xml:space="preserve">Javier Hamann: </t>
        </r>
        <r>
          <rPr>
            <sz val="10"/>
            <color rgb="FF000000"/>
            <rFont val="Tahoma"/>
            <family val="2"/>
          </rPr>
          <t>Contracción de la inversion pública en 11%.</t>
        </r>
      </text>
    </comment>
    <comment ref="M18" authorId="1" shapeId="0">
      <text>
        <r>
          <rPr>
            <b/>
            <sz val="10"/>
            <color rgb="FF000000"/>
            <rFont val="Tahoma"/>
            <family val="2"/>
          </rPr>
          <t>Javier Hamann: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Cerrar la brecha con menor aumento en el gasto de capital.</t>
        </r>
      </text>
    </comment>
    <comment ref="B21" authorId="2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El financimiento es igual que el balance total con signo cambiado
</t>
        </r>
      </text>
    </comment>
  </commentList>
</comments>
</file>

<file path=xl/comments7.xml><?xml version="1.0" encoding="utf-8"?>
<comments xmlns="http://schemas.openxmlformats.org/spreadsheetml/2006/main">
  <authors>
    <author>Hamann, A. Javier</author>
    <author>Javier Hamann</author>
    <author>Curso</author>
  </authors>
  <commentList>
    <comment ref="L11" authorId="0" shapeId="0">
      <text>
        <r>
          <rPr>
            <b/>
            <sz val="9"/>
            <color rgb="FF000000"/>
            <rFont val="Tahoma"/>
            <family val="2"/>
          </rPr>
          <t>Hamann, A. Javier: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La tasa impositiva promedio es 9,000/55,555~16%. Asumimos inicialmente un aumento de recaudacion equivalente a 1
</t>
        </r>
        <r>
          <rPr>
            <sz val="9"/>
            <color rgb="FF000000"/>
            <rFont val="Tahoma"/>
            <family val="2"/>
          </rPr>
          <t xml:space="preserve"> por ciento del PBI.
</t>
        </r>
      </text>
    </comment>
    <comment ref="L16" authorId="0" shapeId="0">
      <text>
        <r>
          <rPr>
            <b/>
            <sz val="9"/>
            <color rgb="FF000000"/>
            <rFont val="Tahoma"/>
            <family val="2"/>
          </rPr>
          <t>Hamann, A. Javier: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Congelar gasto en bienes y servicios en terminos nominales.
</t>
        </r>
      </text>
    </comment>
    <comment ref="L18" authorId="1" shapeId="0">
      <text>
        <r>
          <rPr>
            <b/>
            <sz val="10"/>
            <color rgb="FF000000"/>
            <rFont val="Tahoma"/>
            <family val="2"/>
          </rPr>
          <t xml:space="preserve">Javier Hamann: </t>
        </r>
        <r>
          <rPr>
            <sz val="10"/>
            <color rgb="FF000000"/>
            <rFont val="Tahoma"/>
            <family val="2"/>
          </rPr>
          <t>Contracción de la inversion pública en 11%.</t>
        </r>
      </text>
    </comment>
    <comment ref="M18" authorId="1" shapeId="0">
      <text>
        <r>
          <rPr>
            <b/>
            <sz val="10"/>
            <color rgb="FF000000"/>
            <rFont val="Tahoma"/>
            <family val="2"/>
          </rPr>
          <t>Javier Hamann: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Cerrar la brecha con menor aumento en el gasto de capital.</t>
        </r>
      </text>
    </comment>
    <comment ref="B21" authorId="2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El financimiento es igual que el balance total con signo cambiado
</t>
        </r>
      </text>
    </comment>
  </commentList>
</comments>
</file>

<file path=xl/sharedStrings.xml><?xml version="1.0" encoding="utf-8"?>
<sst xmlns="http://schemas.openxmlformats.org/spreadsheetml/2006/main" count="667" uniqueCount="84">
  <si>
    <t>EJERCICIO DE PROYECCION DEL SECTOR FISCAL</t>
  </si>
  <si>
    <t>Tributarios</t>
  </si>
  <si>
    <t>No tributarios</t>
  </si>
  <si>
    <t>Corrientes</t>
  </si>
  <si>
    <t>Sueldos y salarios</t>
  </si>
  <si>
    <t>Bienes y servicios</t>
  </si>
  <si>
    <t>Intereses</t>
  </si>
  <si>
    <t>Capital</t>
  </si>
  <si>
    <t>BALANCE TOTAL</t>
  </si>
  <si>
    <t>INGRESOS</t>
  </si>
  <si>
    <t>GASTOS</t>
  </si>
  <si>
    <t>BALANCE PRIMARIO</t>
  </si>
  <si>
    <t>FINANCIAMIENTO</t>
  </si>
  <si>
    <t>Supuesto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</si>
  <si>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%</t>
    </r>
  </si>
  <si>
    <t>Proyeccion</t>
  </si>
  <si>
    <t>ESCENARIO BASE</t>
  </si>
  <si>
    <r>
      <t>e</t>
    </r>
    <r>
      <rPr>
        <b/>
        <i/>
        <sz val="11"/>
        <color rgb="FFFF0000"/>
        <rFont val="Calibri"/>
        <family val="2"/>
        <scheme val="minor"/>
      </rPr>
      <t>(y)</t>
    </r>
  </si>
  <si>
    <t>Externo (flujo)</t>
  </si>
  <si>
    <t>Interno (flujo)</t>
  </si>
  <si>
    <t>BRECHA DE FINANCIAMIENTO</t>
  </si>
  <si>
    <t>En millones de pesos</t>
  </si>
  <si>
    <t>En porcentaje del PBI</t>
  </si>
  <si>
    <t>(PBI en millones de pesos)</t>
  </si>
  <si>
    <t>Memorandum</t>
  </si>
  <si>
    <t>Deuda (millones de pesos)</t>
  </si>
  <si>
    <t>Deuda (% PBI)</t>
  </si>
  <si>
    <t>Tasa de interes implicita</t>
  </si>
  <si>
    <t>Crecimiento del PBI nominal</t>
  </si>
  <si>
    <t>Crecimiento del PBI real</t>
  </si>
  <si>
    <t>Cambio en el deflactor del PBI</t>
  </si>
  <si>
    <t>Inflacion (IPC)</t>
  </si>
  <si>
    <t>Paso 1:</t>
  </si>
  <si>
    <t>Paso 2:</t>
  </si>
  <si>
    <t>?</t>
  </si>
  <si>
    <t>Paso 3:</t>
  </si>
  <si>
    <t>Calculo de intereses en millones de pesos (primer paso iterativo)</t>
  </si>
  <si>
    <t>*</t>
  </si>
  <si>
    <t>Paso 4:</t>
  </si>
  <si>
    <t>`</t>
  </si>
  <si>
    <t>Paso 5:</t>
  </si>
  <si>
    <t>Calculo de la deuda en 2020 usando el valor corregido de los intereses</t>
  </si>
  <si>
    <t>PROGRAMA</t>
  </si>
  <si>
    <t>Programa 1:</t>
  </si>
  <si>
    <t>* (proporcional a la reduccion en la inflacion (o modelo de inflacion))</t>
  </si>
  <si>
    <t>* (en base a multiplicador fiscal)</t>
  </si>
  <si>
    <t>Programa 2:</t>
  </si>
  <si>
    <t>Ajuste</t>
  </si>
  <si>
    <t>Proy. s/ajuste</t>
  </si>
  <si>
    <t>Proy. c/ajuste</t>
  </si>
  <si>
    <t>Calculo de proyecciones antes de ajuste</t>
  </si>
  <si>
    <t>Calibracion del ajuste y calculo de valores.</t>
  </si>
  <si>
    <t>(Primera iteracion de intereses)</t>
  </si>
  <si>
    <t>NUEVA FORMULA!</t>
  </si>
  <si>
    <t>(Valores en pesos)</t>
  </si>
  <si>
    <t>(Porcentajes)</t>
  </si>
  <si>
    <t>(Primera iteracion de intereses mas ajustes)</t>
  </si>
  <si>
    <t>Programa 3:</t>
  </si>
  <si>
    <t>Programa 4:</t>
  </si>
  <si>
    <t>Programa 5:</t>
  </si>
  <si>
    <t>Programa 6:</t>
  </si>
  <si>
    <t>DISCRECIONAL</t>
  </si>
  <si>
    <r>
      <t>interés = i</t>
    </r>
    <r>
      <rPr>
        <sz val="8"/>
        <color rgb="FF000000"/>
        <rFont val="Calibri"/>
        <family val="2"/>
        <scheme val="minor"/>
      </rPr>
      <t>t</t>
    </r>
    <r>
      <rPr>
        <sz val="11"/>
        <color rgb="FF000000"/>
        <rFont val="Calibri"/>
        <family val="2"/>
        <scheme val="minor"/>
      </rPr>
      <t xml:space="preserve"> * (D</t>
    </r>
    <r>
      <rPr>
        <sz val="8"/>
        <color rgb="FF000000"/>
        <rFont val="Calibri"/>
        <family val="2"/>
        <scheme val="minor"/>
      </rPr>
      <t>t-1</t>
    </r>
    <r>
      <rPr>
        <sz val="11"/>
        <color rgb="FF000000"/>
        <rFont val="Calibri"/>
        <family val="2"/>
        <scheme val="minor"/>
      </rPr>
      <t>+D</t>
    </r>
    <r>
      <rPr>
        <sz val="8"/>
        <color rgb="FF000000"/>
        <rFont val="Calibri"/>
        <family val="2"/>
        <scheme val="minor"/>
      </rPr>
      <t>t</t>
    </r>
    <r>
      <rPr>
        <sz val="11"/>
        <color rgb="FF000000"/>
        <rFont val="Calibri"/>
        <family val="2"/>
        <scheme val="minor"/>
      </rPr>
      <t>)/2</t>
    </r>
  </si>
  <si>
    <r>
      <t>interés = i</t>
    </r>
    <r>
      <rPr>
        <sz val="8"/>
        <color rgb="FF000000"/>
        <rFont val="Calibri"/>
        <family val="2"/>
        <scheme val="minor"/>
      </rPr>
      <t>t</t>
    </r>
    <r>
      <rPr>
        <sz val="11"/>
        <color rgb="FF000000"/>
        <rFont val="Calibri"/>
        <family val="2"/>
        <scheme val="minor"/>
      </rPr>
      <t xml:space="preserve"> * D</t>
    </r>
    <r>
      <rPr>
        <sz val="8"/>
        <color rgb="FF000000"/>
        <rFont val="Calibri"/>
        <family val="2"/>
        <scheme val="minor"/>
      </rPr>
      <t>t-1</t>
    </r>
  </si>
  <si>
    <r>
      <t>Estimamos D</t>
    </r>
    <r>
      <rPr>
        <sz val="8"/>
        <color theme="1"/>
        <rFont val="Calibri (Body)"/>
      </rPr>
      <t>t</t>
    </r>
  </si>
  <si>
    <t>Fijamos este valor y calculamos la nueva deuda</t>
  </si>
  <si>
    <t>para cerrar el programa sin reducir salarios reales</t>
  </si>
  <si>
    <t>(Valor fijo = iteración previa)</t>
  </si>
  <si>
    <t>(Calculando la nueva deuda del 2024)</t>
  </si>
  <si>
    <t>PROYECCION 2025</t>
  </si>
  <si>
    <t>Cómputo de interés con deuda promedio</t>
  </si>
  <si>
    <t>Cálculo de valores en millones de pesos encima de la linea</t>
  </si>
  <si>
    <t>Cálculo de valores porcentuales encima de la linea</t>
  </si>
  <si>
    <t>(Usando la deuda a fin de 20234</t>
  </si>
  <si>
    <t>Cálculo de intereses en millones de pesos (segundo paso iterativo)</t>
  </si>
  <si>
    <t>(Usando el promedio de D de 2024 y 2025)</t>
  </si>
  <si>
    <t>porcentaje del PBI</t>
  </si>
  <si>
    <t>Definición del programa y nuevos supuestos macro</t>
  </si>
  <si>
    <t>Con  1% del PBI de recaudacion adicional</t>
  </si>
  <si>
    <t xml:space="preserve">y menos de aumento en BB&amp;SS no alcanza </t>
  </si>
  <si>
    <t xml:space="preserve"> </t>
  </si>
  <si>
    <t>La brecha ahora se traslada a los sueldos y salarios</t>
  </si>
  <si>
    <t>Programa 7:</t>
  </si>
  <si>
    <t>gastos de capital nominales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</si>
</sst>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0.0"/>
    <numFmt numFmtId="167" formatCode="0.0%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1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Symbol"/>
      <family val="1"/>
      <charset val="2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0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u val="singleAccounting"/>
      <sz val="11"/>
      <color theme="8" tint="-0.249977111117893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A7A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164" fontId="0" fillId="0" borderId="0" xfId="1" applyFont="1"/>
    <xf numFmtId="164" fontId="7" fillId="0" borderId="0" xfId="1" applyFont="1"/>
    <xf numFmtId="164" fontId="7" fillId="0" borderId="0" xfId="0" applyNumberFormat="1" applyFont="1"/>
    <xf numFmtId="0" fontId="8" fillId="0" borderId="0" xfId="0" applyFont="1"/>
    <xf numFmtId="0" fontId="2" fillId="0" borderId="0" xfId="0" applyFont="1"/>
    <xf numFmtId="0" fontId="11" fillId="0" borderId="0" xfId="0" applyFont="1"/>
    <xf numFmtId="164" fontId="12" fillId="0" borderId="0" xfId="0" applyNumberFormat="1" applyFont="1"/>
    <xf numFmtId="0" fontId="13" fillId="2" borderId="0" xfId="0" applyFont="1" applyFill="1" applyAlignment="1">
      <alignment horizontal="left"/>
    </xf>
    <xf numFmtId="164" fontId="14" fillId="2" borderId="0" xfId="1" applyFont="1" applyFill="1"/>
    <xf numFmtId="0" fontId="9" fillId="3" borderId="0" xfId="0" applyFont="1" applyFill="1" applyAlignment="1">
      <alignment horizontal="right"/>
    </xf>
    <xf numFmtId="0" fontId="10" fillId="3" borderId="0" xfId="0" applyFont="1" applyFill="1"/>
    <xf numFmtId="0" fontId="4" fillId="0" borderId="0" xfId="0" applyFont="1" applyAlignment="1">
      <alignment horizontal="center"/>
    </xf>
    <xf numFmtId="0" fontId="15" fillId="0" borderId="0" xfId="0" applyFont="1"/>
    <xf numFmtId="165" fontId="0" fillId="0" borderId="0" xfId="1" applyNumberFormat="1" applyFont="1"/>
    <xf numFmtId="164" fontId="12" fillId="0" borderId="0" xfId="1" applyFont="1"/>
    <xf numFmtId="165" fontId="7" fillId="0" borderId="0" xfId="1" applyNumberFormat="1" applyFont="1"/>
    <xf numFmtId="165" fontId="12" fillId="0" borderId="0" xfId="1" applyNumberFormat="1" applyFont="1"/>
    <xf numFmtId="165" fontId="11" fillId="3" borderId="0" xfId="1" applyNumberFormat="1" applyFont="1" applyFill="1"/>
    <xf numFmtId="0" fontId="0" fillId="4" borderId="0" xfId="0" applyFill="1"/>
    <xf numFmtId="0" fontId="3" fillId="4" borderId="0" xfId="0" applyFont="1" applyFill="1"/>
    <xf numFmtId="165" fontId="12" fillId="4" borderId="0" xfId="0" applyNumberFormat="1" applyFont="1" applyFill="1"/>
    <xf numFmtId="164" fontId="12" fillId="4" borderId="0" xfId="0" applyNumberFormat="1" applyFont="1" applyFill="1"/>
    <xf numFmtId="165" fontId="12" fillId="0" borderId="0" xfId="0" applyNumberFormat="1" applyFont="1"/>
    <xf numFmtId="164" fontId="12" fillId="4" borderId="0" xfId="1" applyFont="1" applyFill="1"/>
    <xf numFmtId="164" fontId="7" fillId="0" borderId="0" xfId="1" applyFont="1" applyAlignment="1">
      <alignment horizontal="center"/>
    </xf>
    <xf numFmtId="164" fontId="12" fillId="0" borderId="0" xfId="1" applyFont="1" applyFill="1"/>
    <xf numFmtId="164" fontId="7" fillId="4" borderId="0" xfId="1" applyFont="1" applyFill="1" applyAlignment="1">
      <alignment horizontal="center"/>
    </xf>
    <xf numFmtId="164" fontId="7" fillId="4" borderId="0" xfId="1" applyFont="1" applyFill="1"/>
    <xf numFmtId="164" fontId="7" fillId="4" borderId="0" xfId="0" applyNumberFormat="1" applyFont="1" applyFill="1"/>
    <xf numFmtId="0" fontId="12" fillId="0" borderId="0" xfId="0" applyFont="1" applyAlignment="1">
      <alignment horizontal="center"/>
    </xf>
    <xf numFmtId="164" fontId="12" fillId="4" borderId="0" xfId="0" applyNumberFormat="1" applyFont="1" applyFill="1" applyAlignment="1">
      <alignment horizontal="center"/>
    </xf>
    <xf numFmtId="164" fontId="12" fillId="2" borderId="0" xfId="0" applyNumberFormat="1" applyFont="1" applyFill="1"/>
    <xf numFmtId="164" fontId="7" fillId="0" borderId="0" xfId="1" applyFont="1" applyFill="1"/>
    <xf numFmtId="164" fontId="12" fillId="0" borderId="0" xfId="0" applyNumberFormat="1" applyFont="1" applyAlignment="1">
      <alignment horizontal="center"/>
    </xf>
    <xf numFmtId="164" fontId="3" fillId="0" borderId="0" xfId="1" applyFont="1" applyFill="1" applyAlignment="1">
      <alignment horizontal="center"/>
    </xf>
    <xf numFmtId="164" fontId="3" fillId="0" borderId="0" xfId="1" applyFont="1" applyFill="1"/>
    <xf numFmtId="0" fontId="0" fillId="0" borderId="3" xfId="0" applyBorder="1"/>
    <xf numFmtId="0" fontId="0" fillId="0" borderId="4" xfId="0" applyBorder="1"/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7" fillId="0" borderId="6" xfId="1" applyFont="1" applyBorder="1"/>
    <xf numFmtId="0" fontId="9" fillId="3" borderId="5" xfId="0" applyFont="1" applyFill="1" applyBorder="1" applyAlignment="1">
      <alignment horizontal="right"/>
    </xf>
    <xf numFmtId="164" fontId="12" fillId="0" borderId="6" xfId="1" applyFont="1" applyFill="1" applyBorder="1"/>
    <xf numFmtId="0" fontId="2" fillId="0" borderId="5" xfId="0" applyFont="1" applyBorder="1"/>
    <xf numFmtId="164" fontId="7" fillId="0" borderId="6" xfId="1" applyFont="1" applyFill="1" applyBorder="1"/>
    <xf numFmtId="164" fontId="7" fillId="0" borderId="6" xfId="0" applyNumberFormat="1" applyFont="1" applyBorder="1"/>
    <xf numFmtId="164" fontId="12" fillId="0" borderId="6" xfId="0" applyNumberFormat="1" applyFont="1" applyBorder="1" applyAlignment="1">
      <alignment horizontal="center"/>
    </xf>
    <xf numFmtId="164" fontId="11" fillId="0" borderId="6" xfId="1" applyFont="1" applyFill="1" applyBorder="1"/>
    <xf numFmtId="164" fontId="12" fillId="0" borderId="6" xfId="0" applyNumberFormat="1" applyFont="1" applyBorder="1"/>
    <xf numFmtId="164" fontId="12" fillId="0" borderId="6" xfId="1" applyFont="1" applyBorder="1"/>
    <xf numFmtId="164" fontId="0" fillId="0" borderId="6" xfId="1" applyFont="1" applyBorder="1"/>
    <xf numFmtId="0" fontId="0" fillId="0" borderId="7" xfId="0" applyBorder="1"/>
    <xf numFmtId="0" fontId="0" fillId="0" borderId="8" xfId="0" applyBorder="1"/>
    <xf numFmtId="164" fontId="7" fillId="0" borderId="0" xfId="1" applyFont="1" applyBorder="1"/>
    <xf numFmtId="165" fontId="11" fillId="3" borderId="0" xfId="1" applyNumberFormat="1" applyFont="1" applyFill="1" applyBorder="1"/>
    <xf numFmtId="165" fontId="12" fillId="3" borderId="0" xfId="1" applyNumberFormat="1" applyFont="1" applyFill="1" applyBorder="1"/>
    <xf numFmtId="164" fontId="11" fillId="3" borderId="0" xfId="1" applyFont="1" applyFill="1" applyBorder="1"/>
    <xf numFmtId="164" fontId="11" fillId="3" borderId="0" xfId="1" applyFont="1" applyFill="1"/>
    <xf numFmtId="0" fontId="4" fillId="0" borderId="1" xfId="0" applyFont="1" applyBorder="1" applyAlignment="1">
      <alignment horizontal="center" wrapText="1"/>
    </xf>
    <xf numFmtId="164" fontId="12" fillId="4" borderId="6" xfId="1" applyFont="1" applyFill="1" applyBorder="1"/>
    <xf numFmtId="164" fontId="11" fillId="4" borderId="0" xfId="1" applyFont="1" applyFill="1" applyBorder="1"/>
    <xf numFmtId="165" fontId="11" fillId="4" borderId="0" xfId="1" applyNumberFormat="1" applyFont="1" applyFill="1" applyBorder="1"/>
    <xf numFmtId="165" fontId="12" fillId="4" borderId="0" xfId="1" applyNumberFormat="1" applyFont="1" applyFill="1" applyBorder="1"/>
    <xf numFmtId="165" fontId="12" fillId="4" borderId="0" xfId="0" applyNumberFormat="1" applyFont="1" applyFill="1" applyAlignment="1">
      <alignment horizontal="left" indent="1"/>
    </xf>
    <xf numFmtId="165" fontId="12" fillId="0" borderId="0" xfId="0" applyNumberFormat="1" applyFont="1" applyAlignment="1">
      <alignment horizontal="left" indent="1"/>
    </xf>
    <xf numFmtId="164" fontId="11" fillId="4" borderId="0" xfId="0" applyNumberFormat="1" applyFont="1" applyFill="1"/>
    <xf numFmtId="0" fontId="11" fillId="4" borderId="0" xfId="0" applyFont="1" applyFill="1"/>
    <xf numFmtId="164" fontId="12" fillId="4" borderId="0" xfId="1" applyFont="1" applyFill="1" applyBorder="1"/>
    <xf numFmtId="164" fontId="0" fillId="0" borderId="0" xfId="0" applyNumberFormat="1"/>
    <xf numFmtId="165" fontId="12" fillId="3" borderId="0" xfId="1" applyNumberFormat="1" applyFont="1" applyFill="1"/>
    <xf numFmtId="164" fontId="12" fillId="3" borderId="0" xfId="1" applyFont="1" applyFill="1"/>
    <xf numFmtId="166" fontId="10" fillId="3" borderId="0" xfId="0" applyNumberFormat="1" applyFont="1" applyFill="1"/>
    <xf numFmtId="166" fontId="0" fillId="0" borderId="0" xfId="0" applyNumberFormat="1"/>
    <xf numFmtId="0" fontId="19" fillId="0" borderId="0" xfId="0" applyFont="1"/>
    <xf numFmtId="2" fontId="11" fillId="4" borderId="0" xfId="0" applyNumberFormat="1" applyFont="1" applyFill="1"/>
    <xf numFmtId="165" fontId="11" fillId="4" borderId="0" xfId="0" applyNumberFormat="1" applyFont="1" applyFill="1"/>
    <xf numFmtId="165" fontId="11" fillId="0" borderId="0" xfId="0" applyNumberFormat="1" applyFont="1"/>
    <xf numFmtId="165" fontId="1" fillId="0" borderId="0" xfId="1" applyNumberFormat="1" applyFont="1"/>
    <xf numFmtId="0" fontId="20" fillId="0" borderId="0" xfId="0" applyFont="1" applyAlignment="1">
      <alignment horizontal="left" vertical="center"/>
    </xf>
    <xf numFmtId="10" fontId="12" fillId="0" borderId="0" xfId="2" applyNumberFormat="1" applyFont="1"/>
    <xf numFmtId="9" fontId="0" fillId="0" borderId="0" xfId="2" applyFont="1"/>
    <xf numFmtId="167" fontId="0" fillId="0" borderId="0" xfId="2" applyNumberFormat="1" applyFont="1"/>
    <xf numFmtId="164" fontId="25" fillId="0" borderId="0" xfId="0" applyNumberFormat="1" applyFont="1"/>
    <xf numFmtId="0" fontId="26" fillId="0" borderId="0" xfId="0" applyFont="1" applyAlignment="1">
      <alignment horizontal="center"/>
    </xf>
    <xf numFmtId="164" fontId="25" fillId="4" borderId="0" xfId="0" applyNumberFormat="1" applyFont="1" applyFill="1"/>
    <xf numFmtId="164" fontId="25" fillId="0" borderId="6" xfId="0" applyNumberFormat="1" applyFont="1" applyBorder="1"/>
    <xf numFmtId="164" fontId="27" fillId="0" borderId="0" xfId="0" applyNumberFormat="1" applyFont="1"/>
    <xf numFmtId="164" fontId="27" fillId="4" borderId="0" xfId="1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12" fillId="0" borderId="0" xfId="0" applyNumberFormat="1" applyFont="1" applyFill="1"/>
    <xf numFmtId="0" fontId="0" fillId="0" borderId="0" xfId="0" applyFill="1"/>
    <xf numFmtId="165" fontId="11" fillId="0" borderId="0" xfId="0" applyNumberFormat="1" applyFont="1" applyFill="1"/>
    <xf numFmtId="0" fontId="3" fillId="0" borderId="0" xfId="0" applyFont="1" applyFill="1"/>
    <xf numFmtId="2" fontId="0" fillId="0" borderId="0" xfId="0" applyNumberForma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8" fillId="0" borderId="0" xfId="0" applyFont="1" applyAlignment="1">
      <alignment horizontal="center"/>
    </xf>
    <xf numFmtId="43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A7A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</xdr:row>
      <xdr:rowOff>8466</xdr:rowOff>
    </xdr:from>
    <xdr:to>
      <xdr:col>12</xdr:col>
      <xdr:colOff>25400</xdr:colOff>
      <xdr:row>8</xdr:row>
      <xdr:rowOff>186266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A935024-F33A-93B0-C604-F86EA988CBE4}"/>
            </a:ext>
          </a:extLst>
        </xdr:cNvPr>
        <xdr:cNvSpPr txBox="1"/>
      </xdr:nvSpPr>
      <xdr:spPr>
        <a:xfrm>
          <a:off x="8255000" y="397933"/>
          <a:ext cx="2658533" cy="1346200"/>
        </a:xfrm>
        <a:prstGeom prst="rect">
          <a:avLst/>
        </a:prstGeom>
        <a:solidFill>
          <a:srgbClr val="FFA7A7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El monto de interés en un año</a:t>
          </a:r>
          <a:r>
            <a:rPr lang="en-US" sz="1100" baseline="0"/>
            <a:t> depende del valor promedio de la deuda en ese año.</a:t>
          </a:r>
          <a:endParaRPr lang="en-US" sz="1100"/>
        </a:p>
        <a:p>
          <a:pPr algn="ctr"/>
          <a:r>
            <a:rPr lang="en-US" sz="1100"/>
            <a:t>interés</a:t>
          </a:r>
          <a:r>
            <a:rPr lang="en-US" sz="1100" baseline="0"/>
            <a:t> = i</a:t>
          </a:r>
          <a:r>
            <a:rPr lang="en-US" sz="800" baseline="0"/>
            <a:t>t</a:t>
          </a:r>
          <a:r>
            <a:rPr lang="en-US" sz="1100" baseline="0"/>
            <a:t> * (D</a:t>
          </a:r>
          <a:r>
            <a:rPr lang="en-US" sz="800" baseline="0"/>
            <a:t>t-1</a:t>
          </a:r>
          <a:r>
            <a:rPr lang="en-US" sz="1100" baseline="0"/>
            <a:t>+D</a:t>
          </a:r>
          <a:r>
            <a:rPr lang="en-US" sz="800" baseline="0"/>
            <a:t>t</a:t>
          </a:r>
          <a:r>
            <a:rPr lang="en-US" sz="1100" baseline="0"/>
            <a:t>)/2</a:t>
          </a:r>
        </a:p>
        <a:p>
          <a:pPr algn="ctr"/>
          <a:endParaRPr lang="en-US" sz="1100" baseline="0"/>
        </a:p>
        <a:p>
          <a:pPr algn="l"/>
          <a:r>
            <a:rPr lang="en-US" sz="1100"/>
            <a:t>En ausencia del valor de Dt,</a:t>
          </a:r>
          <a:r>
            <a:rPr lang="en-US" sz="1100" baseline="0"/>
            <a:t> se usa un método iterativo para estimar la deuda promedio.</a:t>
          </a:r>
          <a:endParaRPr lang="en-US" sz="1100"/>
        </a:p>
      </xdr:txBody>
    </xdr:sp>
    <xdr:clientData/>
  </xdr:twoCellAnchor>
  <xdr:twoCellAnchor>
    <xdr:from>
      <xdr:col>5</xdr:col>
      <xdr:colOff>584200</xdr:colOff>
      <xdr:row>1</xdr:row>
      <xdr:rowOff>143934</xdr:rowOff>
    </xdr:from>
    <xdr:to>
      <xdr:col>7</xdr:col>
      <xdr:colOff>635000</xdr:colOff>
      <xdr:row>4</xdr:row>
      <xdr:rowOff>59267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279998FA-9F50-9B11-175B-B86B8E589E92}"/>
            </a:ext>
          </a:extLst>
        </xdr:cNvPr>
        <xdr:cNvCxnSpPr/>
      </xdr:nvCxnSpPr>
      <xdr:spPr>
        <a:xfrm>
          <a:off x="6544733" y="338667"/>
          <a:ext cx="1591734" cy="4995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16</xdr:row>
      <xdr:rowOff>127000</xdr:rowOff>
    </xdr:from>
    <xdr:to>
      <xdr:col>7</xdr:col>
      <xdr:colOff>618066</xdr:colOff>
      <xdr:row>16</xdr:row>
      <xdr:rowOff>127000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AD6ECE62-AA09-9A41-ABD4-6FD8C3E1BC82}"/>
            </a:ext>
          </a:extLst>
        </xdr:cNvPr>
        <xdr:cNvCxnSpPr/>
      </xdr:nvCxnSpPr>
      <xdr:spPr>
        <a:xfrm>
          <a:off x="7653867" y="3242733"/>
          <a:ext cx="4656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18</xdr:row>
      <xdr:rowOff>59267</xdr:rowOff>
    </xdr:from>
    <xdr:to>
      <xdr:col>8</xdr:col>
      <xdr:colOff>465667</xdr:colOff>
      <xdr:row>31</xdr:row>
      <xdr:rowOff>135467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389F1E40-0779-BD01-8D53-FD9B0EE5227C}"/>
            </a:ext>
          </a:extLst>
        </xdr:cNvPr>
        <xdr:cNvCxnSpPr/>
      </xdr:nvCxnSpPr>
      <xdr:spPr>
        <a:xfrm flipH="1">
          <a:off x="7653867" y="3564467"/>
          <a:ext cx="990600" cy="26077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17</xdr:row>
      <xdr:rowOff>127000</xdr:rowOff>
    </xdr:from>
    <xdr:to>
      <xdr:col>9</xdr:col>
      <xdr:colOff>304800</xdr:colOff>
      <xdr:row>31</xdr:row>
      <xdr:rowOff>135467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19F4B3D0-B3F4-FDEF-EE8E-6D8465673362}"/>
            </a:ext>
          </a:extLst>
        </xdr:cNvPr>
        <xdr:cNvCxnSpPr/>
      </xdr:nvCxnSpPr>
      <xdr:spPr>
        <a:xfrm flipH="1">
          <a:off x="7526867" y="3437467"/>
          <a:ext cx="1634066" cy="27347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95251</xdr:rowOff>
    </xdr:from>
    <xdr:to>
      <xdr:col>17</xdr:col>
      <xdr:colOff>466725</xdr:colOff>
      <xdr:row>13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21E32DF-A623-4AC5-A66D-567C68C59EC1}"/>
            </a:ext>
          </a:extLst>
        </xdr:cNvPr>
        <xdr:cNvSpPr txBox="1"/>
      </xdr:nvSpPr>
      <xdr:spPr>
        <a:xfrm>
          <a:off x="9277350" y="95251"/>
          <a:ext cx="4019550" cy="2438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 b="1"/>
            <a:t>PROGRAMA</a:t>
          </a:r>
        </a:p>
        <a:p>
          <a:endParaRPr lang="es-419" sz="1100"/>
        </a:p>
        <a:p>
          <a:r>
            <a:rPr lang="es-419" sz="1100" u="sng"/>
            <a:t>Objetivo</a:t>
          </a:r>
        </a:p>
        <a:p>
          <a:r>
            <a:rPr lang="es-419" sz="1100"/>
            <a:t>-</a:t>
          </a:r>
          <a:r>
            <a:rPr lang="es-419" sz="1100" baseline="0"/>
            <a:t>Bajar la inflacion a 9% (deflactor del PBI a 8%).</a:t>
          </a:r>
          <a:br>
            <a:rPr lang="es-419" sz="1100" baseline="0"/>
          </a:br>
          <a:endParaRPr lang="es-419" sz="1100" baseline="0"/>
        </a:p>
        <a:p>
          <a:r>
            <a:rPr lang="es-419" sz="1100" u="sng" baseline="0"/>
            <a:t>Requerimientos</a:t>
          </a:r>
        </a:p>
        <a:p>
          <a:r>
            <a:rPr lang="es-419" sz="1100" baseline="0"/>
            <a:t>-Reducir el financiamiento domestico (endógeno, medidas fiscales).</a:t>
          </a:r>
        </a:p>
        <a:p>
          <a:r>
            <a:rPr lang="es-419" sz="1100" u="sng" baseline="0"/>
            <a:t>Medidas de politica (fiscal)</a:t>
          </a:r>
        </a:p>
        <a:p>
          <a:r>
            <a:rPr lang="es-419" sz="1100" baseline="0"/>
            <a:t>-Aumentar los impuestos (calibrar)</a:t>
          </a:r>
        </a:p>
        <a:p>
          <a:r>
            <a:rPr lang="es-419" sz="1100" baseline="0"/>
            <a:t>-Reducir el gasto en bienes y servicios.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419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s-419" sz="1100" b="1" baseline="0">
              <a:solidFill>
                <a:srgbClr val="FF0000"/>
              </a:solidFill>
            </a:rPr>
            <a:t>Evaluar la factibilidad de mantener sueldos constantes en terminos reales.</a:t>
          </a:r>
          <a:endParaRPr lang="es-419" sz="1100" b="1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s-419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-Tener en cuenta que el crecimiento será menor como resultado.</a:t>
          </a:r>
          <a:endParaRPr lang="es-419" sz="1100" baseline="0"/>
        </a:p>
        <a:p>
          <a:endParaRPr lang="es-419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0</xdr:row>
      <xdr:rowOff>95251</xdr:rowOff>
    </xdr:from>
    <xdr:to>
      <xdr:col>19</xdr:col>
      <xdr:colOff>466725</xdr:colOff>
      <xdr:row>13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B6238EED-AF89-4C4A-AA56-D619D61031E0}"/>
            </a:ext>
          </a:extLst>
        </xdr:cNvPr>
        <xdr:cNvSpPr txBox="1"/>
      </xdr:nvSpPr>
      <xdr:spPr>
        <a:xfrm>
          <a:off x="9277350" y="95251"/>
          <a:ext cx="4019550" cy="2438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 b="1"/>
            <a:t>PROGRAMA</a:t>
          </a:r>
        </a:p>
        <a:p>
          <a:endParaRPr lang="es-419" sz="1100"/>
        </a:p>
        <a:p>
          <a:r>
            <a:rPr lang="es-419" sz="1100" u="sng"/>
            <a:t>Objetivo (sin brecha)</a:t>
          </a:r>
        </a:p>
        <a:p>
          <a:r>
            <a:rPr lang="es-419" sz="1100"/>
            <a:t>-</a:t>
          </a:r>
          <a:r>
            <a:rPr lang="es-419" sz="1100" baseline="0"/>
            <a:t>Bajar la inflacion a 9% (deflactor del PBI a 8%).</a:t>
          </a:r>
          <a:br>
            <a:rPr lang="es-419" sz="1100" baseline="0"/>
          </a:br>
          <a:endParaRPr lang="es-419" sz="1100" baseline="0"/>
        </a:p>
        <a:p>
          <a:r>
            <a:rPr lang="es-419" sz="1100" u="sng" baseline="0"/>
            <a:t>Requerimientos</a:t>
          </a:r>
        </a:p>
        <a:p>
          <a:r>
            <a:rPr lang="es-419" sz="1100" baseline="0"/>
            <a:t>-Reducir el financiamiento domestico (endógeno, medidas fiscales).</a:t>
          </a:r>
        </a:p>
        <a:p>
          <a:r>
            <a:rPr lang="es-419" sz="1100" u="sng" baseline="0"/>
            <a:t>Medidas de politica (fiscal)</a:t>
          </a:r>
        </a:p>
        <a:p>
          <a:r>
            <a:rPr lang="es-419" sz="1100" baseline="0"/>
            <a:t>-Aumentar los impuestos (calibrar)</a:t>
          </a:r>
        </a:p>
        <a:p>
          <a:r>
            <a:rPr lang="es-419" sz="1100" baseline="0"/>
            <a:t>-Reducir el gasto en bienes y servicios.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419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s-419" sz="1100" b="1" baseline="0">
              <a:solidFill>
                <a:srgbClr val="FF0000"/>
              </a:solidFill>
            </a:rPr>
            <a:t>Evaluar la factibilidad de mantener sueldos constantes en terminos reales.</a:t>
          </a:r>
          <a:endParaRPr lang="es-419" sz="1100" b="1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s-419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-Tener en cuenta que el crecimiento será menor como resultado.</a:t>
          </a:r>
          <a:endParaRPr lang="es-419" sz="11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0</xdr:row>
      <xdr:rowOff>95251</xdr:rowOff>
    </xdr:from>
    <xdr:to>
      <xdr:col>19</xdr:col>
      <xdr:colOff>466725</xdr:colOff>
      <xdr:row>13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9EFADDBE-B344-422B-9156-D2B7B4B9E0A2}"/>
            </a:ext>
          </a:extLst>
        </xdr:cNvPr>
        <xdr:cNvSpPr txBox="1"/>
      </xdr:nvSpPr>
      <xdr:spPr>
        <a:xfrm>
          <a:off x="10496550" y="95251"/>
          <a:ext cx="4019550" cy="2628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 b="1"/>
            <a:t>PROGRAMA</a:t>
          </a:r>
        </a:p>
        <a:p>
          <a:endParaRPr lang="es-419" sz="1100"/>
        </a:p>
        <a:p>
          <a:r>
            <a:rPr lang="es-419" sz="1100" u="sng"/>
            <a:t>Objetivo</a:t>
          </a:r>
        </a:p>
        <a:p>
          <a:r>
            <a:rPr lang="es-419" sz="1100"/>
            <a:t>-</a:t>
          </a:r>
          <a:r>
            <a:rPr lang="es-419" sz="1100" baseline="0"/>
            <a:t>Bajar la inflacion a 9% (deflactor del PBI a 8%).</a:t>
          </a:r>
          <a:br>
            <a:rPr lang="es-419" sz="1100" baseline="0"/>
          </a:br>
          <a:endParaRPr lang="es-419" sz="1100" baseline="0"/>
        </a:p>
        <a:p>
          <a:r>
            <a:rPr lang="es-419" sz="1100" u="sng" baseline="0"/>
            <a:t>Requerimientos</a:t>
          </a:r>
        </a:p>
        <a:p>
          <a:r>
            <a:rPr lang="es-419" sz="1100" baseline="0"/>
            <a:t>-Reducir el financiamiento domestico (endógeno, medidas fiscales).</a:t>
          </a:r>
        </a:p>
        <a:p>
          <a:r>
            <a:rPr lang="es-419" sz="1100" u="sng" baseline="0"/>
            <a:t>Medidas de politica (fiscal)</a:t>
          </a:r>
        </a:p>
        <a:p>
          <a:r>
            <a:rPr lang="es-419" sz="1100" baseline="0"/>
            <a:t>-Aumentar los impuestos (calibrar)</a:t>
          </a:r>
        </a:p>
        <a:p>
          <a:r>
            <a:rPr lang="es-419" sz="1100" baseline="0"/>
            <a:t>-Reducir el gasto en bienes y servicios.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419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s-419" sz="1100" b="1" baseline="0">
              <a:solidFill>
                <a:srgbClr val="FF0000"/>
              </a:solidFill>
            </a:rPr>
            <a:t>Evaluar la factibilidad de mantener sueldos constantes en terminos reales.</a:t>
          </a:r>
          <a:endParaRPr lang="es-419" sz="1100" b="1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s-419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-Tener en cuenta que el crecimiento será menor como resultado.</a:t>
          </a:r>
          <a:endParaRPr lang="es-419" sz="1100" baseline="0"/>
        </a:p>
        <a:p>
          <a:endParaRPr lang="es-419" sz="11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0</xdr:row>
      <xdr:rowOff>95251</xdr:rowOff>
    </xdr:from>
    <xdr:to>
      <xdr:col>19</xdr:col>
      <xdr:colOff>466725</xdr:colOff>
      <xdr:row>13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84C3DF82-BEEE-4C24-BA45-25EEB05238FE}"/>
            </a:ext>
          </a:extLst>
        </xdr:cNvPr>
        <xdr:cNvSpPr txBox="1"/>
      </xdr:nvSpPr>
      <xdr:spPr>
        <a:xfrm>
          <a:off x="10639425" y="95251"/>
          <a:ext cx="4019550" cy="2628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 b="1"/>
            <a:t>PROGRAMA</a:t>
          </a:r>
        </a:p>
        <a:p>
          <a:endParaRPr lang="es-419" sz="1100"/>
        </a:p>
        <a:p>
          <a:r>
            <a:rPr lang="es-419" sz="1100" u="sng"/>
            <a:t>Objetivo</a:t>
          </a:r>
        </a:p>
        <a:p>
          <a:r>
            <a:rPr lang="es-419" sz="1100"/>
            <a:t>-</a:t>
          </a:r>
          <a:r>
            <a:rPr lang="es-419" sz="1100" baseline="0"/>
            <a:t>Bajar la inflacion a 9% (deflactor del PBI a 8%).</a:t>
          </a:r>
          <a:br>
            <a:rPr lang="es-419" sz="1100" baseline="0"/>
          </a:br>
          <a:endParaRPr lang="es-419" sz="1100" baseline="0"/>
        </a:p>
        <a:p>
          <a:r>
            <a:rPr lang="es-419" sz="1100" u="sng" baseline="0"/>
            <a:t>Requerimientos</a:t>
          </a:r>
        </a:p>
        <a:p>
          <a:r>
            <a:rPr lang="es-419" sz="1100" baseline="0"/>
            <a:t>-Reducir el financiamiento domestico (endógeno, medidas fiscales).</a:t>
          </a:r>
        </a:p>
        <a:p>
          <a:r>
            <a:rPr lang="es-419" sz="1100" u="sng" baseline="0"/>
            <a:t>Medidas de politica (fiscal)</a:t>
          </a:r>
        </a:p>
        <a:p>
          <a:r>
            <a:rPr lang="es-419" sz="1100" baseline="0"/>
            <a:t>-Aumentar los impuestos (calibrar)</a:t>
          </a:r>
        </a:p>
        <a:p>
          <a:r>
            <a:rPr lang="es-419" sz="1100" baseline="0"/>
            <a:t>-Reducir el gasto en bienes y servicios.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419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s-419" sz="1100" b="1" baseline="0">
              <a:solidFill>
                <a:srgbClr val="FF0000"/>
              </a:solidFill>
            </a:rPr>
            <a:t>Evaluar la factibilidad de mantener sueldos constantes en terminos reales.</a:t>
          </a:r>
          <a:endParaRPr lang="es-419" sz="1100" b="1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s-419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-Tener en cuenta que el crecimiento será menor como resultado.</a:t>
          </a:r>
          <a:endParaRPr lang="es-419" sz="1100" baseline="0"/>
        </a:p>
        <a:p>
          <a:endParaRPr lang="es-419" sz="11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0</xdr:row>
      <xdr:rowOff>95251</xdr:rowOff>
    </xdr:from>
    <xdr:to>
      <xdr:col>19</xdr:col>
      <xdr:colOff>466725</xdr:colOff>
      <xdr:row>13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C3532E11-A157-9A4E-9886-3494C6F03355}"/>
            </a:ext>
          </a:extLst>
        </xdr:cNvPr>
        <xdr:cNvSpPr txBox="1"/>
      </xdr:nvSpPr>
      <xdr:spPr>
        <a:xfrm>
          <a:off x="12157075" y="95251"/>
          <a:ext cx="4400550" cy="2654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 b="1"/>
            <a:t>PROGRAMA</a:t>
          </a:r>
        </a:p>
        <a:p>
          <a:endParaRPr lang="es-419" sz="1100"/>
        </a:p>
        <a:p>
          <a:r>
            <a:rPr lang="es-419" sz="1100" u="sng"/>
            <a:t>Objetivo</a:t>
          </a:r>
        </a:p>
        <a:p>
          <a:r>
            <a:rPr lang="es-419" sz="1100"/>
            <a:t>-</a:t>
          </a:r>
          <a:r>
            <a:rPr lang="es-419" sz="1100" baseline="0"/>
            <a:t>Bajar la inflacion a 9% (deflactor del PBI a 8%).</a:t>
          </a:r>
          <a:br>
            <a:rPr lang="es-419" sz="1100" baseline="0"/>
          </a:br>
          <a:endParaRPr lang="es-419" sz="1100" baseline="0"/>
        </a:p>
        <a:p>
          <a:r>
            <a:rPr lang="es-419" sz="1100" u="sng" baseline="0"/>
            <a:t>Requerimientos</a:t>
          </a:r>
        </a:p>
        <a:p>
          <a:r>
            <a:rPr lang="es-419" sz="1100" baseline="0"/>
            <a:t>-Reducir el financiamiento domestico (endógeno, medidas fiscales).</a:t>
          </a:r>
        </a:p>
        <a:p>
          <a:r>
            <a:rPr lang="es-419" sz="1100" u="sng" baseline="0"/>
            <a:t>Medidas de politica (fiscal)</a:t>
          </a:r>
        </a:p>
        <a:p>
          <a:r>
            <a:rPr lang="es-419" sz="1100" baseline="0"/>
            <a:t>-Aumentar los impuestos (calibrar)</a:t>
          </a:r>
        </a:p>
        <a:p>
          <a:r>
            <a:rPr lang="es-419" sz="1100" baseline="0"/>
            <a:t>-Reducir el gasto en bienes y servicios.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419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s-419" sz="1100" b="1" baseline="0">
              <a:solidFill>
                <a:srgbClr val="FF0000"/>
              </a:solidFill>
            </a:rPr>
            <a:t>Evaluar la factibilidad de mantener sueldos constantes en terminos reales.</a:t>
          </a:r>
          <a:endParaRPr lang="es-419" sz="1100" b="1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s-419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-Tener en cuenta que el crecimiento será menor como resultado.</a:t>
          </a:r>
          <a:endParaRPr lang="es-419" sz="1100" baseline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0</xdr:row>
      <xdr:rowOff>95251</xdr:rowOff>
    </xdr:from>
    <xdr:to>
      <xdr:col>19</xdr:col>
      <xdr:colOff>466725</xdr:colOff>
      <xdr:row>13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B649A1A4-36DD-4B12-BF98-8EFD41E62847}"/>
            </a:ext>
          </a:extLst>
        </xdr:cNvPr>
        <xdr:cNvSpPr txBox="1"/>
      </xdr:nvSpPr>
      <xdr:spPr>
        <a:xfrm>
          <a:off x="10772775" y="95251"/>
          <a:ext cx="4019550" cy="2628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 b="1"/>
            <a:t>PROGRAMA</a:t>
          </a:r>
        </a:p>
        <a:p>
          <a:endParaRPr lang="es-419" sz="1100"/>
        </a:p>
        <a:p>
          <a:r>
            <a:rPr lang="es-419" sz="1100" u="sng"/>
            <a:t>Objetivo</a:t>
          </a:r>
        </a:p>
        <a:p>
          <a:r>
            <a:rPr lang="es-419" sz="1100"/>
            <a:t>-</a:t>
          </a:r>
          <a:r>
            <a:rPr lang="es-419" sz="1100" baseline="0"/>
            <a:t>Bajar la inflacion a 9% (deflactor del PBI a 8%).</a:t>
          </a:r>
          <a:br>
            <a:rPr lang="es-419" sz="1100" baseline="0"/>
          </a:br>
          <a:endParaRPr lang="es-419" sz="1100" baseline="0"/>
        </a:p>
        <a:p>
          <a:r>
            <a:rPr lang="es-419" sz="1100" u="sng" baseline="0"/>
            <a:t>Requerimientos</a:t>
          </a:r>
        </a:p>
        <a:p>
          <a:r>
            <a:rPr lang="es-419" sz="1100" baseline="0"/>
            <a:t>-Reducir el financiamiento domestico (endógeno, medidas fiscales).</a:t>
          </a:r>
        </a:p>
        <a:p>
          <a:r>
            <a:rPr lang="es-419" sz="1100" u="sng" baseline="0"/>
            <a:t>Medidas de politica (fiscal)</a:t>
          </a:r>
        </a:p>
        <a:p>
          <a:r>
            <a:rPr lang="es-419" sz="1100" baseline="0"/>
            <a:t>-Aumentar los impuestos (calibrar)</a:t>
          </a:r>
        </a:p>
        <a:p>
          <a:r>
            <a:rPr lang="es-419" sz="1100" baseline="0"/>
            <a:t>-Reducir el gasto en bienes y servicios.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419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s-419" sz="1100" b="1" baseline="0">
              <a:solidFill>
                <a:srgbClr val="FF0000"/>
              </a:solidFill>
            </a:rPr>
            <a:t>Evaluar la factibilidad de mantener sueldos constantes en terminos reales.</a:t>
          </a:r>
          <a:endParaRPr lang="es-419" sz="1100" b="1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s-419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-Tener en cuenta que el crecimiento será menor como resultado.</a:t>
          </a:r>
          <a:endParaRPr lang="es-419" sz="1100" baseline="0"/>
        </a:p>
      </xdr:txBody>
    </xdr:sp>
    <xdr:clientData/>
  </xdr:twoCellAnchor>
  <xdr:twoCellAnchor>
    <xdr:from>
      <xdr:col>14</xdr:col>
      <xdr:colOff>19050</xdr:colOff>
      <xdr:row>23</xdr:row>
      <xdr:rowOff>95250</xdr:rowOff>
    </xdr:from>
    <xdr:to>
      <xdr:col>19</xdr:col>
      <xdr:colOff>495300</xdr:colOff>
      <xdr:row>26</xdr:row>
      <xdr:rowOff>33867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651BE27C-38DF-428C-B599-FA15E55B7B3B}"/>
            </a:ext>
          </a:extLst>
        </xdr:cNvPr>
        <xdr:cNvSpPr txBox="1"/>
      </xdr:nvSpPr>
      <xdr:spPr>
        <a:xfrm>
          <a:off x="12185650" y="4785783"/>
          <a:ext cx="3862917" cy="522817"/>
        </a:xfrm>
        <a:prstGeom prst="rect">
          <a:avLst/>
        </a:prstGeom>
        <a:solidFill>
          <a:srgbClr val="FFA7A7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/>
            <a:t>Se </a:t>
          </a:r>
          <a:r>
            <a:rPr lang="es-419" sz="1100" baseline="0"/>
            <a:t>logra (i) implementar las medidas de politica fiscal necesarias para lograr los objetivos, y (ii) se elimina la brecha.</a:t>
          </a:r>
        </a:p>
        <a:p>
          <a:endParaRPr lang="es-419" sz="1100" baseline="0"/>
        </a:p>
      </xdr:txBody>
    </xdr:sp>
    <xdr:clientData/>
  </xdr:twoCellAnchor>
  <xdr:twoCellAnchor>
    <xdr:from>
      <xdr:col>13</xdr:col>
      <xdr:colOff>38100</xdr:colOff>
      <xdr:row>23</xdr:row>
      <xdr:rowOff>123825</xdr:rowOff>
    </xdr:from>
    <xdr:to>
      <xdr:col>13</xdr:col>
      <xdr:colOff>552450</xdr:colOff>
      <xdr:row>26</xdr:row>
      <xdr:rowOff>161925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DF462A31-2CDB-4FF2-9F25-1B71C95BFA79}"/>
            </a:ext>
          </a:extLst>
        </xdr:cNvPr>
        <xdr:cNvCxnSpPr/>
      </xdr:nvCxnSpPr>
      <xdr:spPr>
        <a:xfrm>
          <a:off x="10706100" y="4695825"/>
          <a:ext cx="514350" cy="609600"/>
        </a:xfrm>
        <a:prstGeom prst="straightConnector1">
          <a:avLst/>
        </a:prstGeom>
        <a:ln w="4445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0</xdr:row>
      <xdr:rowOff>95251</xdr:rowOff>
    </xdr:from>
    <xdr:to>
      <xdr:col>19</xdr:col>
      <xdr:colOff>466725</xdr:colOff>
      <xdr:row>13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B649A1A4-36DD-4B12-BF98-8EFD41E62847}"/>
            </a:ext>
          </a:extLst>
        </xdr:cNvPr>
        <xdr:cNvSpPr txBox="1"/>
      </xdr:nvSpPr>
      <xdr:spPr>
        <a:xfrm>
          <a:off x="10384155" y="95251"/>
          <a:ext cx="3973830" cy="25222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 b="1"/>
            <a:t>PROGRAMA</a:t>
          </a:r>
        </a:p>
        <a:p>
          <a:endParaRPr lang="es-419" sz="1100"/>
        </a:p>
        <a:p>
          <a:r>
            <a:rPr lang="es-419" sz="1100" u="sng"/>
            <a:t>Objetivo</a:t>
          </a:r>
        </a:p>
        <a:p>
          <a:r>
            <a:rPr lang="es-419" sz="1100"/>
            <a:t>-</a:t>
          </a:r>
          <a:r>
            <a:rPr lang="es-419" sz="1100" baseline="0"/>
            <a:t>Bajar la inflacion a 9% (deflactor del PBI a 8%).</a:t>
          </a:r>
          <a:br>
            <a:rPr lang="es-419" sz="1100" baseline="0"/>
          </a:br>
          <a:endParaRPr lang="es-419" sz="1100" baseline="0"/>
        </a:p>
        <a:p>
          <a:r>
            <a:rPr lang="es-419" sz="1100" u="sng" baseline="0"/>
            <a:t>Requerimientos</a:t>
          </a:r>
        </a:p>
        <a:p>
          <a:r>
            <a:rPr lang="es-419" sz="1100" baseline="0"/>
            <a:t>-Reducir el financiamiento domestico (endógeno, medidas fiscales).</a:t>
          </a:r>
        </a:p>
        <a:p>
          <a:r>
            <a:rPr lang="es-419" sz="1100" u="sng" baseline="0"/>
            <a:t>Medidas de politica (fiscal)</a:t>
          </a:r>
        </a:p>
        <a:p>
          <a:r>
            <a:rPr lang="es-419" sz="1100" baseline="0"/>
            <a:t>-Aumentar los impuestos (calibrar)</a:t>
          </a:r>
        </a:p>
        <a:p>
          <a:r>
            <a:rPr lang="es-419" sz="1100" baseline="0"/>
            <a:t>-Reducir el gasto en bienes y servicios.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419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s-419" sz="1100" b="1" baseline="0">
              <a:solidFill>
                <a:srgbClr val="FF0000"/>
              </a:solidFill>
            </a:rPr>
            <a:t>Evaluar la factibilidad de mantener sueldos constantes en terminos reales.</a:t>
          </a:r>
          <a:endParaRPr lang="es-419" sz="1100" b="1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s-419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-Tener en cuenta que el crecimiento será menor como resultado.</a:t>
          </a:r>
          <a:endParaRPr lang="es-419" sz="1100" baseline="0"/>
        </a:p>
      </xdr:txBody>
    </xdr:sp>
    <xdr:clientData/>
  </xdr:twoCellAnchor>
  <xdr:twoCellAnchor>
    <xdr:from>
      <xdr:col>14</xdr:col>
      <xdr:colOff>19050</xdr:colOff>
      <xdr:row>23</xdr:row>
      <xdr:rowOff>95250</xdr:rowOff>
    </xdr:from>
    <xdr:to>
      <xdr:col>19</xdr:col>
      <xdr:colOff>495300</xdr:colOff>
      <xdr:row>26</xdr:row>
      <xdr:rowOff>33867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651BE27C-38DF-428C-B599-FA15E55B7B3B}"/>
            </a:ext>
          </a:extLst>
        </xdr:cNvPr>
        <xdr:cNvSpPr txBox="1"/>
      </xdr:nvSpPr>
      <xdr:spPr>
        <a:xfrm>
          <a:off x="10900410" y="4484370"/>
          <a:ext cx="3486150" cy="487257"/>
        </a:xfrm>
        <a:prstGeom prst="rect">
          <a:avLst/>
        </a:prstGeom>
        <a:solidFill>
          <a:srgbClr val="FFA7A7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/>
            <a:t>Se </a:t>
          </a:r>
          <a:r>
            <a:rPr lang="es-419" sz="1100" baseline="0"/>
            <a:t>logra (i) implementar las medidas de politica fiscal necesarias para lograr los objetivos, y (ii) se elimina la brecha.</a:t>
          </a:r>
        </a:p>
        <a:p>
          <a:endParaRPr lang="es-419" sz="1100" baseline="0"/>
        </a:p>
      </xdr:txBody>
    </xdr:sp>
    <xdr:clientData/>
  </xdr:twoCellAnchor>
  <xdr:twoCellAnchor>
    <xdr:from>
      <xdr:col>13</xdr:col>
      <xdr:colOff>38100</xdr:colOff>
      <xdr:row>23</xdr:row>
      <xdr:rowOff>123825</xdr:rowOff>
    </xdr:from>
    <xdr:to>
      <xdr:col>13</xdr:col>
      <xdr:colOff>552450</xdr:colOff>
      <xdr:row>26</xdr:row>
      <xdr:rowOff>161925</xdr:rowOff>
    </xdr:to>
    <xdr:cxnSp macro="">
      <xdr:nvCxnSpPr>
        <xdr:cNvPr id="4" name="Straight Arrow Connector 4">
          <a:extLst>
            <a:ext uri="{FF2B5EF4-FFF2-40B4-BE49-F238E27FC236}">
              <a16:creationId xmlns:a16="http://schemas.microsoft.com/office/drawing/2014/main" xmlns="" id="{DF462A31-2CDB-4FF2-9F25-1B71C95BFA79}"/>
            </a:ext>
          </a:extLst>
        </xdr:cNvPr>
        <xdr:cNvCxnSpPr/>
      </xdr:nvCxnSpPr>
      <xdr:spPr>
        <a:xfrm>
          <a:off x="10317480" y="4512945"/>
          <a:ext cx="514350" cy="586740"/>
        </a:xfrm>
        <a:prstGeom prst="straightConnector1">
          <a:avLst/>
        </a:prstGeom>
        <a:ln w="4445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38"/>
  <sheetViews>
    <sheetView topLeftCell="A32" zoomScale="150" zoomScaleNormal="150" workbookViewId="0">
      <selection activeCell="H32" sqref="H32"/>
    </sheetView>
  </sheetViews>
  <sheetFormatPr baseColWidth="10" defaultColWidth="8.77734375" defaultRowHeight="14.4"/>
  <cols>
    <col min="2" max="2" width="41" customWidth="1"/>
    <col min="3" max="3" width="10.44140625" bestFit="1" customWidth="1"/>
    <col min="7" max="7" width="11.33203125" customWidth="1"/>
  </cols>
  <sheetData>
    <row r="1" spans="2:8">
      <c r="B1" s="3" t="s">
        <v>0</v>
      </c>
      <c r="C1" s="107"/>
      <c r="D1" s="107"/>
      <c r="E1" s="107"/>
      <c r="F1" s="107"/>
      <c r="G1" s="107"/>
      <c r="H1" s="107"/>
    </row>
    <row r="2" spans="2:8">
      <c r="B2" s="12"/>
    </row>
    <row r="3" spans="2:8">
      <c r="B3" s="8"/>
      <c r="C3" s="8"/>
      <c r="D3" s="8"/>
      <c r="E3" s="8"/>
      <c r="F3" s="8"/>
      <c r="G3" s="8"/>
    </row>
    <row r="4" spans="2:8">
      <c r="C4" s="4">
        <v>2024</v>
      </c>
      <c r="D4" s="109">
        <v>2025</v>
      </c>
      <c r="E4" s="109"/>
      <c r="F4" s="109"/>
      <c r="G4" s="109"/>
    </row>
    <row r="5" spans="2:8">
      <c r="C5" s="4"/>
      <c r="D5" s="109" t="s">
        <v>16</v>
      </c>
      <c r="E5" s="109"/>
      <c r="F5" s="109"/>
      <c r="G5" s="109"/>
    </row>
    <row r="6" spans="2:8">
      <c r="B6" s="5"/>
      <c r="C6" s="6"/>
      <c r="D6" s="110" t="s">
        <v>13</v>
      </c>
      <c r="E6" s="110"/>
      <c r="F6" s="7" t="s">
        <v>14</v>
      </c>
      <c r="G6" s="6" t="s">
        <v>15</v>
      </c>
    </row>
    <row r="7" spans="2:8">
      <c r="C7" s="4"/>
      <c r="D7" s="4"/>
      <c r="E7" s="4"/>
      <c r="F7" s="20"/>
      <c r="G7" s="4"/>
    </row>
    <row r="8" spans="2:8">
      <c r="B8" s="111" t="s">
        <v>21</v>
      </c>
      <c r="C8" s="111"/>
      <c r="D8" s="111"/>
      <c r="E8" s="111"/>
      <c r="F8" s="111"/>
      <c r="G8" s="111"/>
    </row>
    <row r="10" spans="2:8">
      <c r="B10" t="s">
        <v>9</v>
      </c>
      <c r="C10" s="10">
        <f>C11+C12</f>
        <v>11000</v>
      </c>
    </row>
    <row r="11" spans="2:8">
      <c r="B11" s="1" t="s">
        <v>1</v>
      </c>
      <c r="C11" s="9">
        <v>9000</v>
      </c>
      <c r="D11" s="18" t="s">
        <v>17</v>
      </c>
      <c r="E11" s="19">
        <v>0.9</v>
      </c>
      <c r="F11" s="104"/>
    </row>
    <row r="12" spans="2:8">
      <c r="B12" s="1" t="s">
        <v>2</v>
      </c>
      <c r="C12" s="9">
        <v>2000</v>
      </c>
      <c r="D12" s="18" t="s">
        <v>17</v>
      </c>
      <c r="E12" s="19">
        <v>0.8</v>
      </c>
      <c r="F12" s="104"/>
    </row>
    <row r="13" spans="2:8">
      <c r="B13" t="s">
        <v>10</v>
      </c>
      <c r="C13" s="10">
        <f>C14+C18</f>
        <v>13000</v>
      </c>
      <c r="D13" s="13"/>
      <c r="E13" s="14"/>
      <c r="F13" s="105"/>
    </row>
    <row r="14" spans="2:8">
      <c r="B14" s="1" t="s">
        <v>3</v>
      </c>
      <c r="C14" s="10">
        <f>SUM(C15:C17)</f>
        <v>11000</v>
      </c>
      <c r="D14" s="13"/>
      <c r="E14" s="14"/>
      <c r="F14" s="105"/>
    </row>
    <row r="15" spans="2:8">
      <c r="B15" s="2" t="s">
        <v>4</v>
      </c>
      <c r="C15" s="9">
        <v>6000</v>
      </c>
      <c r="D15" s="112" t="s">
        <v>61</v>
      </c>
      <c r="E15" s="112"/>
      <c r="F15" s="106"/>
    </row>
    <row r="16" spans="2:8">
      <c r="B16" s="2" t="s">
        <v>5</v>
      </c>
      <c r="C16" s="9">
        <v>1000</v>
      </c>
      <c r="D16" s="18" t="s">
        <v>17</v>
      </c>
      <c r="E16" s="19">
        <v>1</v>
      </c>
      <c r="F16" s="104"/>
    </row>
    <row r="17" spans="2:7">
      <c r="B17" s="2" t="s">
        <v>6</v>
      </c>
      <c r="C17" s="9">
        <v>4000</v>
      </c>
      <c r="F17" s="105"/>
    </row>
    <row r="18" spans="2:7">
      <c r="B18" s="1" t="s">
        <v>7</v>
      </c>
      <c r="C18" s="9">
        <v>2000</v>
      </c>
      <c r="D18" s="18" t="s">
        <v>17</v>
      </c>
      <c r="E18" s="19">
        <v>1</v>
      </c>
      <c r="F18" s="104"/>
    </row>
    <row r="19" spans="2:7">
      <c r="B19" t="s">
        <v>11</v>
      </c>
      <c r="C19" s="11">
        <f>C10-C13+C17</f>
        <v>2000</v>
      </c>
      <c r="F19" s="105"/>
    </row>
    <row r="20" spans="2:7" ht="16.2">
      <c r="B20" s="21" t="s">
        <v>8</v>
      </c>
      <c r="C20" s="94">
        <f>C10-C13</f>
        <v>-2000</v>
      </c>
      <c r="G20" s="95" t="s">
        <v>34</v>
      </c>
    </row>
    <row r="21" spans="2:7">
      <c r="B21" t="s">
        <v>12</v>
      </c>
      <c r="C21" s="15">
        <f>SUM(C22:C23)</f>
        <v>2000</v>
      </c>
      <c r="G21" s="38" t="s">
        <v>34</v>
      </c>
    </row>
    <row r="22" spans="2:7">
      <c r="B22" s="1" t="s">
        <v>18</v>
      </c>
      <c r="C22" s="9">
        <v>1500</v>
      </c>
      <c r="G22" s="69">
        <v>850</v>
      </c>
    </row>
    <row r="23" spans="2:7">
      <c r="B23" s="1" t="s">
        <v>19</v>
      </c>
      <c r="C23" s="9">
        <v>500</v>
      </c>
      <c r="G23" s="69">
        <v>1000</v>
      </c>
    </row>
    <row r="24" spans="2:7">
      <c r="B24" s="16" t="s">
        <v>20</v>
      </c>
      <c r="C24" s="17">
        <f>C20+C21</f>
        <v>0</v>
      </c>
    </row>
    <row r="25" spans="2:7">
      <c r="C25" s="9"/>
    </row>
    <row r="26" spans="2:7">
      <c r="B26" s="111" t="s">
        <v>22</v>
      </c>
      <c r="C26" s="111"/>
      <c r="D26" s="111"/>
      <c r="E26" s="111"/>
      <c r="F26" s="111"/>
      <c r="G26" s="111"/>
    </row>
    <row r="28" spans="2:7">
      <c r="B28" t="s">
        <v>23</v>
      </c>
      <c r="C28" s="9">
        <v>55555.555555555562</v>
      </c>
      <c r="G28" s="82">
        <f>C28*(1+G35/100)</f>
        <v>64088.888888888905</v>
      </c>
    </row>
    <row r="29" spans="2:7">
      <c r="B29" t="s">
        <v>11</v>
      </c>
      <c r="C29" s="24">
        <f>C19/C28*100</f>
        <v>3.5999999999999996</v>
      </c>
      <c r="G29" s="9"/>
    </row>
    <row r="30" spans="2:7">
      <c r="B30" t="s">
        <v>8</v>
      </c>
      <c r="C30" s="24">
        <f>C20/C28*100</f>
        <v>-3.5999999999999996</v>
      </c>
      <c r="G30" s="9"/>
    </row>
    <row r="31" spans="2:7">
      <c r="B31" s="21" t="s">
        <v>24</v>
      </c>
      <c r="C31" s="9"/>
      <c r="G31" s="9"/>
    </row>
    <row r="32" spans="2:7">
      <c r="B32" t="s">
        <v>25</v>
      </c>
      <c r="C32" s="9">
        <v>35000</v>
      </c>
      <c r="G32" s="9"/>
    </row>
    <row r="33" spans="2:7">
      <c r="B33" t="s">
        <v>26</v>
      </c>
      <c r="C33" s="25">
        <f>C32/C28*100</f>
        <v>62.999999999999986</v>
      </c>
      <c r="G33" s="9"/>
    </row>
    <row r="34" spans="2:7">
      <c r="B34" t="s">
        <v>27</v>
      </c>
      <c r="C34" s="22">
        <v>11.4</v>
      </c>
      <c r="G34" s="26">
        <v>13</v>
      </c>
    </row>
    <row r="35" spans="2:7">
      <c r="B35" t="s">
        <v>28</v>
      </c>
      <c r="C35" s="22">
        <v>11.2</v>
      </c>
      <c r="G35" s="81">
        <f>((1+G36/100)*(1+G37/100)-1)*100</f>
        <v>15.360000000000017</v>
      </c>
    </row>
    <row r="36" spans="2:7">
      <c r="B36" t="s">
        <v>29</v>
      </c>
      <c r="C36" s="22">
        <v>3</v>
      </c>
      <c r="G36" s="26">
        <v>3</v>
      </c>
    </row>
    <row r="37" spans="2:7">
      <c r="B37" t="s">
        <v>30</v>
      </c>
      <c r="C37" s="25">
        <f>((1+C35/100)/(1+C36/100)-1)*100</f>
        <v>7.9611650485436947</v>
      </c>
      <c r="G37" s="26">
        <v>12</v>
      </c>
    </row>
    <row r="38" spans="2:7">
      <c r="B38" t="s">
        <v>31</v>
      </c>
      <c r="C38" s="22">
        <v>9</v>
      </c>
      <c r="G38" s="26">
        <v>13</v>
      </c>
    </row>
  </sheetData>
  <mergeCells count="6">
    <mergeCell ref="B26:G26"/>
    <mergeCell ref="D4:G4"/>
    <mergeCell ref="D5:G5"/>
    <mergeCell ref="D6:E6"/>
    <mergeCell ref="B8:G8"/>
    <mergeCell ref="D15:E1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topLeftCell="B1" zoomScale="150" zoomScaleNormal="150" workbookViewId="0">
      <pane xSplit="2" ySplit="6" topLeftCell="G10" activePane="bottomRight" state="frozen"/>
      <selection activeCell="B1" sqref="B1"/>
      <selection pane="topRight" activeCell="D1" sqref="D1"/>
      <selection pane="bottomLeft" activeCell="B7" sqref="B7"/>
      <selection pane="bottomRight" activeCell="L16" sqref="L16"/>
    </sheetView>
  </sheetViews>
  <sheetFormatPr baseColWidth="10" defaultColWidth="8.77734375" defaultRowHeight="14.4"/>
  <cols>
    <col min="2" max="2" width="41" customWidth="1"/>
    <col min="3" max="3" width="10.44140625" bestFit="1" customWidth="1"/>
    <col min="7" max="7" width="11.33203125" customWidth="1"/>
    <col min="10" max="10" width="9.109375" customWidth="1"/>
    <col min="11" max="11" width="11.33203125" customWidth="1"/>
    <col min="12" max="12" width="10.33203125" customWidth="1"/>
    <col min="13" max="13" width="11.44140625" customWidth="1"/>
  </cols>
  <sheetData>
    <row r="1" spans="2:15">
      <c r="B1" s="3" t="s">
        <v>0</v>
      </c>
      <c r="C1" s="28" t="s">
        <v>58</v>
      </c>
      <c r="D1" s="28" t="s">
        <v>51</v>
      </c>
      <c r="E1" s="28"/>
      <c r="F1" s="28"/>
      <c r="G1" s="28"/>
      <c r="H1" s="28"/>
    </row>
    <row r="2" spans="2:15">
      <c r="B2" s="12"/>
      <c r="D2" s="28" t="s">
        <v>52</v>
      </c>
      <c r="E2" s="27"/>
      <c r="F2" s="27"/>
      <c r="G2" s="27"/>
      <c r="H2" s="27"/>
    </row>
    <row r="3" spans="2:15">
      <c r="B3" s="8"/>
      <c r="C3" s="8"/>
      <c r="D3" s="45"/>
      <c r="E3" s="8"/>
      <c r="F3" s="8"/>
      <c r="G3" s="46"/>
      <c r="H3" s="8"/>
      <c r="I3" s="8"/>
      <c r="J3" s="8"/>
      <c r="K3" s="8"/>
      <c r="L3" s="8"/>
      <c r="M3" s="8"/>
    </row>
    <row r="4" spans="2:15">
      <c r="C4" s="4">
        <f>'Paso 0'!C4</f>
        <v>2024</v>
      </c>
      <c r="D4" s="109">
        <f>C4+1</f>
        <v>2025</v>
      </c>
      <c r="E4" s="109"/>
      <c r="F4" s="109"/>
      <c r="G4" s="109"/>
      <c r="H4" s="117" t="s">
        <v>69</v>
      </c>
      <c r="I4" s="117"/>
      <c r="J4" s="117"/>
      <c r="K4" s="117"/>
      <c r="L4" s="117"/>
      <c r="M4" s="117"/>
    </row>
    <row r="5" spans="2:15">
      <c r="C5" s="4"/>
      <c r="D5" s="114" t="s">
        <v>16</v>
      </c>
      <c r="E5" s="109"/>
      <c r="F5" s="109"/>
      <c r="G5" s="115"/>
      <c r="H5" s="109" t="s">
        <v>42</v>
      </c>
      <c r="I5" s="109"/>
      <c r="J5" s="109"/>
      <c r="K5" s="109"/>
      <c r="L5" s="109"/>
      <c r="M5" s="109"/>
    </row>
    <row r="6" spans="2:15" ht="28.8">
      <c r="B6" s="5"/>
      <c r="C6" s="6"/>
      <c r="D6" s="116" t="s">
        <v>13</v>
      </c>
      <c r="E6" s="110"/>
      <c r="F6" s="7" t="s">
        <v>14</v>
      </c>
      <c r="G6" s="47" t="s">
        <v>15</v>
      </c>
      <c r="H6" s="110" t="s">
        <v>13</v>
      </c>
      <c r="I6" s="110"/>
      <c r="J6" s="7" t="s">
        <v>14</v>
      </c>
      <c r="K6" s="70" t="s">
        <v>48</v>
      </c>
      <c r="L6" s="7" t="s">
        <v>47</v>
      </c>
      <c r="M6" s="70" t="s">
        <v>49</v>
      </c>
    </row>
    <row r="7" spans="2:15">
      <c r="C7" s="4"/>
      <c r="D7" s="48"/>
      <c r="E7" s="4"/>
      <c r="F7" s="20"/>
      <c r="G7" s="49"/>
    </row>
    <row r="8" spans="2:15">
      <c r="B8" s="111" t="s">
        <v>21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</row>
    <row r="9" spans="2:15">
      <c r="D9" s="50"/>
      <c r="G9" s="51"/>
    </row>
    <row r="10" spans="2:15">
      <c r="B10" t="s">
        <v>9</v>
      </c>
      <c r="C10" s="10">
        <f>C11+C12</f>
        <v>11000</v>
      </c>
      <c r="D10" s="50"/>
      <c r="G10" s="52">
        <f>G11+G12</f>
        <v>12489.920000000002</v>
      </c>
      <c r="M10" s="65">
        <f>M11+M12</f>
        <v>11985.52</v>
      </c>
    </row>
    <row r="11" spans="2:15">
      <c r="B11" s="1" t="s">
        <v>1</v>
      </c>
      <c r="C11" s="9">
        <v>9000</v>
      </c>
      <c r="D11" s="53" t="s">
        <v>17</v>
      </c>
      <c r="E11" s="19">
        <v>0.9</v>
      </c>
      <c r="F11" s="31">
        <f>E11*G35</f>
        <v>13.824000000000016</v>
      </c>
      <c r="G11" s="54">
        <f>C11*(1+F11/100)</f>
        <v>10244.160000000002</v>
      </c>
      <c r="H11" s="53" t="s">
        <v>17</v>
      </c>
      <c r="I11" s="19">
        <v>0.9</v>
      </c>
      <c r="J11" s="76">
        <f>I11*M35</f>
        <v>9.1440000000000126</v>
      </c>
      <c r="K11" s="34">
        <f>C11*(1+J11/100)</f>
        <v>9822.9600000000009</v>
      </c>
      <c r="L11" s="77"/>
      <c r="M11" s="30">
        <f>K11+L11</f>
        <v>9822.9600000000009</v>
      </c>
    </row>
    <row r="12" spans="2:15">
      <c r="B12" s="1" t="s">
        <v>2</v>
      </c>
      <c r="C12" s="9">
        <v>2000</v>
      </c>
      <c r="D12" s="53" t="s">
        <v>17</v>
      </c>
      <c r="E12" s="19">
        <v>0.8</v>
      </c>
      <c r="F12" s="31">
        <f>E12*G35</f>
        <v>12.288000000000014</v>
      </c>
      <c r="G12" s="54">
        <f>C12*(1+F12/100)</f>
        <v>2245.7600000000002</v>
      </c>
      <c r="H12" s="53" t="s">
        <v>17</v>
      </c>
      <c r="I12" s="19">
        <v>0.8</v>
      </c>
      <c r="J12" s="76">
        <f>I12*M35</f>
        <v>8.1280000000000125</v>
      </c>
      <c r="K12" s="34">
        <f>C12*(1+J12/100)</f>
        <v>2162.56</v>
      </c>
      <c r="M12" s="15">
        <f>K12+L12</f>
        <v>2162.56</v>
      </c>
    </row>
    <row r="13" spans="2:15">
      <c r="B13" t="s">
        <v>10</v>
      </c>
      <c r="C13" s="10">
        <f>C14+C18</f>
        <v>13000</v>
      </c>
      <c r="D13" s="55"/>
      <c r="E13" s="14"/>
      <c r="G13" s="56">
        <f>G14+G18</f>
        <v>14935.3925</v>
      </c>
      <c r="H13" s="55"/>
      <c r="I13" s="14"/>
      <c r="M13" s="65">
        <f>M14+M18</f>
        <v>14394.800000000003</v>
      </c>
    </row>
    <row r="14" spans="2:15">
      <c r="B14" s="1" t="s">
        <v>3</v>
      </c>
      <c r="C14" s="10">
        <f>SUM(C15:C17)</f>
        <v>11000</v>
      </c>
      <c r="D14" s="55"/>
      <c r="E14" s="14"/>
      <c r="G14" s="56">
        <f>SUM(G15:G17)</f>
        <v>12628.192499999999</v>
      </c>
      <c r="H14" s="55"/>
      <c r="I14" s="14"/>
      <c r="M14" s="65">
        <f>SUM(M15:M17)</f>
        <v>12191.600000000002</v>
      </c>
    </row>
    <row r="15" spans="2:15">
      <c r="B15" s="2" t="s">
        <v>4</v>
      </c>
      <c r="C15" s="9">
        <v>6000</v>
      </c>
      <c r="D15" s="112" t="s">
        <v>61</v>
      </c>
      <c r="E15" s="112"/>
      <c r="F15" s="87">
        <v>13</v>
      </c>
      <c r="G15" s="54">
        <f>C15*(1+F15/100)</f>
        <v>6779.9999999999991</v>
      </c>
      <c r="H15" s="112" t="s">
        <v>61</v>
      </c>
      <c r="I15" s="112"/>
      <c r="J15" s="87">
        <v>9</v>
      </c>
      <c r="K15" s="34">
        <f>C15*(1+J15/100)</f>
        <v>6540.0000000000009</v>
      </c>
      <c r="L15" s="78"/>
      <c r="M15" s="30">
        <f>K15-L15</f>
        <v>6540.0000000000009</v>
      </c>
    </row>
    <row r="16" spans="2:15">
      <c r="B16" s="2" t="s">
        <v>5</v>
      </c>
      <c r="C16" s="9">
        <v>1000</v>
      </c>
      <c r="D16" s="53" t="s">
        <v>17</v>
      </c>
      <c r="E16" s="19">
        <v>1</v>
      </c>
      <c r="F16" s="31">
        <f>E16*G35</f>
        <v>15.360000000000017</v>
      </c>
      <c r="G16" s="54">
        <f>C16*(1+F16/100)</f>
        <v>1153.6000000000001</v>
      </c>
      <c r="H16" s="53" t="s">
        <v>17</v>
      </c>
      <c r="I16" s="19">
        <v>1</v>
      </c>
      <c r="J16" s="31">
        <f>I16*M35</f>
        <v>10.160000000000014</v>
      </c>
      <c r="K16" s="34">
        <f>C16*(1+J16/100)</f>
        <v>1101.6000000000001</v>
      </c>
      <c r="L16" s="77"/>
      <c r="M16" s="30">
        <f>K16-L16</f>
        <v>1101.6000000000001</v>
      </c>
      <c r="O16" s="80"/>
    </row>
    <row r="17" spans="2:14">
      <c r="B17" s="2" t="s">
        <v>6</v>
      </c>
      <c r="C17" s="9">
        <v>4000</v>
      </c>
      <c r="D17" s="50"/>
      <c r="G17" s="43">
        <v>4694.5924999999997</v>
      </c>
      <c r="H17" s="50"/>
      <c r="M17" s="79">
        <f>M34/100*C32</f>
        <v>4550</v>
      </c>
      <c r="N17" t="s">
        <v>37</v>
      </c>
    </row>
    <row r="18" spans="2:14">
      <c r="B18" s="1" t="s">
        <v>7</v>
      </c>
      <c r="C18" s="9">
        <v>2000</v>
      </c>
      <c r="D18" s="53" t="s">
        <v>17</v>
      </c>
      <c r="E18" s="19">
        <v>1</v>
      </c>
      <c r="F18" s="31">
        <f>E18*G35</f>
        <v>15.360000000000017</v>
      </c>
      <c r="G18" s="54">
        <f>C18*(1+F18/100)</f>
        <v>2307.2000000000003</v>
      </c>
      <c r="H18" s="53" t="s">
        <v>17</v>
      </c>
      <c r="I18" s="19">
        <v>1</v>
      </c>
      <c r="J18" s="31">
        <f>I18*M35</f>
        <v>10.160000000000014</v>
      </c>
      <c r="K18" s="34">
        <f>C18*(1+J18/100)</f>
        <v>2203.2000000000003</v>
      </c>
      <c r="M18" s="15">
        <f>K18+L18</f>
        <v>2203.2000000000003</v>
      </c>
    </row>
    <row r="19" spans="2:14">
      <c r="B19" t="s">
        <v>11</v>
      </c>
      <c r="C19" s="11">
        <f>C10-C13+C17</f>
        <v>2000</v>
      </c>
      <c r="D19" s="50"/>
      <c r="G19" s="57">
        <f>G10-G13+G17</f>
        <v>2249.1200000000017</v>
      </c>
      <c r="M19" s="11">
        <f>M10-M13+M17</f>
        <v>2140.7199999999975</v>
      </c>
    </row>
    <row r="20" spans="2:14" ht="16.2">
      <c r="B20" t="s">
        <v>8</v>
      </c>
      <c r="C20" s="94">
        <f>C10-C13</f>
        <v>-2000</v>
      </c>
      <c r="D20" s="50"/>
      <c r="G20" s="97">
        <f>G10-G13</f>
        <v>-2445.472499999998</v>
      </c>
      <c r="M20" s="94">
        <f>M10-M13</f>
        <v>-2409.2800000000025</v>
      </c>
    </row>
    <row r="21" spans="2:14">
      <c r="B21" t="s">
        <v>12</v>
      </c>
      <c r="C21" s="15">
        <f>SUM(C22:C23)</f>
        <v>2000</v>
      </c>
      <c r="D21" s="50"/>
      <c r="G21" s="58">
        <f>-G20</f>
        <v>2445.472499999998</v>
      </c>
      <c r="M21" s="42">
        <f>-M20</f>
        <v>2409.2800000000025</v>
      </c>
    </row>
    <row r="22" spans="2:14">
      <c r="B22" s="1" t="s">
        <v>18</v>
      </c>
      <c r="C22" s="9">
        <v>1500</v>
      </c>
      <c r="D22" s="50"/>
      <c r="G22" s="59">
        <v>850</v>
      </c>
      <c r="M22" s="68">
        <v>850</v>
      </c>
    </row>
    <row r="23" spans="2:14">
      <c r="B23" s="1" t="s">
        <v>19</v>
      </c>
      <c r="C23" s="9">
        <v>500</v>
      </c>
      <c r="D23" s="50"/>
      <c r="G23" s="59">
        <v>1000</v>
      </c>
      <c r="M23" s="68">
        <f>1000*M38/G38</f>
        <v>692.30769230769226</v>
      </c>
      <c r="N23" s="14" t="s">
        <v>44</v>
      </c>
    </row>
    <row r="24" spans="2:14">
      <c r="B24" s="16" t="s">
        <v>20</v>
      </c>
      <c r="C24" s="17">
        <f>C20+C21</f>
        <v>0</v>
      </c>
      <c r="D24" s="50"/>
      <c r="G24" s="60">
        <f>G21-SUM(G22:G23)</f>
        <v>595.47249999999804</v>
      </c>
      <c r="M24" s="40">
        <f>M21-SUM(M22:M23)</f>
        <v>866.9723076923101</v>
      </c>
    </row>
    <row r="25" spans="2:14">
      <c r="C25" s="9"/>
      <c r="D25" s="50"/>
      <c r="G25" s="51"/>
    </row>
    <row r="26" spans="2:14">
      <c r="B26" s="111" t="s">
        <v>22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</row>
    <row r="27" spans="2:14">
      <c r="D27" s="50"/>
      <c r="G27" s="51"/>
    </row>
    <row r="28" spans="2:14">
      <c r="B28" t="s">
        <v>23</v>
      </c>
      <c r="C28" s="9">
        <v>55555.555555555562</v>
      </c>
      <c r="D28" s="50"/>
      <c r="G28" s="61">
        <f>C28*(1+G35/100)</f>
        <v>64088.888888888905</v>
      </c>
      <c r="M28" s="61">
        <f>C28*(1+M35/100)</f>
        <v>61200.000000000015</v>
      </c>
    </row>
    <row r="29" spans="2:14">
      <c r="B29" t="s">
        <v>11</v>
      </c>
      <c r="C29" s="24">
        <f>C19/C28*100</f>
        <v>3.5999999999999996</v>
      </c>
      <c r="D29" s="50"/>
      <c r="G29" s="62"/>
    </row>
    <row r="30" spans="2:14">
      <c r="B30" t="s">
        <v>8</v>
      </c>
      <c r="C30" s="24">
        <f>C20/C28*100</f>
        <v>-3.5999999999999996</v>
      </c>
      <c r="D30" s="50"/>
      <c r="G30" s="62"/>
    </row>
    <row r="31" spans="2:14">
      <c r="B31" s="21" t="s">
        <v>24</v>
      </c>
      <c r="C31" s="9"/>
      <c r="D31" s="50"/>
      <c r="G31" s="62"/>
    </row>
    <row r="32" spans="2:14">
      <c r="B32" t="s">
        <v>25</v>
      </c>
      <c r="C32" s="9">
        <v>35000</v>
      </c>
      <c r="D32" s="50"/>
      <c r="G32" s="54">
        <f>C32+G21</f>
        <v>37445.472499999996</v>
      </c>
      <c r="M32" s="15">
        <f>C32+SUM(M22:M23)</f>
        <v>36542.307692307695</v>
      </c>
    </row>
    <row r="33" spans="1:14">
      <c r="B33" t="s">
        <v>26</v>
      </c>
      <c r="C33" s="25">
        <f>C32/C28*100</f>
        <v>62.999999999999986</v>
      </c>
      <c r="D33" s="50"/>
      <c r="G33" s="62"/>
    </row>
    <row r="34" spans="1:14">
      <c r="B34" t="s">
        <v>27</v>
      </c>
      <c r="C34" s="22">
        <v>11.4</v>
      </c>
      <c r="D34" s="50"/>
      <c r="G34" s="26">
        <v>13</v>
      </c>
      <c r="M34" s="66">
        <v>13</v>
      </c>
    </row>
    <row r="35" spans="1:14">
      <c r="B35" t="s">
        <v>28</v>
      </c>
      <c r="C35" s="22">
        <v>11.2</v>
      </c>
      <c r="D35" s="50"/>
      <c r="G35" s="81">
        <f>((1+G36/100)*(1+G37/100)-1)*100</f>
        <v>15.360000000000017</v>
      </c>
      <c r="M35" s="67">
        <f>((1+M36/100)*(1+M37/100)-1)*100</f>
        <v>10.160000000000014</v>
      </c>
    </row>
    <row r="36" spans="1:14">
      <c r="B36" t="s">
        <v>29</v>
      </c>
      <c r="C36" s="22">
        <v>3</v>
      </c>
      <c r="D36" s="50"/>
      <c r="G36" s="26">
        <v>3</v>
      </c>
      <c r="M36" s="66">
        <v>2</v>
      </c>
      <c r="N36" s="14" t="s">
        <v>45</v>
      </c>
    </row>
    <row r="37" spans="1:14">
      <c r="B37" t="s">
        <v>30</v>
      </c>
      <c r="C37" s="25">
        <f>((1+C35/100)/(1+C36/100)-1)*100</f>
        <v>7.9611650485436947</v>
      </c>
      <c r="D37" s="50"/>
      <c r="G37" s="26">
        <v>12</v>
      </c>
      <c r="M37" s="66">
        <v>8</v>
      </c>
      <c r="N37" t="s">
        <v>37</v>
      </c>
    </row>
    <row r="38" spans="1:14">
      <c r="B38" t="s">
        <v>31</v>
      </c>
      <c r="C38" s="22">
        <v>9</v>
      </c>
      <c r="D38" s="50"/>
      <c r="G38" s="26">
        <v>13</v>
      </c>
      <c r="M38" s="66">
        <v>9</v>
      </c>
      <c r="N38" t="s">
        <v>37</v>
      </c>
    </row>
    <row r="39" spans="1:14">
      <c r="A39" s="5"/>
      <c r="B39" s="5"/>
      <c r="C39" s="5"/>
      <c r="D39" s="63"/>
      <c r="E39" s="5"/>
      <c r="F39" s="5"/>
      <c r="G39" s="64"/>
      <c r="H39" s="5"/>
      <c r="I39" s="5"/>
      <c r="J39" s="5"/>
      <c r="K39" s="5"/>
      <c r="L39" s="5"/>
      <c r="M39" s="5"/>
    </row>
  </sheetData>
  <mergeCells count="10">
    <mergeCell ref="B8:M8"/>
    <mergeCell ref="B26:M26"/>
    <mergeCell ref="D4:G4"/>
    <mergeCell ref="H4:M4"/>
    <mergeCell ref="D5:G5"/>
    <mergeCell ref="H5:M5"/>
    <mergeCell ref="D6:E6"/>
    <mergeCell ref="H6:I6"/>
    <mergeCell ref="D15:E15"/>
    <mergeCell ref="H15:I15"/>
  </mergeCell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topLeftCell="B1" zoomScale="150" zoomScaleNormal="150" workbookViewId="0">
      <pane xSplit="2" ySplit="6" topLeftCell="I21" activePane="bottomRight" state="frozen"/>
      <selection activeCell="B1" sqref="B1"/>
      <selection pane="topRight" activeCell="D1" sqref="D1"/>
      <selection pane="bottomLeft" activeCell="B7" sqref="B7"/>
      <selection pane="bottomRight" activeCell="L11" sqref="L11"/>
    </sheetView>
  </sheetViews>
  <sheetFormatPr baseColWidth="10" defaultColWidth="8.77734375" defaultRowHeight="14.4"/>
  <cols>
    <col min="2" max="2" width="41" customWidth="1"/>
    <col min="3" max="3" width="10.44140625" bestFit="1" customWidth="1"/>
    <col min="7" max="7" width="11.33203125" customWidth="1"/>
    <col min="10" max="10" width="9.109375" customWidth="1"/>
    <col min="11" max="11" width="11.33203125" customWidth="1"/>
    <col min="12" max="12" width="10.33203125" customWidth="1"/>
    <col min="13" max="13" width="11.44140625" customWidth="1"/>
  </cols>
  <sheetData>
    <row r="1" spans="2:13">
      <c r="B1" s="3" t="s">
        <v>0</v>
      </c>
      <c r="C1" s="28" t="s">
        <v>59</v>
      </c>
      <c r="D1" s="28" t="s">
        <v>51</v>
      </c>
      <c r="E1" s="28"/>
      <c r="F1" s="28"/>
      <c r="G1" s="28"/>
      <c r="H1" s="28"/>
    </row>
    <row r="2" spans="2:13">
      <c r="B2" s="12"/>
      <c r="D2" s="28" t="s">
        <v>56</v>
      </c>
      <c r="E2" s="27"/>
      <c r="F2" s="27"/>
      <c r="G2" s="27"/>
      <c r="H2" s="27"/>
    </row>
    <row r="3" spans="2:13">
      <c r="B3" s="8"/>
      <c r="C3" s="8"/>
      <c r="D3" s="45"/>
      <c r="E3" s="8"/>
      <c r="F3" s="8"/>
      <c r="G3" s="46"/>
      <c r="H3" s="8"/>
      <c r="I3" s="8"/>
      <c r="J3" s="8"/>
      <c r="K3" s="8"/>
      <c r="L3" s="8"/>
      <c r="M3" s="8"/>
    </row>
    <row r="4" spans="2:13">
      <c r="C4" s="4">
        <f>'Paso 0'!C4</f>
        <v>2024</v>
      </c>
      <c r="D4" s="109">
        <f>C4+1</f>
        <v>2025</v>
      </c>
      <c r="E4" s="109"/>
      <c r="F4" s="109"/>
      <c r="G4" s="109"/>
      <c r="H4" s="117" t="s">
        <v>69</v>
      </c>
      <c r="I4" s="117"/>
      <c r="J4" s="117"/>
      <c r="K4" s="117"/>
      <c r="L4" s="117"/>
      <c r="M4" s="117"/>
    </row>
    <row r="5" spans="2:13">
      <c r="C5" s="4"/>
      <c r="D5" s="114" t="s">
        <v>16</v>
      </c>
      <c r="E5" s="109"/>
      <c r="F5" s="109"/>
      <c r="G5" s="115"/>
      <c r="H5" s="109" t="s">
        <v>42</v>
      </c>
      <c r="I5" s="109"/>
      <c r="J5" s="109"/>
      <c r="K5" s="109"/>
      <c r="L5" s="109"/>
      <c r="M5" s="109"/>
    </row>
    <row r="6" spans="2:13" ht="28.8">
      <c r="B6" s="5"/>
      <c r="C6" s="6"/>
      <c r="D6" s="116" t="s">
        <v>13</v>
      </c>
      <c r="E6" s="110"/>
      <c r="F6" s="7" t="s">
        <v>14</v>
      </c>
      <c r="G6" s="47" t="s">
        <v>15</v>
      </c>
      <c r="H6" s="110" t="s">
        <v>13</v>
      </c>
      <c r="I6" s="110"/>
      <c r="J6" s="7" t="s">
        <v>14</v>
      </c>
      <c r="K6" s="70" t="s">
        <v>48</v>
      </c>
      <c r="L6" s="7" t="s">
        <v>47</v>
      </c>
      <c r="M6" s="70" t="s">
        <v>49</v>
      </c>
    </row>
    <row r="7" spans="2:13">
      <c r="C7" s="4"/>
      <c r="D7" s="48"/>
      <c r="E7" s="4"/>
      <c r="F7" s="20"/>
      <c r="G7" s="49"/>
    </row>
    <row r="8" spans="2:13">
      <c r="B8" s="111" t="s">
        <v>21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</row>
    <row r="9" spans="2:13">
      <c r="D9" s="50"/>
      <c r="G9" s="51"/>
    </row>
    <row r="10" spans="2:13">
      <c r="B10" t="s">
        <v>9</v>
      </c>
      <c r="C10" s="10">
        <f>C11+C12</f>
        <v>11000</v>
      </c>
      <c r="D10" s="50"/>
      <c r="G10" s="52">
        <f>G11+G12</f>
        <v>12489.920000000002</v>
      </c>
      <c r="M10" s="65">
        <f>M11+M12</f>
        <v>12597.52</v>
      </c>
    </row>
    <row r="11" spans="2:13">
      <c r="B11" s="1" t="s">
        <v>1</v>
      </c>
      <c r="C11" s="9">
        <v>9000</v>
      </c>
      <c r="D11" s="53" t="s">
        <v>17</v>
      </c>
      <c r="E11" s="19">
        <v>0.9</v>
      </c>
      <c r="F11" s="31">
        <f>E11*G35</f>
        <v>13.824000000000016</v>
      </c>
      <c r="G11" s="54">
        <f>C11*(1+F11/100)</f>
        <v>10244.160000000002</v>
      </c>
      <c r="H11" s="53" t="s">
        <v>17</v>
      </c>
      <c r="I11" s="19">
        <v>0.9</v>
      </c>
      <c r="J11" s="76">
        <f>I11*M35</f>
        <v>9.1440000000000126</v>
      </c>
      <c r="K11" s="34">
        <f>C11*(1+J11/100)</f>
        <v>9822.9600000000009</v>
      </c>
      <c r="L11" s="86">
        <v>612</v>
      </c>
      <c r="M11" s="30">
        <f>K11+L11</f>
        <v>10434.960000000001</v>
      </c>
    </row>
    <row r="12" spans="2:13">
      <c r="B12" s="1" t="s">
        <v>2</v>
      </c>
      <c r="C12" s="9">
        <v>2000</v>
      </c>
      <c r="D12" s="53" t="s">
        <v>17</v>
      </c>
      <c r="E12" s="19">
        <v>0.8</v>
      </c>
      <c r="F12" s="31">
        <f>E12*G35</f>
        <v>12.288000000000014</v>
      </c>
      <c r="G12" s="54">
        <f>C12*(1+F12/100)</f>
        <v>2245.7600000000002</v>
      </c>
      <c r="H12" s="53" t="s">
        <v>17</v>
      </c>
      <c r="I12" s="19">
        <v>0.8</v>
      </c>
      <c r="J12" s="76">
        <f>I12*M35</f>
        <v>8.1280000000000125</v>
      </c>
      <c r="K12" s="34">
        <f>C12*(1+J12/100)</f>
        <v>2162.56</v>
      </c>
      <c r="L12" s="108"/>
      <c r="M12" s="15">
        <f>K12+L12</f>
        <v>2162.56</v>
      </c>
    </row>
    <row r="13" spans="2:13">
      <c r="B13" t="s">
        <v>10</v>
      </c>
      <c r="C13" s="10">
        <f>C14+C18</f>
        <v>13000</v>
      </c>
      <c r="D13" s="55"/>
      <c r="E13" s="14"/>
      <c r="G13" s="56">
        <f>G14+G18</f>
        <v>14935.3925</v>
      </c>
      <c r="H13" s="55"/>
      <c r="I13" s="14"/>
      <c r="L13" s="108"/>
      <c r="M13" s="65">
        <f>M14+M18</f>
        <v>14440.050000000003</v>
      </c>
    </row>
    <row r="14" spans="2:13">
      <c r="B14" s="1" t="s">
        <v>3</v>
      </c>
      <c r="C14" s="10">
        <f>SUM(C15:C17)</f>
        <v>11000</v>
      </c>
      <c r="D14" s="55"/>
      <c r="E14" s="14"/>
      <c r="G14" s="56">
        <f>SUM(G15:G17)</f>
        <v>12628.192499999999</v>
      </c>
      <c r="H14" s="55"/>
      <c r="I14" s="14"/>
      <c r="L14" s="108"/>
      <c r="M14" s="65">
        <f>SUM(M15:M17)</f>
        <v>12236.850000000002</v>
      </c>
    </row>
    <row r="15" spans="2:13">
      <c r="B15" s="2" t="s">
        <v>4</v>
      </c>
      <c r="C15" s="9">
        <v>6000</v>
      </c>
      <c r="D15" s="112" t="s">
        <v>61</v>
      </c>
      <c r="E15" s="112"/>
      <c r="F15" s="87">
        <v>13</v>
      </c>
      <c r="G15" s="54">
        <f>C15*(1+F15/100)</f>
        <v>6779.9999999999991</v>
      </c>
      <c r="H15" s="112" t="s">
        <v>61</v>
      </c>
      <c r="I15" s="112"/>
      <c r="J15" s="87">
        <v>9</v>
      </c>
      <c r="K15" s="34">
        <f>C15*(1+J15/100)</f>
        <v>6540.0000000000009</v>
      </c>
      <c r="L15" s="86"/>
      <c r="M15" s="30">
        <f>K15-L15</f>
        <v>6540.0000000000009</v>
      </c>
    </row>
    <row r="16" spans="2:13">
      <c r="B16" s="2" t="s">
        <v>5</v>
      </c>
      <c r="C16" s="9">
        <v>1000</v>
      </c>
      <c r="D16" s="53" t="s">
        <v>17</v>
      </c>
      <c r="E16" s="19">
        <v>1</v>
      </c>
      <c r="F16" s="31">
        <f>E16*G35</f>
        <v>15.360000000000017</v>
      </c>
      <c r="G16" s="54">
        <f>C16*(1+F16/100)</f>
        <v>1153.6000000000001</v>
      </c>
      <c r="H16" s="53" t="s">
        <v>17</v>
      </c>
      <c r="I16" s="19">
        <v>1</v>
      </c>
      <c r="J16" s="31">
        <f>I16*M35</f>
        <v>10.160000000000014</v>
      </c>
      <c r="K16" s="34">
        <f>C16*(1+J16/100)</f>
        <v>1101.6000000000001</v>
      </c>
      <c r="L16" s="86">
        <v>55</v>
      </c>
      <c r="M16" s="30">
        <f>K16-L16</f>
        <v>1046.6000000000001</v>
      </c>
    </row>
    <row r="17" spans="2:15">
      <c r="B17" s="2" t="s">
        <v>6</v>
      </c>
      <c r="C17" s="9">
        <v>4000</v>
      </c>
      <c r="D17" s="50"/>
      <c r="G17" s="43">
        <v>4694.5924999999997</v>
      </c>
      <c r="H17" s="50"/>
      <c r="L17" s="108"/>
      <c r="M17" s="79">
        <f>M34*('Programa 4'!C32+'Programa 4'!M32)/200</f>
        <v>4650.25</v>
      </c>
      <c r="N17" t="s">
        <v>37</v>
      </c>
    </row>
    <row r="18" spans="2:15">
      <c r="B18" s="1" t="s">
        <v>7</v>
      </c>
      <c r="C18" s="9">
        <v>2000</v>
      </c>
      <c r="D18" s="53" t="s">
        <v>17</v>
      </c>
      <c r="E18" s="19">
        <v>1</v>
      </c>
      <c r="F18" s="31">
        <f>E18*G35</f>
        <v>15.360000000000017</v>
      </c>
      <c r="G18" s="54">
        <f>C18*(1+F18/100)</f>
        <v>2307.2000000000003</v>
      </c>
      <c r="H18" s="53" t="s">
        <v>17</v>
      </c>
      <c r="I18" s="19">
        <v>1</v>
      </c>
      <c r="J18" s="31">
        <f>I18*M35</f>
        <v>10.160000000000014</v>
      </c>
      <c r="K18" s="34">
        <f>C18*(1+J18/100)</f>
        <v>2203.2000000000003</v>
      </c>
      <c r="L18" s="86">
        <v>0</v>
      </c>
      <c r="M18" s="15">
        <f>K18+L18</f>
        <v>2203.2000000000003</v>
      </c>
    </row>
    <row r="19" spans="2:15">
      <c r="B19" t="s">
        <v>11</v>
      </c>
      <c r="C19" s="11">
        <f>C10-C13+C17</f>
        <v>2000</v>
      </c>
      <c r="D19" s="50"/>
      <c r="G19" s="57">
        <f>G10-G13+G17</f>
        <v>2249.1200000000017</v>
      </c>
      <c r="L19" s="108"/>
      <c r="M19" s="11">
        <f>M10-M13+M17</f>
        <v>2807.7199999999975</v>
      </c>
    </row>
    <row r="20" spans="2:15" ht="16.2">
      <c r="B20" t="s">
        <v>8</v>
      </c>
      <c r="C20" s="94">
        <f>C10-C13</f>
        <v>-2000</v>
      </c>
      <c r="D20" s="50"/>
      <c r="G20" s="97">
        <f>G10-G13</f>
        <v>-2445.472499999998</v>
      </c>
      <c r="K20" s="80">
        <f>K15-C15</f>
        <v>540.00000000000091</v>
      </c>
      <c r="M20" s="94">
        <f>M10-M13</f>
        <v>-1842.5300000000025</v>
      </c>
    </row>
    <row r="21" spans="2:15">
      <c r="B21" t="s">
        <v>12</v>
      </c>
      <c r="C21" s="15">
        <f>SUM(C22:C23)</f>
        <v>2000</v>
      </c>
      <c r="D21" s="50"/>
      <c r="G21" s="58">
        <f>-G20</f>
        <v>2445.472499999998</v>
      </c>
      <c r="M21" s="42">
        <f>-M20</f>
        <v>1842.5300000000025</v>
      </c>
    </row>
    <row r="22" spans="2:15">
      <c r="B22" s="1" t="s">
        <v>18</v>
      </c>
      <c r="C22" s="9">
        <v>1500</v>
      </c>
      <c r="D22" s="50"/>
      <c r="G22" s="59">
        <v>850</v>
      </c>
      <c r="M22" s="68">
        <v>850</v>
      </c>
    </row>
    <row r="23" spans="2:15">
      <c r="B23" s="1" t="s">
        <v>19</v>
      </c>
      <c r="C23" s="9">
        <v>500</v>
      </c>
      <c r="D23" s="50"/>
      <c r="G23" s="59">
        <v>1000</v>
      </c>
      <c r="M23" s="68">
        <f>1000*M38/G38</f>
        <v>692.30769230769226</v>
      </c>
      <c r="N23" s="14" t="s">
        <v>44</v>
      </c>
    </row>
    <row r="24" spans="2:15">
      <c r="B24" s="16" t="s">
        <v>20</v>
      </c>
      <c r="C24" s="17">
        <f>C20+C21</f>
        <v>0</v>
      </c>
      <c r="D24" s="50"/>
      <c r="G24" s="60">
        <f>G21-SUM(G22:G23)</f>
        <v>595.47249999999804</v>
      </c>
      <c r="M24" s="40">
        <f>M21-SUM(M22:M23)</f>
        <v>300.2223076923101</v>
      </c>
      <c r="N24" s="91">
        <f>M24/M28</f>
        <v>4.9055932629462427E-3</v>
      </c>
      <c r="O24" t="s">
        <v>78</v>
      </c>
    </row>
    <row r="25" spans="2:15">
      <c r="C25" s="9"/>
      <c r="D25" s="50"/>
      <c r="G25" s="51"/>
      <c r="O25" t="s">
        <v>79</v>
      </c>
    </row>
    <row r="26" spans="2:15">
      <c r="B26" s="111" t="s">
        <v>22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O26" t="s">
        <v>66</v>
      </c>
    </row>
    <row r="27" spans="2:15">
      <c r="D27" s="50"/>
      <c r="G27" s="51"/>
    </row>
    <row r="28" spans="2:15">
      <c r="B28" t="s">
        <v>23</v>
      </c>
      <c r="C28" s="9">
        <v>55555.555555555562</v>
      </c>
      <c r="D28" s="50"/>
      <c r="G28" s="61">
        <f>C28*(1+G35/100)</f>
        <v>64088.888888888905</v>
      </c>
      <c r="M28" s="61">
        <f>C28*(1+M35/100)</f>
        <v>61200.000000000015</v>
      </c>
    </row>
    <row r="29" spans="2:15">
      <c r="B29" t="s">
        <v>11</v>
      </c>
      <c r="C29" s="24">
        <f>C19/C28*100</f>
        <v>3.5999999999999996</v>
      </c>
      <c r="D29" s="50"/>
      <c r="G29" s="62"/>
    </row>
    <row r="30" spans="2:15">
      <c r="B30" t="s">
        <v>8</v>
      </c>
      <c r="C30" s="24">
        <f>C20/C28*100</f>
        <v>-3.5999999999999996</v>
      </c>
      <c r="D30" s="50"/>
      <c r="G30" s="62"/>
    </row>
    <row r="31" spans="2:15">
      <c r="B31" s="21" t="s">
        <v>24</v>
      </c>
      <c r="C31" s="9"/>
      <c r="D31" s="50"/>
      <c r="G31" s="62"/>
    </row>
    <row r="32" spans="2:15">
      <c r="B32" t="s">
        <v>25</v>
      </c>
      <c r="C32" s="9">
        <v>35000</v>
      </c>
      <c r="D32" s="50"/>
      <c r="G32" s="54">
        <f>C32+G21</f>
        <v>37445.472499999996</v>
      </c>
      <c r="M32" s="98">
        <f>'Programa 4'!M32</f>
        <v>36542.307692307695</v>
      </c>
    </row>
    <row r="33" spans="1:14">
      <c r="B33" t="s">
        <v>26</v>
      </c>
      <c r="C33" s="25">
        <f>C32/C28*100</f>
        <v>62.999999999999986</v>
      </c>
      <c r="D33" s="50"/>
      <c r="G33" s="62"/>
    </row>
    <row r="34" spans="1:14">
      <c r="B34" t="s">
        <v>27</v>
      </c>
      <c r="C34" s="22">
        <v>11.4</v>
      </c>
      <c r="D34" s="50"/>
      <c r="G34" s="26">
        <v>13</v>
      </c>
      <c r="M34" s="66">
        <v>13</v>
      </c>
    </row>
    <row r="35" spans="1:14">
      <c r="B35" t="s">
        <v>28</v>
      </c>
      <c r="C35" s="22">
        <v>11.2</v>
      </c>
      <c r="D35" s="50"/>
      <c r="G35" s="81">
        <f>((1+G36/100)*(1+G37/100)-1)*100</f>
        <v>15.360000000000017</v>
      </c>
      <c r="M35" s="67">
        <f>((1+M36/100)*(1+M37/100)-1)*100</f>
        <v>10.160000000000014</v>
      </c>
    </row>
    <row r="36" spans="1:14">
      <c r="B36" t="s">
        <v>29</v>
      </c>
      <c r="C36" s="22">
        <v>3</v>
      </c>
      <c r="D36" s="50"/>
      <c r="G36" s="26">
        <v>3</v>
      </c>
      <c r="M36" s="66">
        <v>2</v>
      </c>
      <c r="N36" s="14" t="s">
        <v>45</v>
      </c>
    </row>
    <row r="37" spans="1:14">
      <c r="B37" t="s">
        <v>30</v>
      </c>
      <c r="C37" s="25">
        <f>((1+C35/100)/(1+C36/100)-1)*100</f>
        <v>7.9611650485436947</v>
      </c>
      <c r="D37" s="50"/>
      <c r="G37" s="26">
        <v>12</v>
      </c>
      <c r="M37" s="66">
        <v>8</v>
      </c>
      <c r="N37" t="s">
        <v>37</v>
      </c>
    </row>
    <row r="38" spans="1:14">
      <c r="B38" t="s">
        <v>31</v>
      </c>
      <c r="C38" s="22">
        <v>9</v>
      </c>
      <c r="D38" s="50"/>
      <c r="G38" s="26">
        <v>13</v>
      </c>
      <c r="M38" s="66">
        <v>9</v>
      </c>
      <c r="N38" t="s">
        <v>37</v>
      </c>
    </row>
    <row r="39" spans="1:14">
      <c r="A39" s="5"/>
      <c r="B39" s="5"/>
      <c r="C39" s="5"/>
      <c r="D39" s="63"/>
      <c r="E39" s="5"/>
      <c r="F39" s="5"/>
      <c r="G39" s="64"/>
      <c r="H39" s="5"/>
      <c r="I39" s="5"/>
      <c r="J39" s="5"/>
      <c r="K39" s="5"/>
      <c r="L39" s="5"/>
      <c r="M39" s="5"/>
    </row>
  </sheetData>
  <mergeCells count="10">
    <mergeCell ref="B8:M8"/>
    <mergeCell ref="B26:M26"/>
    <mergeCell ref="D4:G4"/>
    <mergeCell ref="H4:M4"/>
    <mergeCell ref="D5:G5"/>
    <mergeCell ref="H5:M5"/>
    <mergeCell ref="D6:E6"/>
    <mergeCell ref="H6:I6"/>
    <mergeCell ref="D15:E15"/>
    <mergeCell ref="H15:I15"/>
  </mergeCells>
  <pageMargins left="0.7" right="0.7" top="0.75" bottom="0.75" header="0.3" footer="0.3"/>
  <ignoredErrors>
    <ignoredError sqref="C14" formulaRange="1"/>
  </ignoredErrors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"/>
  <sheetViews>
    <sheetView zoomScale="150" zoomScaleNormal="150" workbookViewId="0">
      <pane xSplit="3" ySplit="6" topLeftCell="G8" activePane="bottomRight" state="frozen"/>
      <selection pane="topRight" activeCell="D1" sqref="D1"/>
      <selection pane="bottomLeft" activeCell="A7" sqref="A7"/>
      <selection pane="bottomRight" activeCell="M19" sqref="M19"/>
    </sheetView>
  </sheetViews>
  <sheetFormatPr baseColWidth="10" defaultColWidth="8.77734375" defaultRowHeight="14.4"/>
  <cols>
    <col min="1" max="1" width="1" customWidth="1"/>
    <col min="2" max="2" width="41" customWidth="1"/>
    <col min="3" max="3" width="10.44140625" bestFit="1" customWidth="1"/>
    <col min="7" max="7" width="11.33203125" customWidth="1"/>
    <col min="10" max="10" width="9.109375" customWidth="1"/>
    <col min="11" max="11" width="11.33203125" customWidth="1"/>
    <col min="12" max="12" width="10.33203125" customWidth="1"/>
    <col min="13" max="13" width="11.44140625" customWidth="1"/>
  </cols>
  <sheetData>
    <row r="1" spans="2:13">
      <c r="B1" s="3" t="s">
        <v>0</v>
      </c>
      <c r="C1" s="28" t="s">
        <v>60</v>
      </c>
      <c r="D1" s="28" t="s">
        <v>70</v>
      </c>
      <c r="E1" s="28"/>
      <c r="F1" s="28"/>
      <c r="G1" s="28"/>
      <c r="H1" s="28"/>
    </row>
    <row r="2" spans="2:13">
      <c r="B2" s="12"/>
      <c r="D2" s="28"/>
      <c r="E2" s="27"/>
      <c r="F2" s="27"/>
      <c r="G2" s="27"/>
      <c r="H2" s="27"/>
    </row>
    <row r="3" spans="2:13">
      <c r="B3" s="8"/>
      <c r="C3" s="8"/>
      <c r="D3" s="45"/>
      <c r="E3" s="8"/>
      <c r="F3" s="8"/>
      <c r="G3" s="46"/>
      <c r="H3" s="8"/>
      <c r="I3" s="8"/>
      <c r="J3" s="8"/>
      <c r="K3" s="8"/>
      <c r="L3" s="8"/>
      <c r="M3" s="8"/>
    </row>
    <row r="4" spans="2:13">
      <c r="C4" s="4">
        <f>'Paso 0'!C4</f>
        <v>2024</v>
      </c>
      <c r="D4" s="109">
        <f>C4+1</f>
        <v>2025</v>
      </c>
      <c r="E4" s="109"/>
      <c r="F4" s="109"/>
      <c r="G4" s="109"/>
      <c r="H4" s="117" t="s">
        <v>69</v>
      </c>
      <c r="I4" s="117"/>
      <c r="J4" s="117"/>
      <c r="K4" s="117"/>
      <c r="L4" s="117"/>
      <c r="M4" s="117"/>
    </row>
    <row r="5" spans="2:13">
      <c r="C5" s="4"/>
      <c r="D5" s="114" t="s">
        <v>16</v>
      </c>
      <c r="E5" s="109"/>
      <c r="F5" s="109"/>
      <c r="G5" s="115"/>
      <c r="H5" s="109" t="s">
        <v>42</v>
      </c>
      <c r="I5" s="109"/>
      <c r="J5" s="109"/>
      <c r="K5" s="109"/>
      <c r="L5" s="109"/>
      <c r="M5" s="109"/>
    </row>
    <row r="6" spans="2:13" ht="28.8">
      <c r="B6" s="5"/>
      <c r="C6" s="6"/>
      <c r="D6" s="116" t="s">
        <v>13</v>
      </c>
      <c r="E6" s="110"/>
      <c r="F6" s="7" t="s">
        <v>14</v>
      </c>
      <c r="G6" s="47" t="s">
        <v>15</v>
      </c>
      <c r="H6" s="110" t="s">
        <v>13</v>
      </c>
      <c r="I6" s="110"/>
      <c r="J6" s="7" t="s">
        <v>14</v>
      </c>
      <c r="K6" s="70" t="s">
        <v>48</v>
      </c>
      <c r="L6" s="7" t="s">
        <v>47</v>
      </c>
      <c r="M6" s="70" t="s">
        <v>49</v>
      </c>
    </row>
    <row r="7" spans="2:13">
      <c r="C7" s="4"/>
      <c r="D7" s="48"/>
      <c r="E7" s="4"/>
      <c r="F7" s="20"/>
      <c r="G7" s="49"/>
    </row>
    <row r="8" spans="2:13">
      <c r="B8" s="111" t="s">
        <v>21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</row>
    <row r="9" spans="2:13">
      <c r="D9" s="50"/>
      <c r="G9" s="51"/>
    </row>
    <row r="10" spans="2:13">
      <c r="B10" t="s">
        <v>9</v>
      </c>
      <c r="C10" s="10">
        <f>C11+C12</f>
        <v>11000</v>
      </c>
      <c r="D10" s="50"/>
      <c r="G10" s="52">
        <f>G11+G12</f>
        <v>12489.920000000002</v>
      </c>
      <c r="M10" s="65">
        <f>M11+M12</f>
        <v>12597.52</v>
      </c>
    </row>
    <row r="11" spans="2:13">
      <c r="B11" s="1" t="s">
        <v>1</v>
      </c>
      <c r="C11" s="9">
        <v>9000</v>
      </c>
      <c r="D11" s="53" t="s">
        <v>17</v>
      </c>
      <c r="E11" s="19">
        <v>0.9</v>
      </c>
      <c r="F11" s="31">
        <f>E11*G35</f>
        <v>13.824000000000016</v>
      </c>
      <c r="G11" s="54">
        <f>C11*(1+F11/100)</f>
        <v>10244.160000000002</v>
      </c>
      <c r="H11" s="53" t="s">
        <v>17</v>
      </c>
      <c r="I11" s="19">
        <v>0.9</v>
      </c>
      <c r="J11" s="76">
        <f>I11*M35</f>
        <v>9.1440000000000126</v>
      </c>
      <c r="K11" s="34">
        <f>C11*(1+J11/100)</f>
        <v>9822.9600000000009</v>
      </c>
      <c r="L11" s="77">
        <v>612</v>
      </c>
      <c r="M11" s="30">
        <f>K11+L11</f>
        <v>10434.960000000001</v>
      </c>
    </row>
    <row r="12" spans="2:13">
      <c r="B12" s="1" t="s">
        <v>2</v>
      </c>
      <c r="C12" s="9">
        <v>2000</v>
      </c>
      <c r="D12" s="53" t="s">
        <v>17</v>
      </c>
      <c r="E12" s="19">
        <v>0.8</v>
      </c>
      <c r="F12" s="31">
        <f>E12*G35</f>
        <v>12.288000000000014</v>
      </c>
      <c r="G12" s="54">
        <f>C12*(1+F12/100)</f>
        <v>2245.7600000000002</v>
      </c>
      <c r="H12" s="53" t="s">
        <v>17</v>
      </c>
      <c r="I12" s="19">
        <v>0.8</v>
      </c>
      <c r="J12" s="76">
        <f>I12*M35</f>
        <v>8.1280000000000125</v>
      </c>
      <c r="K12" s="34">
        <f>C12*(1+J12/100)</f>
        <v>2162.56</v>
      </c>
      <c r="M12" s="15">
        <f>K12+L12</f>
        <v>2162.56</v>
      </c>
    </row>
    <row r="13" spans="2:13">
      <c r="B13" t="s">
        <v>10</v>
      </c>
      <c r="C13" s="10">
        <f>C14+C18</f>
        <v>13000</v>
      </c>
      <c r="D13" s="55"/>
      <c r="E13" s="14"/>
      <c r="G13" s="56">
        <f>G14+G18</f>
        <v>14935.3925</v>
      </c>
      <c r="H13" s="55"/>
      <c r="I13" s="14"/>
      <c r="M13" s="65">
        <f>M14+M18</f>
        <v>14153.45</v>
      </c>
    </row>
    <row r="14" spans="2:13">
      <c r="B14" s="1" t="s">
        <v>3</v>
      </c>
      <c r="C14" s="10">
        <f>SUM(C15:C17)</f>
        <v>11000</v>
      </c>
      <c r="D14" s="55"/>
      <c r="E14" s="14"/>
      <c r="G14" s="56">
        <f>SUM(G15:G17)</f>
        <v>12628.192499999999</v>
      </c>
      <c r="H14" s="55"/>
      <c r="I14" s="14"/>
      <c r="M14" s="65">
        <f>SUM(M15:M17)</f>
        <v>12190.25</v>
      </c>
    </row>
    <row r="15" spans="2:13">
      <c r="B15" s="2" t="s">
        <v>4</v>
      </c>
      <c r="C15" s="9">
        <v>6000</v>
      </c>
      <c r="D15" s="112" t="s">
        <v>61</v>
      </c>
      <c r="E15" s="112"/>
      <c r="F15" s="87">
        <v>13</v>
      </c>
      <c r="G15" s="54">
        <f>C15*(1+F15/100)</f>
        <v>6779.9999999999991</v>
      </c>
      <c r="H15" s="112" t="s">
        <v>61</v>
      </c>
      <c r="I15" s="112"/>
      <c r="J15" s="87">
        <v>9</v>
      </c>
      <c r="K15" s="34">
        <f>C15*(1+J15/100)</f>
        <v>6540.0000000000009</v>
      </c>
      <c r="L15" s="86"/>
      <c r="M15" s="30">
        <f>K15-L15</f>
        <v>6540.0000000000009</v>
      </c>
    </row>
    <row r="16" spans="2:13">
      <c r="B16" s="2" t="s">
        <v>5</v>
      </c>
      <c r="C16" s="9">
        <v>1000</v>
      </c>
      <c r="D16" s="53" t="s">
        <v>17</v>
      </c>
      <c r="E16" s="19">
        <v>1</v>
      </c>
      <c r="F16" s="31">
        <f>E16*G35</f>
        <v>15.360000000000017</v>
      </c>
      <c r="G16" s="54">
        <f>C16*(1+F16/100)</f>
        <v>1153.6000000000001</v>
      </c>
      <c r="H16" s="53" t="s">
        <v>17</v>
      </c>
      <c r="I16" s="19">
        <v>1</v>
      </c>
      <c r="J16" s="31">
        <f>I16*M35</f>
        <v>10.160000000000014</v>
      </c>
      <c r="K16" s="34">
        <f>C16*(1+J16/100)</f>
        <v>1101.6000000000001</v>
      </c>
      <c r="L16" s="77">
        <v>101.6</v>
      </c>
      <c r="M16" s="30">
        <f>K16-L16</f>
        <v>1000.0000000000001</v>
      </c>
    </row>
    <row r="17" spans="2:16">
      <c r="B17" s="2" t="s">
        <v>6</v>
      </c>
      <c r="C17" s="9">
        <v>4000</v>
      </c>
      <c r="D17" s="50"/>
      <c r="G17" s="43">
        <v>4694.5924999999997</v>
      </c>
      <c r="H17" s="50"/>
      <c r="M17" s="99">
        <f>'Programa 5'!M17</f>
        <v>4650.25</v>
      </c>
      <c r="N17" t="s">
        <v>37</v>
      </c>
      <c r="P17" s="80">
        <f>0.015*M28</f>
        <v>918.00000000000023</v>
      </c>
    </row>
    <row r="18" spans="2:16">
      <c r="B18" s="1" t="s">
        <v>7</v>
      </c>
      <c r="C18" s="9">
        <v>2000</v>
      </c>
      <c r="D18" s="53" t="s">
        <v>17</v>
      </c>
      <c r="E18" s="19">
        <v>1</v>
      </c>
      <c r="F18" s="31">
        <f>E18*G35</f>
        <v>15.360000000000017</v>
      </c>
      <c r="G18" s="54">
        <f>C18*(1+F18/100)</f>
        <v>2307.2000000000003</v>
      </c>
      <c r="H18" s="53" t="s">
        <v>17</v>
      </c>
      <c r="I18" s="19">
        <v>1</v>
      </c>
      <c r="J18" s="31">
        <f>I18*M35</f>
        <v>10.160000000000014</v>
      </c>
      <c r="K18" s="34">
        <f>C18*(1+J18/100)</f>
        <v>2203.2000000000003</v>
      </c>
      <c r="L18" s="86">
        <v>-240</v>
      </c>
      <c r="M18" s="15">
        <f>K18+L18</f>
        <v>1963.2000000000003</v>
      </c>
      <c r="P18" s="80"/>
    </row>
    <row r="19" spans="2:16">
      <c r="B19" t="s">
        <v>11</v>
      </c>
      <c r="C19" s="11">
        <f>C10-C13+C17</f>
        <v>2000</v>
      </c>
      <c r="D19" s="50"/>
      <c r="G19" s="57">
        <f>G10-G13+G17</f>
        <v>2249.1200000000017</v>
      </c>
      <c r="M19" s="11">
        <f>M10-M13+M17</f>
        <v>3094.3199999999997</v>
      </c>
    </row>
    <row r="20" spans="2:16">
      <c r="B20" t="s">
        <v>8</v>
      </c>
      <c r="C20" s="11">
        <f>C10-C13</f>
        <v>-2000</v>
      </c>
      <c r="D20" s="50"/>
      <c r="G20" s="57">
        <f>G10-G13</f>
        <v>-2445.472499999998</v>
      </c>
      <c r="M20" s="11">
        <f>M10-M13</f>
        <v>-1555.9300000000003</v>
      </c>
    </row>
    <row r="21" spans="2:16">
      <c r="B21" t="s">
        <v>12</v>
      </c>
      <c r="C21" s="15">
        <f>SUM(C22:C23)</f>
        <v>2000</v>
      </c>
      <c r="D21" s="50"/>
      <c r="G21" s="58">
        <f>-G20</f>
        <v>2445.472499999998</v>
      </c>
      <c r="M21" s="42">
        <f>-M20</f>
        <v>1555.9300000000003</v>
      </c>
    </row>
    <row r="22" spans="2:16">
      <c r="B22" s="1" t="s">
        <v>18</v>
      </c>
      <c r="C22" s="9">
        <v>1500</v>
      </c>
      <c r="D22" s="50"/>
      <c r="G22" s="59">
        <v>850</v>
      </c>
      <c r="M22" s="68">
        <v>850</v>
      </c>
    </row>
    <row r="23" spans="2:16">
      <c r="B23" s="1" t="s">
        <v>19</v>
      </c>
      <c r="C23" s="9">
        <v>500</v>
      </c>
      <c r="D23" s="50"/>
      <c r="G23" s="59">
        <v>1000</v>
      </c>
      <c r="M23" s="68">
        <f>1000*M38/G38</f>
        <v>692.30769230769226</v>
      </c>
      <c r="N23" s="14" t="s">
        <v>44</v>
      </c>
    </row>
    <row r="24" spans="2:16">
      <c r="B24" s="16" t="s">
        <v>20</v>
      </c>
      <c r="C24" s="17">
        <f>C20+C21</f>
        <v>0</v>
      </c>
      <c r="D24" s="50"/>
      <c r="G24" s="60">
        <f>G21-SUM(G22:G23)</f>
        <v>595.47249999999804</v>
      </c>
      <c r="M24" s="15">
        <f>M21-SUM(M22:M23)</f>
        <v>13.622307692307913</v>
      </c>
      <c r="N24" s="93">
        <f>M24/M28</f>
        <v>2.2258672699849527E-4</v>
      </c>
    </row>
    <row r="25" spans="2:16">
      <c r="C25" s="9"/>
      <c r="D25" s="50"/>
      <c r="G25" s="51"/>
    </row>
    <row r="26" spans="2:16">
      <c r="B26" s="111" t="s">
        <v>22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</row>
    <row r="27" spans="2:16">
      <c r="D27" s="50"/>
      <c r="G27" s="51"/>
    </row>
    <row r="28" spans="2:16">
      <c r="B28" t="s">
        <v>23</v>
      </c>
      <c r="C28" s="9">
        <v>55555.555555555562</v>
      </c>
      <c r="D28" s="50"/>
      <c r="G28" s="61">
        <f>C28*(1+G35/100)</f>
        <v>64088.888888888905</v>
      </c>
      <c r="M28" s="61">
        <f>C28*(1+M35/100)</f>
        <v>61200.000000000015</v>
      </c>
    </row>
    <row r="29" spans="2:16">
      <c r="B29" t="s">
        <v>11</v>
      </c>
      <c r="C29" s="24">
        <f>C19/C28*100</f>
        <v>3.5999999999999996</v>
      </c>
      <c r="D29" s="50"/>
      <c r="G29" s="62"/>
    </row>
    <row r="30" spans="2:16">
      <c r="B30" t="s">
        <v>8</v>
      </c>
      <c r="C30" s="24">
        <f>C20/C28*100</f>
        <v>-3.5999999999999996</v>
      </c>
      <c r="D30" s="50"/>
      <c r="G30" s="62"/>
    </row>
    <row r="31" spans="2:16">
      <c r="B31" s="21" t="s">
        <v>24</v>
      </c>
      <c r="C31" s="9"/>
      <c r="D31" s="50"/>
      <c r="G31" s="62"/>
    </row>
    <row r="32" spans="2:16">
      <c r="B32" t="s">
        <v>25</v>
      </c>
      <c r="C32" s="9">
        <v>35000</v>
      </c>
      <c r="D32" s="50"/>
      <c r="G32" s="54">
        <f>C32+G21</f>
        <v>37445.472499999996</v>
      </c>
      <c r="M32" s="15">
        <f>'Programa 5'!M32</f>
        <v>36542.307692307695</v>
      </c>
    </row>
    <row r="33" spans="1:14">
      <c r="B33" t="s">
        <v>26</v>
      </c>
      <c r="C33" s="25">
        <f>C32/C28*100</f>
        <v>62.999999999999986</v>
      </c>
      <c r="D33" s="50"/>
      <c r="G33" s="62"/>
    </row>
    <row r="34" spans="1:14">
      <c r="B34" t="s">
        <v>27</v>
      </c>
      <c r="C34" s="22">
        <v>11.4</v>
      </c>
      <c r="D34" s="50"/>
      <c r="G34" s="26">
        <v>13</v>
      </c>
      <c r="M34" s="66">
        <v>13</v>
      </c>
    </row>
    <row r="35" spans="1:14">
      <c r="B35" t="s">
        <v>28</v>
      </c>
      <c r="C35" s="22">
        <v>11.2</v>
      </c>
      <c r="D35" s="50"/>
      <c r="G35" s="81">
        <f>((1+G36/100)*(1+G37/100)-1)*100</f>
        <v>15.360000000000017</v>
      </c>
      <c r="M35" s="67">
        <f>((1+M36/100)*(1+M37/100)-1)*100</f>
        <v>10.160000000000014</v>
      </c>
    </row>
    <row r="36" spans="1:14">
      <c r="B36" t="s">
        <v>29</v>
      </c>
      <c r="C36" s="22">
        <v>3</v>
      </c>
      <c r="D36" s="50"/>
      <c r="G36" s="26">
        <v>3</v>
      </c>
      <c r="M36" s="66">
        <v>2</v>
      </c>
      <c r="N36" s="14" t="s">
        <v>45</v>
      </c>
    </row>
    <row r="37" spans="1:14">
      <c r="B37" t="s">
        <v>30</v>
      </c>
      <c r="C37" s="25">
        <f>((1+C35/100)/(1+C36/100)-1)*100</f>
        <v>7.9611650485436947</v>
      </c>
      <c r="D37" s="50"/>
      <c r="G37" s="26">
        <v>12</v>
      </c>
      <c r="M37" s="66">
        <v>8</v>
      </c>
      <c r="N37" t="s">
        <v>37</v>
      </c>
    </row>
    <row r="38" spans="1:14">
      <c r="B38" t="s">
        <v>31</v>
      </c>
      <c r="C38" s="22">
        <v>9</v>
      </c>
      <c r="D38" s="50"/>
      <c r="G38" s="26">
        <v>13</v>
      </c>
      <c r="M38" s="66">
        <v>9</v>
      </c>
      <c r="N38" t="s">
        <v>37</v>
      </c>
    </row>
    <row r="39" spans="1:14">
      <c r="A39" s="5"/>
      <c r="B39" s="5"/>
      <c r="C39" s="5"/>
      <c r="D39" s="63"/>
      <c r="E39" s="5"/>
      <c r="F39" s="5"/>
      <c r="G39" s="64"/>
      <c r="H39" s="5"/>
      <c r="I39" s="5"/>
      <c r="J39" s="5"/>
      <c r="K39" s="5"/>
      <c r="L39" s="5"/>
      <c r="M39" s="5"/>
    </row>
  </sheetData>
  <mergeCells count="10">
    <mergeCell ref="B8:M8"/>
    <mergeCell ref="B26:M26"/>
    <mergeCell ref="D4:G4"/>
    <mergeCell ref="H4:M4"/>
    <mergeCell ref="D5:G5"/>
    <mergeCell ref="H5:M5"/>
    <mergeCell ref="D6:E6"/>
    <mergeCell ref="H6:I6"/>
    <mergeCell ref="D15:E15"/>
    <mergeCell ref="H15:I15"/>
  </mergeCell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"/>
  <sheetViews>
    <sheetView tabSelected="1" zoomScale="150" zoomScaleNormal="150" workbookViewId="0">
      <pane xSplit="3" ySplit="6" topLeftCell="H14" activePane="bottomRight" state="frozen"/>
      <selection pane="topRight" activeCell="D1" sqref="D1"/>
      <selection pane="bottomLeft" activeCell="A7" sqref="A7"/>
      <selection pane="bottomRight" activeCell="O16" sqref="O16"/>
    </sheetView>
  </sheetViews>
  <sheetFormatPr baseColWidth="10" defaultColWidth="8.77734375" defaultRowHeight="14.4"/>
  <cols>
    <col min="1" max="1" width="1" customWidth="1"/>
    <col min="2" max="2" width="41" customWidth="1"/>
    <col min="3" max="3" width="10.44140625" bestFit="1" customWidth="1"/>
    <col min="7" max="7" width="11.33203125" customWidth="1"/>
    <col min="10" max="10" width="9.109375" customWidth="1"/>
    <col min="11" max="11" width="11.33203125" customWidth="1"/>
    <col min="12" max="12" width="10.33203125" customWidth="1"/>
    <col min="13" max="13" width="11.44140625" customWidth="1"/>
  </cols>
  <sheetData>
    <row r="1" spans="2:13">
      <c r="B1" s="3" t="s">
        <v>0</v>
      </c>
      <c r="C1" s="28" t="s">
        <v>82</v>
      </c>
      <c r="D1" s="28" t="s">
        <v>70</v>
      </c>
      <c r="E1" s="28"/>
      <c r="F1" s="28"/>
      <c r="G1" s="28"/>
      <c r="H1" s="28"/>
    </row>
    <row r="2" spans="2:13">
      <c r="B2" s="12"/>
      <c r="D2" s="28" t="s">
        <v>83</v>
      </c>
      <c r="E2" s="27"/>
      <c r="F2" s="27"/>
      <c r="G2" s="27"/>
      <c r="H2" s="27"/>
    </row>
    <row r="3" spans="2:13">
      <c r="B3" s="8"/>
      <c r="C3" s="8"/>
      <c r="D3" s="45"/>
      <c r="E3" s="8"/>
      <c r="F3" s="8"/>
      <c r="G3" s="46"/>
      <c r="H3" s="8"/>
      <c r="I3" s="8"/>
      <c r="J3" s="8"/>
      <c r="K3" s="8"/>
      <c r="L3" s="8"/>
      <c r="M3" s="8"/>
    </row>
    <row r="4" spans="2:13">
      <c r="C4" s="101">
        <f>'Paso 0'!C4</f>
        <v>2024</v>
      </c>
      <c r="D4" s="109">
        <f>C4+1</f>
        <v>2025</v>
      </c>
      <c r="E4" s="109"/>
      <c r="F4" s="109"/>
      <c r="G4" s="109"/>
      <c r="H4" s="117" t="s">
        <v>69</v>
      </c>
      <c r="I4" s="117"/>
      <c r="J4" s="117"/>
      <c r="K4" s="117"/>
      <c r="L4" s="117"/>
      <c r="M4" s="117"/>
    </row>
    <row r="5" spans="2:13">
      <c r="C5" s="101"/>
      <c r="D5" s="114" t="s">
        <v>16</v>
      </c>
      <c r="E5" s="109"/>
      <c r="F5" s="109"/>
      <c r="G5" s="115"/>
      <c r="H5" s="109" t="s">
        <v>42</v>
      </c>
      <c r="I5" s="109"/>
      <c r="J5" s="109"/>
      <c r="K5" s="109"/>
      <c r="L5" s="109"/>
      <c r="M5" s="109"/>
    </row>
    <row r="6" spans="2:13" ht="28.8">
      <c r="B6" s="5"/>
      <c r="C6" s="100"/>
      <c r="D6" s="116" t="s">
        <v>13</v>
      </c>
      <c r="E6" s="110"/>
      <c r="F6" s="7" t="s">
        <v>14</v>
      </c>
      <c r="G6" s="47" t="s">
        <v>15</v>
      </c>
      <c r="H6" s="110" t="s">
        <v>13</v>
      </c>
      <c r="I6" s="110"/>
      <c r="J6" s="7" t="s">
        <v>14</v>
      </c>
      <c r="K6" s="70" t="s">
        <v>48</v>
      </c>
      <c r="L6" s="7" t="s">
        <v>47</v>
      </c>
      <c r="M6" s="70" t="s">
        <v>49</v>
      </c>
    </row>
    <row r="7" spans="2:13">
      <c r="C7" s="101"/>
      <c r="D7" s="102"/>
      <c r="E7" s="101"/>
      <c r="F7" s="20"/>
      <c r="G7" s="103"/>
    </row>
    <row r="8" spans="2:13">
      <c r="B8" s="111" t="s">
        <v>21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</row>
    <row r="9" spans="2:13">
      <c r="D9" s="50"/>
      <c r="G9" s="51"/>
    </row>
    <row r="10" spans="2:13">
      <c r="B10" t="s">
        <v>9</v>
      </c>
      <c r="C10" s="10">
        <f>C11+C12</f>
        <v>11000</v>
      </c>
      <c r="D10" s="50"/>
      <c r="G10" s="52">
        <f>G11+G12</f>
        <v>12489.920000000002</v>
      </c>
      <c r="M10" s="65">
        <f>M11+M12</f>
        <v>12597.52</v>
      </c>
    </row>
    <row r="11" spans="2:13">
      <c r="B11" s="1" t="s">
        <v>1</v>
      </c>
      <c r="C11" s="9">
        <v>9000</v>
      </c>
      <c r="D11" s="53" t="s">
        <v>17</v>
      </c>
      <c r="E11" s="19">
        <v>0.9</v>
      </c>
      <c r="F11" s="31">
        <f>E11*G35</f>
        <v>13.824000000000016</v>
      </c>
      <c r="G11" s="54">
        <f>C11*(1+F11/100)</f>
        <v>10244.160000000002</v>
      </c>
      <c r="H11" s="53" t="s">
        <v>17</v>
      </c>
      <c r="I11" s="19">
        <v>0.9</v>
      </c>
      <c r="J11" s="76">
        <f>I11*M35</f>
        <v>9.1440000000000126</v>
      </c>
      <c r="K11" s="34">
        <f>C11*(1+J11/100)</f>
        <v>9822.9600000000009</v>
      </c>
      <c r="L11" s="77">
        <v>612</v>
      </c>
      <c r="M11" s="30">
        <f>K11+L11</f>
        <v>10434.960000000001</v>
      </c>
    </row>
    <row r="12" spans="2:13">
      <c r="B12" s="1" t="s">
        <v>2</v>
      </c>
      <c r="C12" s="9">
        <v>2000</v>
      </c>
      <c r="D12" s="53" t="s">
        <v>17</v>
      </c>
      <c r="E12" s="19">
        <v>0.8</v>
      </c>
      <c r="F12" s="31">
        <f>E12*G35</f>
        <v>12.288000000000014</v>
      </c>
      <c r="G12" s="54">
        <f>C12*(1+F12/100)</f>
        <v>2245.7600000000002</v>
      </c>
      <c r="H12" s="53" t="s">
        <v>17</v>
      </c>
      <c r="I12" s="19">
        <v>0.8</v>
      </c>
      <c r="J12" s="76">
        <f>I12*M35</f>
        <v>8.1280000000000125</v>
      </c>
      <c r="K12" s="34">
        <f>C12*(1+J12/100)</f>
        <v>2162.56</v>
      </c>
      <c r="M12" s="15">
        <f>K12+L12</f>
        <v>2162.56</v>
      </c>
    </row>
    <row r="13" spans="2:13">
      <c r="B13" t="s">
        <v>10</v>
      </c>
      <c r="C13" s="10">
        <f>C14+C18</f>
        <v>13000</v>
      </c>
      <c r="D13" s="55"/>
      <c r="E13" s="14"/>
      <c r="G13" s="56">
        <f>G14+G18</f>
        <v>14935.3925</v>
      </c>
      <c r="H13" s="55"/>
      <c r="I13" s="14"/>
      <c r="M13" s="65">
        <f>M14+M18</f>
        <v>14139.830000000002</v>
      </c>
    </row>
    <row r="14" spans="2:13">
      <c r="B14" s="1" t="s">
        <v>3</v>
      </c>
      <c r="C14" s="10">
        <f>SUM(C15:C17)</f>
        <v>11000</v>
      </c>
      <c r="D14" s="55"/>
      <c r="E14" s="14"/>
      <c r="G14" s="56">
        <f>SUM(G15:G17)</f>
        <v>12628.192499999999</v>
      </c>
      <c r="H14" s="55"/>
      <c r="I14" s="14"/>
      <c r="M14" s="65">
        <f>SUM(M15:M17)</f>
        <v>12139.830000000002</v>
      </c>
    </row>
    <row r="15" spans="2:13">
      <c r="B15" s="2" t="s">
        <v>4</v>
      </c>
      <c r="C15" s="9">
        <v>6000</v>
      </c>
      <c r="D15" s="112" t="s">
        <v>61</v>
      </c>
      <c r="E15" s="112"/>
      <c r="F15" s="87">
        <v>13</v>
      </c>
      <c r="G15" s="54">
        <f>C15*(1+F15/100)</f>
        <v>6779.9999999999991</v>
      </c>
      <c r="H15" s="112" t="s">
        <v>61</v>
      </c>
      <c r="I15" s="112"/>
      <c r="J15" s="87">
        <v>9</v>
      </c>
      <c r="K15" s="34">
        <f>C15*(1+J15/100)</f>
        <v>6540.0000000000009</v>
      </c>
      <c r="L15" s="86">
        <v>50.42</v>
      </c>
      <c r="M15" s="30">
        <f>K15-L15</f>
        <v>6489.5800000000008</v>
      </c>
    </row>
    <row r="16" spans="2:13">
      <c r="B16" s="2" t="s">
        <v>5</v>
      </c>
      <c r="C16" s="9">
        <v>1000</v>
      </c>
      <c r="D16" s="53" t="s">
        <v>17</v>
      </c>
      <c r="E16" s="19">
        <v>1</v>
      </c>
      <c r="F16" s="31">
        <f>E16*G35</f>
        <v>15.360000000000017</v>
      </c>
      <c r="G16" s="54">
        <f>C16*(1+F16/100)</f>
        <v>1153.6000000000001</v>
      </c>
      <c r="H16" s="53" t="s">
        <v>17</v>
      </c>
      <c r="I16" s="19">
        <v>1</v>
      </c>
      <c r="J16" s="31">
        <f>I16*M35</f>
        <v>10.160000000000014</v>
      </c>
      <c r="K16" s="34">
        <f>C16*(1+J16/100)</f>
        <v>1101.6000000000001</v>
      </c>
      <c r="L16" s="77">
        <v>101.6</v>
      </c>
      <c r="M16" s="30">
        <f>K16-L16</f>
        <v>1000.0000000000001</v>
      </c>
    </row>
    <row r="17" spans="2:16">
      <c r="B17" s="2" t="s">
        <v>6</v>
      </c>
      <c r="C17" s="9">
        <v>4000</v>
      </c>
      <c r="D17" s="50"/>
      <c r="G17" s="43">
        <v>4694.5924999999997</v>
      </c>
      <c r="H17" s="50"/>
      <c r="M17" s="99">
        <f>'Programa 5'!M17</f>
        <v>4650.25</v>
      </c>
      <c r="N17" t="s">
        <v>37</v>
      </c>
      <c r="P17" s="80">
        <f>0.015*M28</f>
        <v>918.00000000000023</v>
      </c>
    </row>
    <row r="18" spans="2:16">
      <c r="B18" s="1" t="s">
        <v>7</v>
      </c>
      <c r="C18" s="9">
        <v>2000</v>
      </c>
      <c r="D18" s="53" t="s">
        <v>17</v>
      </c>
      <c r="E18" s="19">
        <v>1</v>
      </c>
      <c r="F18" s="31">
        <f>E18*G35</f>
        <v>15.360000000000017</v>
      </c>
      <c r="G18" s="54">
        <f>C18*(1+F18/100)</f>
        <v>2307.2000000000003</v>
      </c>
      <c r="H18" s="53" t="s">
        <v>17</v>
      </c>
      <c r="I18" s="19">
        <v>1</v>
      </c>
      <c r="J18" s="31">
        <f>I18*M35</f>
        <v>10.160000000000014</v>
      </c>
      <c r="K18" s="34">
        <f>C18*(1+J18/100)</f>
        <v>2203.2000000000003</v>
      </c>
      <c r="L18" s="86">
        <v>0</v>
      </c>
      <c r="M18" s="15">
        <v>2000</v>
      </c>
      <c r="N18" t="s">
        <v>81</v>
      </c>
      <c r="P18" s="80"/>
    </row>
    <row r="19" spans="2:16">
      <c r="B19" t="s">
        <v>11</v>
      </c>
      <c r="C19" s="11">
        <f>C10-C13+C17</f>
        <v>2000</v>
      </c>
      <c r="D19" s="50"/>
      <c r="G19" s="57">
        <f>G10-G13+G17</f>
        <v>2249.1200000000017</v>
      </c>
      <c r="M19" s="11">
        <f>M10-M13+M17</f>
        <v>3107.9399999999987</v>
      </c>
    </row>
    <row r="20" spans="2:16">
      <c r="B20" t="s">
        <v>8</v>
      </c>
      <c r="C20" s="11">
        <f>C10-C13</f>
        <v>-2000</v>
      </c>
      <c r="D20" s="50"/>
      <c r="G20" s="57">
        <f>G10-G13</f>
        <v>-2445.472499999998</v>
      </c>
      <c r="M20" s="11">
        <f>M10-M13</f>
        <v>-1542.3100000000013</v>
      </c>
    </row>
    <row r="21" spans="2:16">
      <c r="B21" t="s">
        <v>12</v>
      </c>
      <c r="C21" s="15">
        <f>SUM(C22:C23)</f>
        <v>2000</v>
      </c>
      <c r="D21" s="50"/>
      <c r="G21" s="58">
        <f>-G20</f>
        <v>2445.472499999998</v>
      </c>
      <c r="M21" s="42">
        <f>-M20</f>
        <v>1542.3100000000013</v>
      </c>
    </row>
    <row r="22" spans="2:16">
      <c r="B22" s="1" t="s">
        <v>18</v>
      </c>
      <c r="C22" s="9">
        <v>1500</v>
      </c>
      <c r="D22" s="50"/>
      <c r="G22" s="59">
        <v>850</v>
      </c>
      <c r="M22" s="68">
        <v>850</v>
      </c>
    </row>
    <row r="23" spans="2:16">
      <c r="B23" s="1" t="s">
        <v>19</v>
      </c>
      <c r="C23" s="9">
        <v>500</v>
      </c>
      <c r="D23" s="50"/>
      <c r="G23" s="59">
        <v>1000</v>
      </c>
      <c r="M23" s="68">
        <f>1000*M38/G38</f>
        <v>692.30769230769226</v>
      </c>
      <c r="N23" s="14" t="s">
        <v>44</v>
      </c>
    </row>
    <row r="24" spans="2:16">
      <c r="B24" s="16" t="s">
        <v>20</v>
      </c>
      <c r="C24" s="17">
        <f>C20+C21</f>
        <v>0</v>
      </c>
      <c r="D24" s="50"/>
      <c r="G24" s="60">
        <f>G21-SUM(G22:G23)</f>
        <v>595.47249999999804</v>
      </c>
      <c r="M24" s="15">
        <f>M21-SUM(M22:M23)</f>
        <v>2.3076923089320189E-3</v>
      </c>
      <c r="N24" s="93">
        <f>M24/M28</f>
        <v>3.7707390668823833E-8</v>
      </c>
    </row>
    <row r="25" spans="2:16">
      <c r="C25" s="9"/>
      <c r="D25" s="50"/>
      <c r="G25" s="51"/>
    </row>
    <row r="26" spans="2:16">
      <c r="B26" s="111" t="s">
        <v>22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</row>
    <row r="27" spans="2:16">
      <c r="D27" s="50"/>
      <c r="G27" s="51"/>
    </row>
    <row r="28" spans="2:16">
      <c r="B28" t="s">
        <v>23</v>
      </c>
      <c r="C28" s="9">
        <v>55555.555555555562</v>
      </c>
      <c r="D28" s="50"/>
      <c r="G28" s="61">
        <f>C28*(1+G35/100)</f>
        <v>64088.888888888905</v>
      </c>
      <c r="M28" s="61">
        <f>C28*(1+M35/100)</f>
        <v>61200.000000000015</v>
      </c>
    </row>
    <row r="29" spans="2:16">
      <c r="B29" t="s">
        <v>11</v>
      </c>
      <c r="C29" s="24">
        <f>C19/C28*100</f>
        <v>3.5999999999999996</v>
      </c>
      <c r="D29" s="50"/>
      <c r="G29" s="62"/>
    </row>
    <row r="30" spans="2:16">
      <c r="B30" t="s">
        <v>8</v>
      </c>
      <c r="C30" s="24">
        <f>C20/C28*100</f>
        <v>-3.5999999999999996</v>
      </c>
      <c r="D30" s="50"/>
      <c r="G30" s="62"/>
    </row>
    <row r="31" spans="2:16">
      <c r="B31" s="21" t="s">
        <v>24</v>
      </c>
      <c r="C31" s="9"/>
      <c r="D31" s="50"/>
      <c r="G31" s="62"/>
    </row>
    <row r="32" spans="2:16">
      <c r="B32" t="s">
        <v>25</v>
      </c>
      <c r="C32" s="9">
        <v>35000</v>
      </c>
      <c r="D32" s="50"/>
      <c r="G32" s="54">
        <f>C32+G21</f>
        <v>37445.472499999996</v>
      </c>
      <c r="M32" s="15">
        <f>'Programa 5'!M32</f>
        <v>36542.307692307695</v>
      </c>
    </row>
    <row r="33" spans="1:14">
      <c r="B33" t="s">
        <v>26</v>
      </c>
      <c r="C33" s="25">
        <f>C32/C28*100</f>
        <v>62.999999999999986</v>
      </c>
      <c r="D33" s="50"/>
      <c r="G33" s="62"/>
    </row>
    <row r="34" spans="1:14">
      <c r="B34" t="s">
        <v>27</v>
      </c>
      <c r="C34" s="22">
        <v>11.4</v>
      </c>
      <c r="D34" s="50"/>
      <c r="G34" s="26">
        <v>13</v>
      </c>
      <c r="M34" s="66">
        <v>13</v>
      </c>
    </row>
    <row r="35" spans="1:14">
      <c r="B35" t="s">
        <v>28</v>
      </c>
      <c r="C35" s="22">
        <v>11.2</v>
      </c>
      <c r="D35" s="50"/>
      <c r="G35" s="81">
        <f>((1+G36/100)*(1+G37/100)-1)*100</f>
        <v>15.360000000000017</v>
      </c>
      <c r="M35" s="67">
        <f>((1+M36/100)*(1+M37/100)-1)*100</f>
        <v>10.160000000000014</v>
      </c>
    </row>
    <row r="36" spans="1:14">
      <c r="B36" t="s">
        <v>29</v>
      </c>
      <c r="C36" s="22">
        <v>3</v>
      </c>
      <c r="D36" s="50"/>
      <c r="G36" s="26">
        <v>3</v>
      </c>
      <c r="M36" s="66">
        <v>2</v>
      </c>
      <c r="N36" s="14" t="s">
        <v>45</v>
      </c>
    </row>
    <row r="37" spans="1:14">
      <c r="B37" t="s">
        <v>30</v>
      </c>
      <c r="C37" s="25">
        <f>((1+C35/100)/(1+C36/100)-1)*100</f>
        <v>7.9611650485436947</v>
      </c>
      <c r="D37" s="50"/>
      <c r="G37" s="26">
        <v>12</v>
      </c>
      <c r="M37" s="66">
        <v>8</v>
      </c>
      <c r="N37" t="s">
        <v>37</v>
      </c>
    </row>
    <row r="38" spans="1:14">
      <c r="B38" t="s">
        <v>31</v>
      </c>
      <c r="C38" s="22">
        <v>9</v>
      </c>
      <c r="D38" s="50"/>
      <c r="G38" s="26">
        <v>13</v>
      </c>
      <c r="M38" s="66">
        <v>9</v>
      </c>
      <c r="N38" t="s">
        <v>37</v>
      </c>
    </row>
    <row r="39" spans="1:14">
      <c r="A39" s="5"/>
      <c r="B39" s="5"/>
      <c r="C39" s="5"/>
      <c r="D39" s="63"/>
      <c r="E39" s="5"/>
      <c r="F39" s="5"/>
      <c r="G39" s="64"/>
      <c r="H39" s="5"/>
      <c r="I39" s="5"/>
      <c r="J39" s="5"/>
      <c r="K39" s="5"/>
      <c r="L39" s="5"/>
      <c r="M39" s="5"/>
    </row>
  </sheetData>
  <mergeCells count="10">
    <mergeCell ref="B8:M8"/>
    <mergeCell ref="D15:E15"/>
    <mergeCell ref="H15:I15"/>
    <mergeCell ref="B26:M26"/>
    <mergeCell ref="D4:G4"/>
    <mergeCell ref="H4:M4"/>
    <mergeCell ref="D5:G5"/>
    <mergeCell ref="H5:M5"/>
    <mergeCell ref="D6:E6"/>
    <mergeCell ref="H6:I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38"/>
  <sheetViews>
    <sheetView topLeftCell="A8" zoomScale="150" zoomScaleNormal="150" workbookViewId="0">
      <selection activeCell="G18" sqref="G18"/>
    </sheetView>
  </sheetViews>
  <sheetFormatPr baseColWidth="10" defaultColWidth="8.77734375" defaultRowHeight="14.4"/>
  <cols>
    <col min="2" max="2" width="41" customWidth="1"/>
    <col min="3" max="3" width="10.44140625" bestFit="1" customWidth="1"/>
    <col min="7" max="7" width="11.33203125" customWidth="1"/>
  </cols>
  <sheetData>
    <row r="1" spans="2:8">
      <c r="B1" s="3" t="s">
        <v>0</v>
      </c>
      <c r="C1" s="28" t="s">
        <v>32</v>
      </c>
      <c r="D1" s="28" t="s">
        <v>72</v>
      </c>
      <c r="E1" s="28"/>
      <c r="F1" s="28"/>
      <c r="G1" s="28"/>
      <c r="H1" s="28"/>
    </row>
    <row r="2" spans="2:8">
      <c r="B2" s="12"/>
    </row>
    <row r="3" spans="2:8">
      <c r="B3" s="8"/>
      <c r="C3" s="8"/>
      <c r="D3" s="8"/>
      <c r="E3" s="8"/>
      <c r="F3" s="8"/>
      <c r="G3" s="8"/>
    </row>
    <row r="4" spans="2:8">
      <c r="C4" s="4">
        <f>'Paso 0'!C4</f>
        <v>2024</v>
      </c>
      <c r="D4" s="109">
        <f>C4+1</f>
        <v>2025</v>
      </c>
      <c r="E4" s="109"/>
      <c r="F4" s="109"/>
      <c r="G4" s="109"/>
    </row>
    <row r="5" spans="2:8">
      <c r="C5" s="4"/>
      <c r="D5" s="109" t="s">
        <v>16</v>
      </c>
      <c r="E5" s="109"/>
      <c r="F5" s="109"/>
      <c r="G5" s="109"/>
    </row>
    <row r="6" spans="2:8">
      <c r="B6" s="5"/>
      <c r="C6" s="6"/>
      <c r="D6" s="110" t="s">
        <v>13</v>
      </c>
      <c r="E6" s="110"/>
      <c r="F6" s="7" t="s">
        <v>14</v>
      </c>
      <c r="G6" s="6" t="s">
        <v>15</v>
      </c>
    </row>
    <row r="7" spans="2:8">
      <c r="C7" s="4"/>
      <c r="D7" s="4"/>
      <c r="E7" s="4"/>
      <c r="F7" s="20"/>
      <c r="G7" s="4"/>
    </row>
    <row r="8" spans="2:8">
      <c r="B8" s="111" t="s">
        <v>21</v>
      </c>
      <c r="C8" s="111"/>
      <c r="D8" s="111"/>
      <c r="E8" s="111"/>
      <c r="F8" s="111"/>
      <c r="G8" s="111"/>
    </row>
    <row r="10" spans="2:8">
      <c r="B10" t="s">
        <v>9</v>
      </c>
      <c r="C10" s="10">
        <f>C11+C12</f>
        <v>11000</v>
      </c>
    </row>
    <row r="11" spans="2:8">
      <c r="B11" s="1" t="s">
        <v>1</v>
      </c>
      <c r="C11" s="9">
        <v>9000</v>
      </c>
      <c r="D11" s="18" t="s">
        <v>17</v>
      </c>
      <c r="E11" s="19">
        <v>0.9</v>
      </c>
      <c r="F11" s="29">
        <f>E11*G35</f>
        <v>13.824000000000016</v>
      </c>
      <c r="G11" s="118">
        <f>+(1+F11/100)*C11</f>
        <v>10244.160000000002</v>
      </c>
    </row>
    <row r="12" spans="2:8">
      <c r="B12" s="1" t="s">
        <v>2</v>
      </c>
      <c r="C12" s="9">
        <v>2000</v>
      </c>
      <c r="D12" s="18" t="s">
        <v>17</v>
      </c>
      <c r="E12" s="19">
        <v>0.8</v>
      </c>
      <c r="F12" s="29">
        <f>E12*G35</f>
        <v>12.288000000000014</v>
      </c>
      <c r="G12" s="118">
        <f>+(1+F12/100)*C12</f>
        <v>2245.7600000000002</v>
      </c>
    </row>
    <row r="13" spans="2:8">
      <c r="B13" t="s">
        <v>10</v>
      </c>
      <c r="C13" s="10">
        <f>C14+C18</f>
        <v>13000</v>
      </c>
      <c r="D13" s="13"/>
      <c r="E13" s="14"/>
      <c r="G13" s="118"/>
    </row>
    <row r="14" spans="2:8">
      <c r="B14" s="1" t="s">
        <v>3</v>
      </c>
      <c r="C14" s="10">
        <f>SUM(C15:C17)</f>
        <v>11000</v>
      </c>
      <c r="D14" s="13"/>
      <c r="E14" s="14"/>
      <c r="G14" s="118"/>
    </row>
    <row r="15" spans="2:8">
      <c r="B15" s="2" t="s">
        <v>4</v>
      </c>
      <c r="C15" s="9">
        <v>6000</v>
      </c>
      <c r="D15" s="112" t="s">
        <v>61</v>
      </c>
      <c r="E15" s="112"/>
      <c r="F15" s="87">
        <v>13</v>
      </c>
      <c r="G15" s="118">
        <f t="shared" ref="G13:G18" si="0">+(1+F15/100)*C15</f>
        <v>6779.9999999999991</v>
      </c>
    </row>
    <row r="16" spans="2:8">
      <c r="B16" s="2" t="s">
        <v>5</v>
      </c>
      <c r="C16" s="9">
        <v>1000</v>
      </c>
      <c r="D16" s="18" t="s">
        <v>17</v>
      </c>
      <c r="E16" s="19">
        <v>1</v>
      </c>
      <c r="F16" s="29">
        <f>E16*G35</f>
        <v>15.360000000000017</v>
      </c>
      <c r="G16" s="118">
        <f t="shared" si="0"/>
        <v>1153.6000000000001</v>
      </c>
    </row>
    <row r="17" spans="2:7">
      <c r="B17" s="2" t="s">
        <v>6</v>
      </c>
      <c r="C17" s="9">
        <v>4000</v>
      </c>
      <c r="G17" s="118" t="s">
        <v>34</v>
      </c>
    </row>
    <row r="18" spans="2:7">
      <c r="B18" s="1" t="s">
        <v>7</v>
      </c>
      <c r="C18" s="9">
        <v>2000</v>
      </c>
      <c r="D18" s="18" t="s">
        <v>17</v>
      </c>
      <c r="E18" s="19">
        <v>1</v>
      </c>
      <c r="F18" s="29">
        <f>E18*G35</f>
        <v>15.360000000000017</v>
      </c>
      <c r="G18" s="118">
        <f t="shared" si="0"/>
        <v>2307.2000000000003</v>
      </c>
    </row>
    <row r="19" spans="2:7">
      <c r="B19" t="s">
        <v>11</v>
      </c>
      <c r="C19" s="11">
        <f>C10-C13+C17</f>
        <v>2000</v>
      </c>
    </row>
    <row r="20" spans="2:7" ht="16.2">
      <c r="B20" s="21" t="s">
        <v>8</v>
      </c>
      <c r="C20" s="94">
        <f>C10-C13</f>
        <v>-2000</v>
      </c>
      <c r="G20" s="95" t="s">
        <v>34</v>
      </c>
    </row>
    <row r="21" spans="2:7">
      <c r="B21" t="s">
        <v>12</v>
      </c>
      <c r="C21" s="15">
        <f>SUM(C22:C23)</f>
        <v>2000</v>
      </c>
      <c r="G21" s="38" t="s">
        <v>34</v>
      </c>
    </row>
    <row r="22" spans="2:7">
      <c r="B22" s="1" t="s">
        <v>18</v>
      </c>
      <c r="C22" s="9">
        <v>1500</v>
      </c>
      <c r="G22" s="69">
        <v>850</v>
      </c>
    </row>
    <row r="23" spans="2:7">
      <c r="B23" s="1" t="s">
        <v>19</v>
      </c>
      <c r="C23" s="9">
        <v>500</v>
      </c>
      <c r="G23" s="69">
        <v>1000</v>
      </c>
    </row>
    <row r="24" spans="2:7">
      <c r="B24" s="16" t="s">
        <v>20</v>
      </c>
      <c r="C24" s="17">
        <f>C20+C21</f>
        <v>0</v>
      </c>
    </row>
    <row r="25" spans="2:7">
      <c r="C25" s="9"/>
    </row>
    <row r="26" spans="2:7">
      <c r="B26" s="111" t="s">
        <v>22</v>
      </c>
      <c r="C26" s="111"/>
      <c r="D26" s="111"/>
      <c r="E26" s="111"/>
      <c r="F26" s="111"/>
      <c r="G26" s="111"/>
    </row>
    <row r="28" spans="2:7">
      <c r="B28" t="s">
        <v>23</v>
      </c>
      <c r="C28" s="9">
        <v>55555.555555555562</v>
      </c>
      <c r="G28" s="82">
        <f>C28*(1+G35/100)</f>
        <v>64088.888888888905</v>
      </c>
    </row>
    <row r="29" spans="2:7">
      <c r="B29" t="s">
        <v>11</v>
      </c>
      <c r="C29" s="24">
        <f>C19/C28*100</f>
        <v>3.5999999999999996</v>
      </c>
      <c r="G29" s="9"/>
    </row>
    <row r="30" spans="2:7">
      <c r="B30" t="s">
        <v>8</v>
      </c>
      <c r="C30" s="24">
        <f>C20/C28*100</f>
        <v>-3.5999999999999996</v>
      </c>
      <c r="G30" s="9"/>
    </row>
    <row r="31" spans="2:7">
      <c r="B31" s="21" t="s">
        <v>24</v>
      </c>
      <c r="C31" s="9"/>
      <c r="G31" s="9"/>
    </row>
    <row r="32" spans="2:7">
      <c r="B32" t="s">
        <v>25</v>
      </c>
      <c r="C32" s="9">
        <v>35000</v>
      </c>
      <c r="G32" s="9"/>
    </row>
    <row r="33" spans="2:7">
      <c r="B33" t="s">
        <v>26</v>
      </c>
      <c r="C33" s="25">
        <f>C32/C28*100</f>
        <v>62.999999999999986</v>
      </c>
      <c r="G33" s="9"/>
    </row>
    <row r="34" spans="2:7">
      <c r="B34" t="s">
        <v>27</v>
      </c>
      <c r="C34" s="22">
        <v>11.4</v>
      </c>
      <c r="G34" s="26">
        <v>13</v>
      </c>
    </row>
    <row r="35" spans="2:7">
      <c r="B35" t="s">
        <v>28</v>
      </c>
      <c r="C35" s="22">
        <v>11.2</v>
      </c>
      <c r="G35" s="81">
        <f>((1+G36/100)*(1+G37/100)-1)*100</f>
        <v>15.360000000000017</v>
      </c>
    </row>
    <row r="36" spans="2:7">
      <c r="B36" t="s">
        <v>29</v>
      </c>
      <c r="C36" s="22">
        <v>3</v>
      </c>
      <c r="G36" s="26">
        <v>3</v>
      </c>
    </row>
    <row r="37" spans="2:7">
      <c r="B37" t="s">
        <v>30</v>
      </c>
      <c r="C37" s="25">
        <f>((1+C35/100)/(1+C36/100)-1)*100</f>
        <v>7.9611650485436947</v>
      </c>
      <c r="G37" s="26">
        <v>12</v>
      </c>
    </row>
    <row r="38" spans="2:7">
      <c r="B38" t="s">
        <v>31</v>
      </c>
      <c r="C38" s="22">
        <v>9</v>
      </c>
      <c r="G38" s="26">
        <v>13</v>
      </c>
    </row>
  </sheetData>
  <mergeCells count="6">
    <mergeCell ref="D4:G4"/>
    <mergeCell ref="D5:G5"/>
    <mergeCell ref="D6:E6"/>
    <mergeCell ref="B8:G8"/>
    <mergeCell ref="B26:G26"/>
    <mergeCell ref="D15:E15"/>
  </mergeCells>
  <pageMargins left="0.7" right="0.7" top="0.75" bottom="0.75" header="0.3" footer="0.3"/>
  <ignoredErrors>
    <ignoredError sqref="C14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topLeftCell="A20" zoomScale="150" zoomScaleNormal="150" workbookViewId="0">
      <selection activeCell="D2" sqref="D2"/>
    </sheetView>
  </sheetViews>
  <sheetFormatPr baseColWidth="10" defaultColWidth="8.77734375" defaultRowHeight="14.4"/>
  <cols>
    <col min="2" max="2" width="41" customWidth="1"/>
    <col min="3" max="3" width="10.44140625" bestFit="1" customWidth="1"/>
    <col min="7" max="7" width="11.33203125" customWidth="1"/>
  </cols>
  <sheetData>
    <row r="1" spans="2:9">
      <c r="B1" s="3" t="s">
        <v>0</v>
      </c>
      <c r="C1" s="28" t="s">
        <v>33</v>
      </c>
      <c r="D1" s="28" t="s">
        <v>71</v>
      </c>
      <c r="E1" s="28"/>
      <c r="F1" s="28"/>
      <c r="G1" s="28"/>
      <c r="H1" s="28"/>
      <c r="I1" s="27"/>
    </row>
    <row r="2" spans="2:9">
      <c r="B2" s="12"/>
    </row>
    <row r="3" spans="2:9">
      <c r="B3" s="8"/>
      <c r="C3" s="8"/>
      <c r="D3" s="8"/>
      <c r="E3" s="8"/>
      <c r="F3" s="8"/>
      <c r="G3" s="8"/>
    </row>
    <row r="4" spans="2:9">
      <c r="C4" s="4">
        <f>'Paso 0'!C4</f>
        <v>2024</v>
      </c>
      <c r="D4" s="109">
        <f>C4+1</f>
        <v>2025</v>
      </c>
      <c r="E4" s="109"/>
      <c r="F4" s="109"/>
      <c r="G4" s="109"/>
    </row>
    <row r="5" spans="2:9">
      <c r="C5" s="4"/>
      <c r="D5" s="109" t="s">
        <v>16</v>
      </c>
      <c r="E5" s="109"/>
      <c r="F5" s="109"/>
      <c r="G5" s="109"/>
    </row>
    <row r="6" spans="2:9">
      <c r="B6" s="5"/>
      <c r="C6" s="6"/>
      <c r="D6" s="110" t="s">
        <v>13</v>
      </c>
      <c r="E6" s="110"/>
      <c r="F6" s="7" t="s">
        <v>14</v>
      </c>
      <c r="G6" s="6" t="s">
        <v>15</v>
      </c>
    </row>
    <row r="7" spans="2:9">
      <c r="C7" s="4"/>
      <c r="D7" s="4"/>
      <c r="E7" s="4"/>
      <c r="F7" s="20"/>
      <c r="G7" s="4"/>
    </row>
    <row r="8" spans="2:9">
      <c r="B8" s="111" t="s">
        <v>21</v>
      </c>
      <c r="C8" s="111"/>
      <c r="D8" s="111"/>
      <c r="E8" s="111"/>
      <c r="F8" s="111"/>
      <c r="G8" s="111"/>
    </row>
    <row r="10" spans="2:9">
      <c r="B10" t="s">
        <v>9</v>
      </c>
      <c r="C10" s="10">
        <f>C11+C12</f>
        <v>11000</v>
      </c>
      <c r="G10" s="10">
        <f>G11+G12</f>
        <v>12489.920000000002</v>
      </c>
    </row>
    <row r="11" spans="2:9">
      <c r="B11" s="1" t="s">
        <v>1</v>
      </c>
      <c r="C11" s="9">
        <v>9000</v>
      </c>
      <c r="D11" s="18" t="s">
        <v>17</v>
      </c>
      <c r="E11" s="19">
        <v>0.9</v>
      </c>
      <c r="F11" s="31">
        <f>E11*G35</f>
        <v>13.824000000000016</v>
      </c>
      <c r="G11" s="32">
        <f>C11*(1+F11/100)</f>
        <v>10244.160000000002</v>
      </c>
    </row>
    <row r="12" spans="2:9">
      <c r="B12" s="1" t="s">
        <v>2</v>
      </c>
      <c r="C12" s="9">
        <v>2000</v>
      </c>
      <c r="D12" s="18" t="s">
        <v>17</v>
      </c>
      <c r="E12" s="19">
        <v>0.8</v>
      </c>
      <c r="F12" s="31">
        <f>E12*G35</f>
        <v>12.288000000000014</v>
      </c>
      <c r="G12" s="32">
        <f>C12*(1+F12/100)</f>
        <v>2245.7600000000002</v>
      </c>
    </row>
    <row r="13" spans="2:9">
      <c r="B13" t="s">
        <v>10</v>
      </c>
      <c r="C13" s="10">
        <f>C14+C18</f>
        <v>13000</v>
      </c>
      <c r="D13" s="13"/>
      <c r="E13" s="14"/>
      <c r="G13" s="33" t="s">
        <v>34</v>
      </c>
    </row>
    <row r="14" spans="2:9">
      <c r="B14" s="1" t="s">
        <v>3</v>
      </c>
      <c r="C14" s="10">
        <f>SUM(C15:C17)</f>
        <v>11000</v>
      </c>
      <c r="D14" s="13"/>
      <c r="E14" s="14"/>
      <c r="G14" s="33" t="s">
        <v>34</v>
      </c>
    </row>
    <row r="15" spans="2:9">
      <c r="B15" s="2" t="s">
        <v>4</v>
      </c>
      <c r="C15" s="9">
        <v>6000</v>
      </c>
      <c r="D15" s="112" t="s">
        <v>61</v>
      </c>
      <c r="E15" s="112"/>
      <c r="F15" s="88">
        <v>13</v>
      </c>
      <c r="G15" s="32">
        <f>C15*(1+F15/100)</f>
        <v>6779.9999999999991</v>
      </c>
    </row>
    <row r="16" spans="2:9">
      <c r="B16" s="2" t="s">
        <v>5</v>
      </c>
      <c r="C16" s="9">
        <v>1000</v>
      </c>
      <c r="D16" s="18" t="s">
        <v>17</v>
      </c>
      <c r="E16" s="83">
        <v>1</v>
      </c>
      <c r="F16" s="31">
        <f>E16*G35</f>
        <v>15.360000000000017</v>
      </c>
      <c r="G16" s="32">
        <f>C16*(1+F16/100)</f>
        <v>1153.6000000000001</v>
      </c>
    </row>
    <row r="17" spans="2:7">
      <c r="B17" s="2" t="s">
        <v>6</v>
      </c>
      <c r="C17" s="9">
        <v>4000</v>
      </c>
      <c r="E17" s="84"/>
      <c r="G17" s="33" t="s">
        <v>34</v>
      </c>
    </row>
    <row r="18" spans="2:7">
      <c r="B18" s="1" t="s">
        <v>7</v>
      </c>
      <c r="C18" s="9">
        <v>2000</v>
      </c>
      <c r="D18" s="18" t="s">
        <v>17</v>
      </c>
      <c r="E18" s="83">
        <v>1</v>
      </c>
      <c r="F18" s="31">
        <f>E18*G35</f>
        <v>15.360000000000017</v>
      </c>
      <c r="G18" s="32">
        <f>C18*(1+F18/100)</f>
        <v>2307.2000000000003</v>
      </c>
    </row>
    <row r="19" spans="2:7">
      <c r="B19" t="s">
        <v>11</v>
      </c>
      <c r="C19" s="11">
        <f>C10-C13+C17</f>
        <v>2000</v>
      </c>
    </row>
    <row r="20" spans="2:7" ht="16.2">
      <c r="B20" s="21" t="s">
        <v>8</v>
      </c>
      <c r="C20" s="94">
        <f>C10-C13</f>
        <v>-2000</v>
      </c>
      <c r="G20" s="95" t="s">
        <v>34</v>
      </c>
    </row>
    <row r="21" spans="2:7">
      <c r="B21" t="s">
        <v>12</v>
      </c>
      <c r="C21" s="15">
        <f>SUM(C22:C23)</f>
        <v>2000</v>
      </c>
      <c r="G21" s="38" t="s">
        <v>34</v>
      </c>
    </row>
    <row r="22" spans="2:7">
      <c r="B22" s="1" t="s">
        <v>18</v>
      </c>
      <c r="C22" s="9">
        <v>1500</v>
      </c>
      <c r="G22" s="69">
        <v>850</v>
      </c>
    </row>
    <row r="23" spans="2:7">
      <c r="B23" s="1" t="s">
        <v>19</v>
      </c>
      <c r="C23" s="9">
        <v>500</v>
      </c>
      <c r="G23" s="69">
        <v>1000</v>
      </c>
    </row>
    <row r="24" spans="2:7">
      <c r="B24" s="16" t="s">
        <v>20</v>
      </c>
      <c r="C24" s="17">
        <f>C20+C21</f>
        <v>0</v>
      </c>
    </row>
    <row r="25" spans="2:7">
      <c r="C25" s="9"/>
    </row>
    <row r="26" spans="2:7">
      <c r="B26" s="111" t="s">
        <v>22</v>
      </c>
      <c r="C26" s="111"/>
      <c r="D26" s="111"/>
      <c r="E26" s="111"/>
      <c r="F26" s="111"/>
      <c r="G26" s="111"/>
    </row>
    <row r="28" spans="2:7">
      <c r="B28" t="s">
        <v>23</v>
      </c>
      <c r="C28" s="9">
        <v>55555.555555555562</v>
      </c>
      <c r="G28" s="23">
        <f>C28*(1+G35/100)</f>
        <v>64088.888888888905</v>
      </c>
    </row>
    <row r="29" spans="2:7">
      <c r="B29" t="s">
        <v>11</v>
      </c>
      <c r="C29" s="24">
        <f>C19/C28*100</f>
        <v>3.5999999999999996</v>
      </c>
      <c r="G29" s="9"/>
    </row>
    <row r="30" spans="2:7">
      <c r="B30" t="s">
        <v>8</v>
      </c>
      <c r="C30" s="24">
        <f>C20/C28*100</f>
        <v>-3.5999999999999996</v>
      </c>
      <c r="G30" s="9"/>
    </row>
    <row r="31" spans="2:7">
      <c r="B31" s="21" t="s">
        <v>24</v>
      </c>
      <c r="C31" s="9"/>
      <c r="G31" s="9"/>
    </row>
    <row r="32" spans="2:7">
      <c r="B32" t="s">
        <v>25</v>
      </c>
      <c r="C32" s="9">
        <v>35000</v>
      </c>
      <c r="G32" s="9"/>
    </row>
    <row r="33" spans="2:7">
      <c r="B33" t="s">
        <v>26</v>
      </c>
      <c r="C33" s="25">
        <f>C32/C28*100</f>
        <v>62.999999999999986</v>
      </c>
      <c r="G33" s="9"/>
    </row>
    <row r="34" spans="2:7">
      <c r="B34" t="s">
        <v>27</v>
      </c>
      <c r="C34" s="22">
        <v>11.4</v>
      </c>
      <c r="G34" s="26">
        <v>13</v>
      </c>
    </row>
    <row r="35" spans="2:7">
      <c r="B35" t="s">
        <v>28</v>
      </c>
      <c r="C35" s="22">
        <v>11.2</v>
      </c>
      <c r="G35" s="81">
        <f>((1+G36/100)*(1+G37/100)-1)*100</f>
        <v>15.360000000000017</v>
      </c>
    </row>
    <row r="36" spans="2:7">
      <c r="B36" t="s">
        <v>29</v>
      </c>
      <c r="C36" s="22">
        <v>3</v>
      </c>
      <c r="G36" s="26">
        <v>3</v>
      </c>
    </row>
    <row r="37" spans="2:7">
      <c r="B37" t="s">
        <v>30</v>
      </c>
      <c r="C37" s="25">
        <f>((1+C35/100)/(1+C36/100)-1)*100</f>
        <v>7.9611650485436947</v>
      </c>
      <c r="G37" s="26">
        <v>12</v>
      </c>
    </row>
    <row r="38" spans="2:7">
      <c r="B38" t="s">
        <v>31</v>
      </c>
      <c r="C38" s="22">
        <v>9</v>
      </c>
      <c r="G38" s="26">
        <v>13</v>
      </c>
    </row>
  </sheetData>
  <mergeCells count="6">
    <mergeCell ref="D4:G4"/>
    <mergeCell ref="D5:G5"/>
    <mergeCell ref="D6:E6"/>
    <mergeCell ref="B8:G8"/>
    <mergeCell ref="B26:G26"/>
    <mergeCell ref="D15:E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topLeftCell="A16" zoomScale="150" zoomScaleNormal="150" workbookViewId="0">
      <selection activeCell="G33" sqref="G33"/>
    </sheetView>
  </sheetViews>
  <sheetFormatPr baseColWidth="10" defaultColWidth="8.77734375" defaultRowHeight="14.4"/>
  <cols>
    <col min="2" max="2" width="41" customWidth="1"/>
    <col min="3" max="3" width="10.44140625" bestFit="1" customWidth="1"/>
    <col min="7" max="7" width="11.33203125" customWidth="1"/>
  </cols>
  <sheetData>
    <row r="1" spans="2:9">
      <c r="B1" s="3" t="s">
        <v>0</v>
      </c>
      <c r="C1" s="28" t="s">
        <v>35</v>
      </c>
      <c r="D1" s="28" t="s">
        <v>36</v>
      </c>
      <c r="E1" s="28"/>
      <c r="F1" s="28"/>
      <c r="G1" s="28"/>
      <c r="H1" s="28"/>
      <c r="I1" s="27"/>
    </row>
    <row r="2" spans="2:9">
      <c r="B2" s="12"/>
      <c r="D2" s="27" t="s">
        <v>73</v>
      </c>
      <c r="E2" s="27"/>
      <c r="F2" s="27"/>
    </row>
    <row r="3" spans="2:9">
      <c r="B3" s="8"/>
      <c r="C3" s="8"/>
      <c r="D3" s="8"/>
      <c r="E3" s="8"/>
      <c r="F3" s="8"/>
      <c r="G3" s="8"/>
    </row>
    <row r="4" spans="2:9">
      <c r="C4" s="4">
        <f>'Paso 0'!C4</f>
        <v>2024</v>
      </c>
      <c r="D4" s="109">
        <f>C4+1</f>
        <v>2025</v>
      </c>
      <c r="E4" s="109"/>
      <c r="F4" s="109"/>
      <c r="G4" s="109"/>
    </row>
    <row r="5" spans="2:9">
      <c r="C5" s="4"/>
      <c r="D5" s="109" t="s">
        <v>16</v>
      </c>
      <c r="E5" s="109"/>
      <c r="F5" s="109"/>
      <c r="G5" s="109"/>
    </row>
    <row r="6" spans="2:9">
      <c r="B6" s="5"/>
      <c r="C6" s="6"/>
      <c r="D6" s="110" t="s">
        <v>13</v>
      </c>
      <c r="E6" s="110"/>
      <c r="F6" s="7" t="s">
        <v>14</v>
      </c>
      <c r="G6" s="6" t="s">
        <v>15</v>
      </c>
    </row>
    <row r="7" spans="2:9">
      <c r="C7" s="4"/>
      <c r="D7" s="4"/>
      <c r="E7" s="4"/>
      <c r="F7" s="20"/>
      <c r="G7" s="4"/>
    </row>
    <row r="8" spans="2:9">
      <c r="B8" s="111" t="s">
        <v>21</v>
      </c>
      <c r="C8" s="111"/>
      <c r="D8" s="111"/>
      <c r="E8" s="111"/>
      <c r="F8" s="111"/>
      <c r="G8" s="111"/>
    </row>
    <row r="10" spans="2:9">
      <c r="B10" t="s">
        <v>9</v>
      </c>
      <c r="C10" s="10">
        <f>C11+C12</f>
        <v>11000</v>
      </c>
      <c r="G10" s="10">
        <f>G11+G12</f>
        <v>12489.920000000002</v>
      </c>
    </row>
    <row r="11" spans="2:9">
      <c r="B11" s="1" t="s">
        <v>1</v>
      </c>
      <c r="C11" s="9">
        <v>9000</v>
      </c>
      <c r="D11" s="18" t="s">
        <v>17</v>
      </c>
      <c r="E11" s="19">
        <v>0.9</v>
      </c>
      <c r="F11" s="31">
        <f>E11*G35</f>
        <v>13.824000000000016</v>
      </c>
      <c r="G11" s="34">
        <f>C11*(1+F11/100)</f>
        <v>10244.160000000002</v>
      </c>
    </row>
    <row r="12" spans="2:9">
      <c r="B12" s="1" t="s">
        <v>2</v>
      </c>
      <c r="C12" s="9">
        <v>2000</v>
      </c>
      <c r="D12" s="18" t="s">
        <v>17</v>
      </c>
      <c r="E12" s="19">
        <v>0.8</v>
      </c>
      <c r="F12" s="31">
        <f>E12*G35</f>
        <v>12.288000000000014</v>
      </c>
      <c r="G12" s="34">
        <f>C12*(1+F12/100)</f>
        <v>2245.7600000000002</v>
      </c>
    </row>
    <row r="13" spans="2:9">
      <c r="B13" t="s">
        <v>10</v>
      </c>
      <c r="C13" s="10">
        <f>C14+C18</f>
        <v>13000</v>
      </c>
      <c r="D13" s="13"/>
      <c r="E13" s="14"/>
      <c r="G13" s="36">
        <f>G14+G18</f>
        <v>14790.8</v>
      </c>
    </row>
    <row r="14" spans="2:9">
      <c r="B14" s="1" t="s">
        <v>3</v>
      </c>
      <c r="C14" s="10">
        <f>SUM(C15:C17)</f>
        <v>11000</v>
      </c>
      <c r="D14" s="13"/>
      <c r="E14" s="14"/>
      <c r="G14" s="36">
        <f>SUM(G15:G17)</f>
        <v>12483.599999999999</v>
      </c>
    </row>
    <row r="15" spans="2:9">
      <c r="B15" s="2" t="s">
        <v>4</v>
      </c>
      <c r="C15" s="9">
        <v>6000</v>
      </c>
      <c r="D15" s="112" t="s">
        <v>61</v>
      </c>
      <c r="E15" s="112"/>
      <c r="F15" s="88">
        <v>13</v>
      </c>
      <c r="G15" s="34">
        <f>C15*(1+F15/100)</f>
        <v>6779.9999999999991</v>
      </c>
    </row>
    <row r="16" spans="2:9">
      <c r="B16" s="2" t="s">
        <v>5</v>
      </c>
      <c r="C16" s="9">
        <v>1000</v>
      </c>
      <c r="D16" s="18" t="s">
        <v>17</v>
      </c>
      <c r="E16" s="19">
        <v>1</v>
      </c>
      <c r="F16" s="31">
        <f>E16*G35</f>
        <v>15.360000000000017</v>
      </c>
      <c r="G16" s="34">
        <f>C16*(1+F16/100)</f>
        <v>1153.6000000000001</v>
      </c>
    </row>
    <row r="17" spans="2:9">
      <c r="B17" s="2" t="s">
        <v>6</v>
      </c>
      <c r="C17" s="9">
        <v>4000</v>
      </c>
      <c r="G17" s="35">
        <f>G34*C32/100</f>
        <v>4550</v>
      </c>
      <c r="I17" s="90" t="s">
        <v>63</v>
      </c>
    </row>
    <row r="18" spans="2:9">
      <c r="B18" s="1" t="s">
        <v>7</v>
      </c>
      <c r="C18" s="9">
        <v>2000</v>
      </c>
      <c r="D18" s="18" t="s">
        <v>17</v>
      </c>
      <c r="E18" s="19">
        <v>1</v>
      </c>
      <c r="F18" s="31">
        <f>E18*G35</f>
        <v>15.360000000000017</v>
      </c>
      <c r="G18" s="34">
        <f>C18*(1+F18/100)</f>
        <v>2307.2000000000003</v>
      </c>
      <c r="I18" t="s">
        <v>64</v>
      </c>
    </row>
    <row r="19" spans="2:9">
      <c r="B19" t="s">
        <v>11</v>
      </c>
      <c r="C19" s="11">
        <f>C10-C13+C17</f>
        <v>2000</v>
      </c>
      <c r="G19" s="37">
        <f>G10-G13+G17</f>
        <v>2249.1200000000026</v>
      </c>
    </row>
    <row r="20" spans="2:9" ht="16.2">
      <c r="B20" t="s">
        <v>8</v>
      </c>
      <c r="C20" s="94">
        <f>C10-C13</f>
        <v>-2000</v>
      </c>
      <c r="G20" s="96">
        <f>G10-G13</f>
        <v>-2300.8799999999974</v>
      </c>
    </row>
    <row r="21" spans="2:9">
      <c r="B21" t="s">
        <v>12</v>
      </c>
      <c r="C21" s="15">
        <f>SUM(C22:C23)</f>
        <v>2000</v>
      </c>
      <c r="G21" s="39">
        <f>-G20</f>
        <v>2300.8799999999974</v>
      </c>
    </row>
    <row r="22" spans="2:9">
      <c r="B22" s="1" t="s">
        <v>18</v>
      </c>
      <c r="C22" s="9">
        <v>1500</v>
      </c>
      <c r="G22" s="69">
        <v>850</v>
      </c>
    </row>
    <row r="23" spans="2:9">
      <c r="B23" s="1" t="s">
        <v>19</v>
      </c>
      <c r="C23" s="9">
        <v>500</v>
      </c>
      <c r="G23" s="69">
        <v>1000</v>
      </c>
    </row>
    <row r="24" spans="2:9">
      <c r="B24" s="16" t="s">
        <v>20</v>
      </c>
      <c r="C24" s="17">
        <f>C20+C21</f>
        <v>0</v>
      </c>
      <c r="G24" s="40">
        <f>G21-SUM(G22:G23)</f>
        <v>450.87999999999738</v>
      </c>
      <c r="H24" t="s">
        <v>37</v>
      </c>
    </row>
    <row r="25" spans="2:9">
      <c r="C25" s="9"/>
    </row>
    <row r="26" spans="2:9">
      <c r="B26" s="111" t="s">
        <v>22</v>
      </c>
      <c r="C26" s="111"/>
      <c r="D26" s="111"/>
      <c r="E26" s="111"/>
      <c r="F26" s="111"/>
      <c r="G26" s="111"/>
    </row>
    <row r="28" spans="2:9">
      <c r="B28" t="s">
        <v>23</v>
      </c>
      <c r="C28" s="9">
        <v>55555.555555555562</v>
      </c>
      <c r="G28" s="23">
        <f>C28*(1+G35/100)</f>
        <v>64088.888888888905</v>
      </c>
    </row>
    <row r="29" spans="2:9">
      <c r="B29" t="s">
        <v>11</v>
      </c>
      <c r="C29" s="24">
        <f>C19/C28*100</f>
        <v>3.5999999999999996</v>
      </c>
      <c r="G29" s="9"/>
    </row>
    <row r="30" spans="2:9">
      <c r="B30" t="s">
        <v>8</v>
      </c>
      <c r="C30" s="24">
        <f>C20/C28*100</f>
        <v>-3.5999999999999996</v>
      </c>
      <c r="G30" s="9"/>
    </row>
    <row r="31" spans="2:9">
      <c r="B31" s="21" t="s">
        <v>24</v>
      </c>
      <c r="C31" s="9"/>
      <c r="G31" s="9"/>
    </row>
    <row r="32" spans="2:9">
      <c r="B32" t="s">
        <v>25</v>
      </c>
      <c r="C32" s="9">
        <v>35000</v>
      </c>
      <c r="G32" s="32">
        <f>C32+G21</f>
        <v>37300.879999999997</v>
      </c>
    </row>
    <row r="33" spans="2:7">
      <c r="B33" t="s">
        <v>26</v>
      </c>
      <c r="C33" s="25">
        <f>C32/C28*100</f>
        <v>62.999999999999986</v>
      </c>
      <c r="G33" s="9"/>
    </row>
    <row r="34" spans="2:7">
      <c r="B34" t="s">
        <v>27</v>
      </c>
      <c r="C34" s="22">
        <v>11.4</v>
      </c>
      <c r="G34" s="26">
        <v>13</v>
      </c>
    </row>
    <row r="35" spans="2:7">
      <c r="B35" t="s">
        <v>28</v>
      </c>
      <c r="C35" s="25">
        <f>((1+C36/100)*(1+C37/100)-1)*100</f>
        <v>11.240000000000006</v>
      </c>
      <c r="G35" s="81">
        <f>((1+G36/100)*(1+G37/100)-1)*100</f>
        <v>15.360000000000017</v>
      </c>
    </row>
    <row r="36" spans="2:7">
      <c r="B36" t="s">
        <v>29</v>
      </c>
      <c r="C36" s="22">
        <v>3</v>
      </c>
      <c r="G36" s="26">
        <v>3</v>
      </c>
    </row>
    <row r="37" spans="2:7">
      <c r="B37" t="s">
        <v>30</v>
      </c>
      <c r="C37" s="89">
        <v>8</v>
      </c>
      <c r="G37" s="26">
        <v>12</v>
      </c>
    </row>
    <row r="38" spans="2:7">
      <c r="B38" t="s">
        <v>31</v>
      </c>
      <c r="C38" s="22">
        <v>9</v>
      </c>
      <c r="G38" s="26">
        <v>13</v>
      </c>
    </row>
  </sheetData>
  <mergeCells count="6">
    <mergeCell ref="D4:G4"/>
    <mergeCell ref="D5:G5"/>
    <mergeCell ref="D6:E6"/>
    <mergeCell ref="B8:G8"/>
    <mergeCell ref="B26:G26"/>
    <mergeCell ref="D15:E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opLeftCell="A5" zoomScale="150" zoomScaleNormal="150" workbookViewId="0">
      <selection activeCell="G18" sqref="G18"/>
    </sheetView>
  </sheetViews>
  <sheetFormatPr baseColWidth="10" defaultColWidth="8.77734375" defaultRowHeight="14.4"/>
  <cols>
    <col min="2" max="2" width="41" customWidth="1"/>
    <col min="3" max="3" width="10.44140625" bestFit="1" customWidth="1"/>
    <col min="7" max="7" width="11.33203125" customWidth="1"/>
    <col min="10" max="10" width="9.109375" customWidth="1"/>
  </cols>
  <sheetData>
    <row r="1" spans="2:10">
      <c r="B1" s="3" t="s">
        <v>0</v>
      </c>
      <c r="C1" s="28" t="s">
        <v>38</v>
      </c>
      <c r="D1" s="28" t="s">
        <v>74</v>
      </c>
      <c r="E1" s="28"/>
      <c r="F1" s="28"/>
      <c r="G1" s="28"/>
      <c r="H1" s="28"/>
      <c r="I1" s="27"/>
      <c r="J1" s="27"/>
    </row>
    <row r="2" spans="2:10">
      <c r="B2" s="12"/>
      <c r="D2" s="27" t="s">
        <v>75</v>
      </c>
      <c r="E2" s="27"/>
      <c r="F2" s="27"/>
      <c r="G2" s="27"/>
    </row>
    <row r="3" spans="2:10">
      <c r="B3" s="8"/>
      <c r="C3" s="8"/>
      <c r="D3" s="8"/>
      <c r="E3" s="8"/>
      <c r="F3" s="8"/>
      <c r="G3" s="8"/>
    </row>
    <row r="4" spans="2:10">
      <c r="C4" s="4">
        <f>'Paso 0'!C4</f>
        <v>2024</v>
      </c>
      <c r="D4" s="109">
        <f>C4+1</f>
        <v>2025</v>
      </c>
      <c r="E4" s="109"/>
      <c r="F4" s="109"/>
      <c r="G4" s="109"/>
    </row>
    <row r="5" spans="2:10">
      <c r="C5" s="4"/>
      <c r="D5" s="109" t="s">
        <v>16</v>
      </c>
      <c r="E5" s="109"/>
      <c r="F5" s="109"/>
      <c r="G5" s="109"/>
    </row>
    <row r="6" spans="2:10">
      <c r="B6" s="5"/>
      <c r="C6" s="6"/>
      <c r="D6" s="110" t="s">
        <v>13</v>
      </c>
      <c r="E6" s="110"/>
      <c r="F6" s="7" t="s">
        <v>14</v>
      </c>
      <c r="G6" s="6" t="s">
        <v>15</v>
      </c>
    </row>
    <row r="7" spans="2:10">
      <c r="C7" s="4"/>
      <c r="D7" s="4"/>
      <c r="E7" s="4"/>
      <c r="F7" s="20"/>
      <c r="G7" s="4"/>
    </row>
    <row r="8" spans="2:10">
      <c r="B8" s="111" t="s">
        <v>21</v>
      </c>
      <c r="C8" s="111"/>
      <c r="D8" s="111"/>
      <c r="E8" s="111"/>
      <c r="F8" s="111"/>
      <c r="G8" s="111"/>
    </row>
    <row r="10" spans="2:10">
      <c r="B10" t="s">
        <v>9</v>
      </c>
      <c r="C10" s="10">
        <f>C11+C12</f>
        <v>11000</v>
      </c>
      <c r="G10" s="10">
        <f>G11+G12</f>
        <v>12489.920000000002</v>
      </c>
    </row>
    <row r="11" spans="2:10">
      <c r="B11" s="1" t="s">
        <v>1</v>
      </c>
      <c r="C11" s="9">
        <v>9000</v>
      </c>
      <c r="D11" s="18" t="s">
        <v>17</v>
      </c>
      <c r="E11" s="19">
        <v>0.9</v>
      </c>
      <c r="F11" s="31">
        <f>E11*G35</f>
        <v>13.824000000000016</v>
      </c>
      <c r="G11" s="34">
        <f>C11*(1+F11/100)</f>
        <v>10244.160000000002</v>
      </c>
    </row>
    <row r="12" spans="2:10">
      <c r="B12" s="1" t="s">
        <v>2</v>
      </c>
      <c r="C12" s="9">
        <v>2000</v>
      </c>
      <c r="D12" s="18" t="s">
        <v>17</v>
      </c>
      <c r="E12" s="19">
        <v>0.8</v>
      </c>
      <c r="F12" s="31">
        <f>E12*G35</f>
        <v>12.288000000000014</v>
      </c>
      <c r="G12" s="34">
        <f>C12*(1+F12/100)</f>
        <v>2245.7600000000002</v>
      </c>
      <c r="J12" t="s">
        <v>39</v>
      </c>
    </row>
    <row r="13" spans="2:10">
      <c r="B13" t="s">
        <v>10</v>
      </c>
      <c r="C13" s="10">
        <f>C14+C18</f>
        <v>13000</v>
      </c>
      <c r="D13" s="13"/>
      <c r="E13" s="14"/>
      <c r="G13" s="41">
        <f>G14+G18</f>
        <v>14940.3572</v>
      </c>
    </row>
    <row r="14" spans="2:10">
      <c r="B14" s="1" t="s">
        <v>3</v>
      </c>
      <c r="C14" s="10">
        <f>SUM(C15:C17)</f>
        <v>11000</v>
      </c>
      <c r="D14" s="13"/>
      <c r="E14" s="14"/>
      <c r="G14" s="41">
        <f>SUM(G15:G17)</f>
        <v>12633.1572</v>
      </c>
    </row>
    <row r="15" spans="2:10">
      <c r="B15" s="2" t="s">
        <v>4</v>
      </c>
      <c r="C15" s="9">
        <v>6000</v>
      </c>
      <c r="D15" s="112" t="s">
        <v>61</v>
      </c>
      <c r="E15" s="112"/>
      <c r="F15" s="87">
        <v>13</v>
      </c>
      <c r="G15" s="34">
        <f>C15*(1+F15/100)</f>
        <v>6779.9999999999991</v>
      </c>
    </row>
    <row r="16" spans="2:10">
      <c r="B16" s="2" t="s">
        <v>5</v>
      </c>
      <c r="C16" s="9">
        <v>1000</v>
      </c>
      <c r="D16" s="18" t="s">
        <v>17</v>
      </c>
      <c r="E16" s="19">
        <v>1</v>
      </c>
      <c r="F16" s="31">
        <f>E16*G35</f>
        <v>15.360000000000017</v>
      </c>
      <c r="G16" s="34">
        <f>C16*(1+F16/100)</f>
        <v>1153.6000000000001</v>
      </c>
    </row>
    <row r="17" spans="2:10">
      <c r="B17" s="2" t="s">
        <v>6</v>
      </c>
      <c r="C17" s="9">
        <v>4000</v>
      </c>
      <c r="G17" s="35">
        <f>(G34*(C32+G32)/2)/100</f>
        <v>4699.5572000000002</v>
      </c>
      <c r="H17" s="85" t="s">
        <v>53</v>
      </c>
      <c r="J17" s="90" t="s">
        <v>62</v>
      </c>
    </row>
    <row r="18" spans="2:10">
      <c r="B18" s="1" t="s">
        <v>7</v>
      </c>
      <c r="C18" s="9">
        <v>2000</v>
      </c>
      <c r="D18" s="18" t="s">
        <v>17</v>
      </c>
      <c r="E18" s="19">
        <v>1</v>
      </c>
      <c r="F18" s="31">
        <f>E18*G35</f>
        <v>15.360000000000017</v>
      </c>
      <c r="G18" s="34">
        <f>C18*(1+F18/100)</f>
        <v>2307.2000000000003</v>
      </c>
    </row>
    <row r="19" spans="2:10">
      <c r="B19" t="s">
        <v>11</v>
      </c>
      <c r="C19" s="11">
        <f>C10-C13+C17</f>
        <v>2000</v>
      </c>
      <c r="G19" s="37">
        <f>G10-G13+G17</f>
        <v>2249.1200000000017</v>
      </c>
    </row>
    <row r="20" spans="2:10" ht="16.2">
      <c r="B20" t="s">
        <v>8</v>
      </c>
      <c r="C20" s="94">
        <f>C10-C13</f>
        <v>-2000</v>
      </c>
      <c r="G20" s="96">
        <f>G10-G13</f>
        <v>-2450.4371999999985</v>
      </c>
    </row>
    <row r="21" spans="2:10">
      <c r="B21" t="s">
        <v>12</v>
      </c>
      <c r="C21" s="15">
        <f>SUM(C22:C23)</f>
        <v>2000</v>
      </c>
      <c r="G21" s="39">
        <f>-G20</f>
        <v>2450.4371999999985</v>
      </c>
    </row>
    <row r="22" spans="2:10">
      <c r="B22" s="1" t="s">
        <v>18</v>
      </c>
      <c r="C22" s="9">
        <v>1500</v>
      </c>
      <c r="G22" s="69">
        <v>850</v>
      </c>
    </row>
    <row r="23" spans="2:10">
      <c r="B23" s="1" t="s">
        <v>19</v>
      </c>
      <c r="C23" s="9">
        <v>500</v>
      </c>
      <c r="G23" s="69">
        <v>1000</v>
      </c>
    </row>
    <row r="24" spans="2:10">
      <c r="B24" s="16" t="s">
        <v>20</v>
      </c>
      <c r="C24" s="17">
        <f>C20+C21</f>
        <v>0</v>
      </c>
      <c r="G24" s="30">
        <f>G21-SUM(G22:G23)</f>
        <v>600.43719999999848</v>
      </c>
      <c r="H24" t="s">
        <v>37</v>
      </c>
    </row>
    <row r="25" spans="2:10">
      <c r="C25" s="9"/>
    </row>
    <row r="26" spans="2:10">
      <c r="B26" s="111" t="s">
        <v>22</v>
      </c>
      <c r="C26" s="111"/>
      <c r="D26" s="111"/>
      <c r="E26" s="111"/>
      <c r="F26" s="111"/>
      <c r="G26" s="111"/>
    </row>
    <row r="28" spans="2:10">
      <c r="B28" t="s">
        <v>23</v>
      </c>
      <c r="C28" s="9">
        <v>55555.555555555562</v>
      </c>
      <c r="G28" s="23">
        <f>C28*(1+G35/100)</f>
        <v>64088.888888888905</v>
      </c>
    </row>
    <row r="29" spans="2:10">
      <c r="B29" t="s">
        <v>11</v>
      </c>
      <c r="C29" s="24">
        <f>C19/C28*100</f>
        <v>3.5999999999999996</v>
      </c>
      <c r="G29" s="9"/>
    </row>
    <row r="30" spans="2:10">
      <c r="B30" t="s">
        <v>8</v>
      </c>
      <c r="C30" s="24">
        <f>C20/C28*100</f>
        <v>-3.5999999999999996</v>
      </c>
      <c r="G30" s="9"/>
    </row>
    <row r="31" spans="2:10">
      <c r="B31" s="21" t="s">
        <v>24</v>
      </c>
      <c r="C31" s="9"/>
      <c r="G31" s="9"/>
    </row>
    <row r="32" spans="2:10">
      <c r="B32" t="s">
        <v>25</v>
      </c>
      <c r="C32" s="9">
        <v>35000</v>
      </c>
      <c r="G32" s="44">
        <v>37300.879999999997</v>
      </c>
      <c r="H32" t="s">
        <v>67</v>
      </c>
    </row>
    <row r="33" spans="2:7">
      <c r="B33" t="s">
        <v>26</v>
      </c>
      <c r="C33" s="25">
        <f>C32/C28*100</f>
        <v>62.999999999999986</v>
      </c>
      <c r="G33" s="9"/>
    </row>
    <row r="34" spans="2:7">
      <c r="B34" t="s">
        <v>27</v>
      </c>
      <c r="C34" s="22">
        <v>11.4</v>
      </c>
      <c r="G34" s="26">
        <v>13</v>
      </c>
    </row>
    <row r="35" spans="2:7">
      <c r="B35" t="s">
        <v>28</v>
      </c>
      <c r="C35" s="22">
        <v>11.2</v>
      </c>
      <c r="G35" s="81">
        <f>((1+G36/100)*(1+G37/100)-1)*100</f>
        <v>15.360000000000017</v>
      </c>
    </row>
    <row r="36" spans="2:7">
      <c r="B36" t="s">
        <v>29</v>
      </c>
      <c r="C36" s="22">
        <v>3</v>
      </c>
      <c r="G36" s="26">
        <v>3</v>
      </c>
    </row>
    <row r="37" spans="2:7">
      <c r="B37" t="s">
        <v>30</v>
      </c>
      <c r="C37" s="25">
        <f>((1+C35/100)/(1+C36/100)-1)*100</f>
        <v>7.9611650485436947</v>
      </c>
      <c r="G37" s="26">
        <v>12</v>
      </c>
    </row>
    <row r="38" spans="2:7">
      <c r="B38" t="s">
        <v>31</v>
      </c>
      <c r="C38" s="22">
        <v>9</v>
      </c>
      <c r="G38" s="26">
        <v>13</v>
      </c>
    </row>
  </sheetData>
  <mergeCells count="6">
    <mergeCell ref="D4:G4"/>
    <mergeCell ref="D5:G5"/>
    <mergeCell ref="D6:E6"/>
    <mergeCell ref="B8:G8"/>
    <mergeCell ref="B26:G26"/>
    <mergeCell ref="D15:E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38"/>
  <sheetViews>
    <sheetView topLeftCell="A9" zoomScale="150" zoomScaleNormal="150" workbookViewId="0">
      <selection activeCell="F24" sqref="F24"/>
    </sheetView>
  </sheetViews>
  <sheetFormatPr baseColWidth="10" defaultColWidth="8.77734375" defaultRowHeight="14.4"/>
  <cols>
    <col min="2" max="2" width="41" customWidth="1"/>
    <col min="3" max="3" width="10.44140625" bestFit="1" customWidth="1"/>
    <col min="7" max="7" width="11.33203125" customWidth="1"/>
    <col min="10" max="10" width="9.109375" customWidth="1"/>
  </cols>
  <sheetData>
    <row r="1" spans="2:10">
      <c r="B1" s="3" t="s">
        <v>0</v>
      </c>
      <c r="C1" s="28" t="s">
        <v>40</v>
      </c>
      <c r="D1" s="28" t="s">
        <v>41</v>
      </c>
      <c r="E1" s="28"/>
      <c r="F1" s="28"/>
      <c r="G1" s="28"/>
      <c r="H1" s="28"/>
      <c r="I1" s="27"/>
      <c r="J1" s="27"/>
    </row>
    <row r="2" spans="2:10">
      <c r="B2" s="12"/>
      <c r="D2" s="113" t="s">
        <v>68</v>
      </c>
      <c r="E2" s="113"/>
      <c r="F2" s="113"/>
      <c r="G2" s="113"/>
      <c r="H2" s="113"/>
    </row>
    <row r="3" spans="2:10">
      <c r="B3" s="8"/>
      <c r="C3" s="8"/>
      <c r="D3" s="8"/>
      <c r="E3" s="8"/>
      <c r="F3" s="8"/>
      <c r="G3" s="8"/>
    </row>
    <row r="4" spans="2:10">
      <c r="C4" s="4">
        <f>'Paso 0'!C4</f>
        <v>2024</v>
      </c>
      <c r="D4" s="109">
        <f>C4+1</f>
        <v>2025</v>
      </c>
      <c r="E4" s="109"/>
      <c r="F4" s="109"/>
      <c r="G4" s="109"/>
    </row>
    <row r="5" spans="2:10">
      <c r="C5" s="4"/>
      <c r="D5" s="109" t="s">
        <v>16</v>
      </c>
      <c r="E5" s="109"/>
      <c r="F5" s="109"/>
      <c r="G5" s="109"/>
    </row>
    <row r="6" spans="2:10">
      <c r="B6" s="5"/>
      <c r="C6" s="6"/>
      <c r="D6" s="110" t="s">
        <v>13</v>
      </c>
      <c r="E6" s="110"/>
      <c r="F6" s="7" t="s">
        <v>14</v>
      </c>
      <c r="G6" s="6" t="s">
        <v>15</v>
      </c>
    </row>
    <row r="7" spans="2:10">
      <c r="C7" s="4"/>
      <c r="D7" s="4"/>
      <c r="E7" s="4"/>
      <c r="F7" s="20"/>
      <c r="G7" s="4"/>
    </row>
    <row r="8" spans="2:10">
      <c r="B8" s="111" t="s">
        <v>21</v>
      </c>
      <c r="C8" s="111"/>
      <c r="D8" s="111"/>
      <c r="E8" s="111"/>
      <c r="F8" s="111"/>
      <c r="G8" s="111"/>
    </row>
    <row r="10" spans="2:10">
      <c r="B10" t="s">
        <v>9</v>
      </c>
      <c r="C10" s="10">
        <f>C11+C12</f>
        <v>11000</v>
      </c>
      <c r="G10" s="10">
        <f>G11+G12</f>
        <v>12489.920000000002</v>
      </c>
    </row>
    <row r="11" spans="2:10">
      <c r="B11" s="1" t="s">
        <v>1</v>
      </c>
      <c r="C11" s="9">
        <v>9000</v>
      </c>
      <c r="D11" s="18" t="s">
        <v>17</v>
      </c>
      <c r="E11" s="19">
        <v>0.9</v>
      </c>
      <c r="F11" s="31">
        <f>E11*G35</f>
        <v>13.824000000000016</v>
      </c>
      <c r="G11" s="34">
        <f>C11*(1+F11/100)</f>
        <v>10244.160000000002</v>
      </c>
    </row>
    <row r="12" spans="2:10">
      <c r="B12" s="1" t="s">
        <v>2</v>
      </c>
      <c r="C12" s="9">
        <v>2000</v>
      </c>
      <c r="D12" s="18" t="s">
        <v>17</v>
      </c>
      <c r="E12" s="19">
        <v>0.8</v>
      </c>
      <c r="F12" s="31">
        <f>E12*G35</f>
        <v>12.288000000000014</v>
      </c>
      <c r="G12" s="34">
        <f>C12*(1+F12/100)</f>
        <v>2245.7600000000002</v>
      </c>
      <c r="J12" t="s">
        <v>39</v>
      </c>
    </row>
    <row r="13" spans="2:10">
      <c r="B13" t="s">
        <v>10</v>
      </c>
      <c r="C13" s="10">
        <f>C14+C18</f>
        <v>13000</v>
      </c>
      <c r="D13" s="13"/>
      <c r="E13" s="14"/>
      <c r="G13" s="41">
        <f>G14+G18</f>
        <v>14940.36</v>
      </c>
    </row>
    <row r="14" spans="2:10">
      <c r="B14" s="1" t="s">
        <v>3</v>
      </c>
      <c r="C14" s="10">
        <f>SUM(C15:C17)</f>
        <v>11000</v>
      </c>
      <c r="D14" s="13"/>
      <c r="E14" s="14"/>
      <c r="G14" s="41">
        <f>SUM(G15:G17)</f>
        <v>12633.16</v>
      </c>
    </row>
    <row r="15" spans="2:10">
      <c r="B15" s="2" t="s">
        <v>4</v>
      </c>
      <c r="C15" s="9">
        <v>6000</v>
      </c>
      <c r="D15" s="112" t="s">
        <v>61</v>
      </c>
      <c r="E15" s="112"/>
      <c r="F15" s="87">
        <v>13</v>
      </c>
      <c r="G15" s="34">
        <f>C15*(1+F15/100)</f>
        <v>6779.9999999999991</v>
      </c>
    </row>
    <row r="16" spans="2:10">
      <c r="B16" s="2" t="s">
        <v>5</v>
      </c>
      <c r="C16" s="9">
        <v>1000</v>
      </c>
      <c r="D16" s="18" t="s">
        <v>17</v>
      </c>
      <c r="E16" s="19">
        <v>1</v>
      </c>
      <c r="F16" s="31">
        <f>E16*G35</f>
        <v>15.360000000000017</v>
      </c>
      <c r="G16" s="34">
        <f>C16*(1+F16/100)</f>
        <v>1153.6000000000001</v>
      </c>
    </row>
    <row r="17" spans="2:10">
      <c r="B17" s="2" t="s">
        <v>6</v>
      </c>
      <c r="C17" s="9">
        <v>4000</v>
      </c>
      <c r="G17" s="43">
        <v>4699.5600000000004</v>
      </c>
      <c r="H17" t="s">
        <v>65</v>
      </c>
    </row>
    <row r="18" spans="2:10">
      <c r="B18" s="1" t="s">
        <v>7</v>
      </c>
      <c r="C18" s="9">
        <v>2000</v>
      </c>
      <c r="D18" s="18" t="s">
        <v>17</v>
      </c>
      <c r="E18" s="19">
        <v>1</v>
      </c>
      <c r="F18" s="31">
        <f>E18*G35</f>
        <v>15.360000000000017</v>
      </c>
      <c r="G18" s="34">
        <f>C18*(1+F18/100)</f>
        <v>2307.2000000000003</v>
      </c>
    </row>
    <row r="19" spans="2:10">
      <c r="B19" t="s">
        <v>11</v>
      </c>
      <c r="C19" s="11">
        <f>C10-C13+C17</f>
        <v>2000</v>
      </c>
      <c r="G19" s="11">
        <f>G10-G13+G17</f>
        <v>2249.1200000000017</v>
      </c>
    </row>
    <row r="20" spans="2:10">
      <c r="B20" t="s">
        <v>8</v>
      </c>
      <c r="C20" s="11">
        <f>C10-C13</f>
        <v>-2000</v>
      </c>
      <c r="G20" s="11">
        <f>G10-G13</f>
        <v>-2450.4399999999987</v>
      </c>
    </row>
    <row r="21" spans="2:10">
      <c r="B21" t="s">
        <v>12</v>
      </c>
      <c r="C21" s="15">
        <f>SUM(C22:C23)</f>
        <v>2000</v>
      </c>
      <c r="G21" s="42">
        <f>-G20</f>
        <v>2450.4399999999987</v>
      </c>
    </row>
    <row r="22" spans="2:10">
      <c r="B22" s="1" t="s">
        <v>18</v>
      </c>
      <c r="C22" s="9">
        <v>1500</v>
      </c>
      <c r="G22" s="69">
        <v>850</v>
      </c>
    </row>
    <row r="23" spans="2:10">
      <c r="B23" s="1" t="s">
        <v>19</v>
      </c>
      <c r="C23" s="9">
        <v>500</v>
      </c>
      <c r="G23" s="69">
        <v>1000</v>
      </c>
    </row>
    <row r="24" spans="2:10">
      <c r="B24" s="16" t="s">
        <v>20</v>
      </c>
      <c r="C24" s="17">
        <f>C20+C21</f>
        <v>0</v>
      </c>
      <c r="F24" t="s">
        <v>80</v>
      </c>
      <c r="G24" s="15">
        <f>G21-SUM(G22:G23)</f>
        <v>600.43999999999869</v>
      </c>
      <c r="H24" t="s">
        <v>37</v>
      </c>
      <c r="I24" s="84">
        <f>G24/G28*100</f>
        <v>0.9368862690707328</v>
      </c>
      <c r="J24" t="s">
        <v>76</v>
      </c>
    </row>
    <row r="25" spans="2:10">
      <c r="C25" s="9"/>
    </row>
    <row r="26" spans="2:10">
      <c r="B26" s="111" t="s">
        <v>22</v>
      </c>
      <c r="C26" s="111"/>
      <c r="D26" s="111"/>
      <c r="E26" s="111"/>
      <c r="F26" s="111"/>
      <c r="G26" s="111"/>
    </row>
    <row r="28" spans="2:10">
      <c r="B28" t="s">
        <v>23</v>
      </c>
      <c r="C28" s="9">
        <v>55555.555555555562</v>
      </c>
      <c r="E28" s="92">
        <f>900/C28</f>
        <v>1.6199999999999999E-2</v>
      </c>
      <c r="G28" s="23">
        <f>C28*(1+G35/100)</f>
        <v>64088.888888888905</v>
      </c>
    </row>
    <row r="29" spans="2:10">
      <c r="B29" t="s">
        <v>11</v>
      </c>
      <c r="C29" s="24">
        <f>C19/C28*100</f>
        <v>3.5999999999999996</v>
      </c>
      <c r="G29" s="9"/>
    </row>
    <row r="30" spans="2:10">
      <c r="B30" t="s">
        <v>8</v>
      </c>
      <c r="C30" s="24">
        <f>C20/C28*100</f>
        <v>-3.5999999999999996</v>
      </c>
      <c r="G30" s="9"/>
    </row>
    <row r="31" spans="2:10">
      <c r="B31" s="21" t="s">
        <v>24</v>
      </c>
      <c r="C31" s="9"/>
      <c r="G31" s="9"/>
    </row>
    <row r="32" spans="2:10">
      <c r="B32" t="s">
        <v>25</v>
      </c>
      <c r="C32" s="9">
        <v>35000</v>
      </c>
      <c r="G32" s="32">
        <f>C32+G21</f>
        <v>37450.44</v>
      </c>
    </row>
    <row r="33" spans="2:7">
      <c r="B33" t="s">
        <v>26</v>
      </c>
      <c r="C33" s="25">
        <f>C32/C28*100</f>
        <v>62.999999999999986</v>
      </c>
      <c r="G33" s="9"/>
    </row>
    <row r="34" spans="2:7">
      <c r="B34" t="s">
        <v>27</v>
      </c>
      <c r="C34" s="22">
        <v>11.4</v>
      </c>
      <c r="G34" s="26">
        <v>13</v>
      </c>
    </row>
    <row r="35" spans="2:7">
      <c r="B35" t="s">
        <v>28</v>
      </c>
      <c r="C35" s="22">
        <v>11.2</v>
      </c>
      <c r="G35" s="81">
        <f>((1+G36/100)*(1+G37/100)-1)*100</f>
        <v>15.360000000000017</v>
      </c>
    </row>
    <row r="36" spans="2:7">
      <c r="B36" t="s">
        <v>29</v>
      </c>
      <c r="C36" s="22">
        <v>3</v>
      </c>
      <c r="G36" s="26">
        <v>3</v>
      </c>
    </row>
    <row r="37" spans="2:7">
      <c r="B37" t="s">
        <v>30</v>
      </c>
      <c r="C37" s="25">
        <f>((1+C35/100)/(1+C36/100)-1)*100</f>
        <v>7.9611650485436947</v>
      </c>
      <c r="G37" s="26">
        <v>12</v>
      </c>
    </row>
    <row r="38" spans="2:7">
      <c r="B38" t="s">
        <v>31</v>
      </c>
      <c r="C38" s="22">
        <v>9</v>
      </c>
      <c r="G38" s="26">
        <v>13</v>
      </c>
    </row>
  </sheetData>
  <mergeCells count="7">
    <mergeCell ref="B26:G26"/>
    <mergeCell ref="D2:H2"/>
    <mergeCell ref="D4:G4"/>
    <mergeCell ref="D5:G5"/>
    <mergeCell ref="D6:E6"/>
    <mergeCell ref="B8:G8"/>
    <mergeCell ref="D15:E15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150" zoomScaleNormal="150" workbookViewId="0">
      <pane xSplit="3" ySplit="6" topLeftCell="D9" activePane="bottomRight" state="frozen"/>
      <selection pane="topRight" activeCell="D1" sqref="D1"/>
      <selection pane="bottomLeft" activeCell="A7" sqref="A7"/>
      <selection pane="bottomRight" activeCell="K11" sqref="K11"/>
    </sheetView>
  </sheetViews>
  <sheetFormatPr baseColWidth="10" defaultColWidth="8.77734375" defaultRowHeight="14.4"/>
  <cols>
    <col min="1" max="1" width="0.6640625" customWidth="1"/>
    <col min="2" max="2" width="41" customWidth="1"/>
    <col min="3" max="3" width="10.44140625" bestFit="1" customWidth="1"/>
    <col min="7" max="7" width="11.33203125" customWidth="1"/>
    <col min="10" max="10" width="9.109375" customWidth="1"/>
    <col min="11" max="11" width="10.6640625" customWidth="1"/>
  </cols>
  <sheetData>
    <row r="1" spans="2:11">
      <c r="B1" s="3" t="s">
        <v>0</v>
      </c>
      <c r="C1" s="28" t="s">
        <v>43</v>
      </c>
      <c r="D1" s="28" t="s">
        <v>77</v>
      </c>
      <c r="E1" s="28"/>
      <c r="F1" s="28"/>
      <c r="G1" s="28"/>
      <c r="H1" s="28"/>
    </row>
    <row r="2" spans="2:11">
      <c r="B2" s="12"/>
      <c r="D2" s="27"/>
      <c r="E2" s="27"/>
      <c r="F2" s="27"/>
      <c r="G2" s="27"/>
      <c r="H2" s="27"/>
    </row>
    <row r="3" spans="2:11">
      <c r="B3" s="8"/>
      <c r="C3" s="8"/>
      <c r="D3" s="45"/>
      <c r="E3" s="8"/>
      <c r="F3" s="8"/>
      <c r="G3" s="46"/>
      <c r="H3" s="8"/>
      <c r="I3" s="8"/>
      <c r="J3" s="8"/>
      <c r="K3" s="8"/>
    </row>
    <row r="4" spans="2:11">
      <c r="C4" s="4">
        <f>'Paso 0'!C4</f>
        <v>2024</v>
      </c>
      <c r="D4" s="109">
        <f>C4+1</f>
        <v>2025</v>
      </c>
      <c r="E4" s="109"/>
      <c r="F4" s="109"/>
      <c r="G4" s="109"/>
      <c r="H4" s="109" t="s">
        <v>69</v>
      </c>
      <c r="I4" s="109"/>
      <c r="J4" s="109"/>
      <c r="K4" s="109"/>
    </row>
    <row r="5" spans="2:11">
      <c r="C5" s="4"/>
      <c r="D5" s="114" t="s">
        <v>16</v>
      </c>
      <c r="E5" s="109"/>
      <c r="F5" s="109"/>
      <c r="G5" s="115"/>
      <c r="H5" s="109" t="s">
        <v>42</v>
      </c>
      <c r="I5" s="109"/>
      <c r="J5" s="109"/>
      <c r="K5" s="109"/>
    </row>
    <row r="6" spans="2:11">
      <c r="B6" s="5"/>
      <c r="C6" s="6"/>
      <c r="D6" s="116" t="s">
        <v>13</v>
      </c>
      <c r="E6" s="110"/>
      <c r="F6" s="7" t="s">
        <v>14</v>
      </c>
      <c r="G6" s="47" t="s">
        <v>15</v>
      </c>
      <c r="H6" s="110" t="s">
        <v>13</v>
      </c>
      <c r="I6" s="110"/>
      <c r="J6" s="7" t="s">
        <v>14</v>
      </c>
      <c r="K6" s="6" t="s">
        <v>15</v>
      </c>
    </row>
    <row r="7" spans="2:11">
      <c r="C7" s="4"/>
      <c r="D7" s="48"/>
      <c r="E7" s="4"/>
      <c r="F7" s="20"/>
      <c r="G7" s="49"/>
    </row>
    <row r="8" spans="2:11">
      <c r="B8" s="111" t="s">
        <v>21</v>
      </c>
      <c r="C8" s="111"/>
      <c r="D8" s="111"/>
      <c r="E8" s="111"/>
      <c r="F8" s="111"/>
      <c r="G8" s="111"/>
      <c r="H8" s="111"/>
      <c r="I8" s="111"/>
      <c r="J8" s="111"/>
      <c r="K8" s="111"/>
    </row>
    <row r="9" spans="2:11">
      <c r="D9" s="50"/>
      <c r="G9" s="51"/>
    </row>
    <row r="10" spans="2:11">
      <c r="B10" t="s">
        <v>9</v>
      </c>
      <c r="C10" s="10">
        <f>C11+C12</f>
        <v>11000</v>
      </c>
      <c r="D10" s="50"/>
      <c r="G10" s="52">
        <f>G11+G12</f>
        <v>12489.920000000002</v>
      </c>
      <c r="K10" s="65">
        <f>K11+K12</f>
        <v>0</v>
      </c>
    </row>
    <row r="11" spans="2:11">
      <c r="B11" s="1" t="s">
        <v>1</v>
      </c>
      <c r="C11" s="9">
        <v>9000</v>
      </c>
      <c r="D11" s="53" t="s">
        <v>17</v>
      </c>
      <c r="E11" s="19">
        <v>0.9</v>
      </c>
      <c r="F11" s="31">
        <f>E11*G35</f>
        <v>13.824000000000016</v>
      </c>
      <c r="G11" s="54">
        <f>C11*(1+F11/100)</f>
        <v>10244.160000000002</v>
      </c>
      <c r="H11" s="53" t="s">
        <v>17</v>
      </c>
      <c r="I11" s="19">
        <v>0.9</v>
      </c>
    </row>
    <row r="12" spans="2:11">
      <c r="B12" s="1" t="s">
        <v>2</v>
      </c>
      <c r="C12" s="9">
        <v>2000</v>
      </c>
      <c r="D12" s="53" t="s">
        <v>17</v>
      </c>
      <c r="E12" s="19">
        <v>0.8</v>
      </c>
      <c r="F12" s="31">
        <f>E12*G35</f>
        <v>12.288000000000014</v>
      </c>
      <c r="G12" s="54">
        <f>C12*(1+F12/100)</f>
        <v>2245.7600000000002</v>
      </c>
      <c r="H12" s="53" t="s">
        <v>17</v>
      </c>
      <c r="I12" s="19">
        <v>0.8</v>
      </c>
      <c r="J12" t="s">
        <v>39</v>
      </c>
    </row>
    <row r="13" spans="2:11">
      <c r="B13" t="s">
        <v>10</v>
      </c>
      <c r="C13" s="10">
        <f>C14+C18</f>
        <v>13000</v>
      </c>
      <c r="D13" s="55"/>
      <c r="E13" s="14"/>
      <c r="G13" s="56">
        <f>G14+G18</f>
        <v>14935.3925</v>
      </c>
      <c r="H13" s="55"/>
      <c r="I13" s="14"/>
      <c r="K13" s="65">
        <f>K14+K18</f>
        <v>0</v>
      </c>
    </row>
    <row r="14" spans="2:11">
      <c r="B14" s="1" t="s">
        <v>3</v>
      </c>
      <c r="C14" s="10">
        <f>SUM(C15:C17)</f>
        <v>11000</v>
      </c>
      <c r="D14" s="55"/>
      <c r="E14" s="14"/>
      <c r="G14" s="56">
        <f>SUM(G15:G17)</f>
        <v>12628.192499999999</v>
      </c>
      <c r="H14" s="55"/>
      <c r="I14" s="14"/>
      <c r="K14" s="65">
        <f>SUM(K15:K17)</f>
        <v>0</v>
      </c>
    </row>
    <row r="15" spans="2:11">
      <c r="B15" s="2" t="s">
        <v>4</v>
      </c>
      <c r="C15" s="9">
        <v>6000</v>
      </c>
      <c r="D15" s="112" t="s">
        <v>61</v>
      </c>
      <c r="E15" s="112"/>
      <c r="F15" s="87">
        <v>13</v>
      </c>
      <c r="G15" s="54">
        <f>C15*(1+F15/100)</f>
        <v>6779.9999999999991</v>
      </c>
      <c r="H15" s="112" t="s">
        <v>61</v>
      </c>
      <c r="I15" s="112"/>
      <c r="J15" s="87">
        <v>9</v>
      </c>
    </row>
    <row r="16" spans="2:11">
      <c r="B16" s="2" t="s">
        <v>5</v>
      </c>
      <c r="C16" s="9">
        <v>1000</v>
      </c>
      <c r="D16" s="53" t="s">
        <v>17</v>
      </c>
      <c r="E16" s="19">
        <v>1</v>
      </c>
      <c r="F16" s="31">
        <f>E16*G35</f>
        <v>15.360000000000017</v>
      </c>
      <c r="G16" s="54">
        <f>C16*(1+F16/100)</f>
        <v>1153.6000000000001</v>
      </c>
      <c r="H16" s="53" t="s">
        <v>17</v>
      </c>
      <c r="I16" s="19">
        <v>1</v>
      </c>
    </row>
    <row r="17" spans="2:12">
      <c r="B17" s="2" t="s">
        <v>6</v>
      </c>
      <c r="C17" s="9">
        <v>4000</v>
      </c>
      <c r="D17" s="50"/>
      <c r="G17" s="43">
        <v>4694.5924999999997</v>
      </c>
      <c r="H17" s="50"/>
    </row>
    <row r="18" spans="2:12">
      <c r="B18" s="1" t="s">
        <v>7</v>
      </c>
      <c r="C18" s="9">
        <v>2000</v>
      </c>
      <c r="D18" s="53" t="s">
        <v>17</v>
      </c>
      <c r="E18" s="19">
        <v>1</v>
      </c>
      <c r="F18" s="31">
        <f>E18*G35</f>
        <v>15.360000000000017</v>
      </c>
      <c r="G18" s="54">
        <f>C18*(1+F18/100)</f>
        <v>2307.2000000000003</v>
      </c>
      <c r="H18" s="53" t="s">
        <v>17</v>
      </c>
      <c r="I18" s="19">
        <v>1</v>
      </c>
    </row>
    <row r="19" spans="2:12">
      <c r="B19" t="s">
        <v>11</v>
      </c>
      <c r="C19" s="11">
        <f>C10-C13+C17</f>
        <v>2000</v>
      </c>
      <c r="D19" s="50"/>
      <c r="G19" s="57">
        <f>G10-G13+G17</f>
        <v>2249.1200000000017</v>
      </c>
      <c r="K19" s="11">
        <f>K10-K13+K17</f>
        <v>0</v>
      </c>
    </row>
    <row r="20" spans="2:12" ht="16.2">
      <c r="B20" t="s">
        <v>8</v>
      </c>
      <c r="C20" s="94">
        <f>C10-C13</f>
        <v>-2000</v>
      </c>
      <c r="D20" s="50"/>
      <c r="G20" s="97">
        <f>G10-G13</f>
        <v>-2445.472499999998</v>
      </c>
      <c r="K20" s="94">
        <f>K10-K13</f>
        <v>0</v>
      </c>
    </row>
    <row r="21" spans="2:12">
      <c r="B21" t="s">
        <v>12</v>
      </c>
      <c r="C21" s="15">
        <f>SUM(C22:C23)</f>
        <v>2000</v>
      </c>
      <c r="D21" s="50"/>
      <c r="G21" s="58">
        <f>-G20</f>
        <v>2445.472499999998</v>
      </c>
      <c r="K21" s="42">
        <f>-K20</f>
        <v>0</v>
      </c>
    </row>
    <row r="22" spans="2:12">
      <c r="B22" s="1" t="s">
        <v>18</v>
      </c>
      <c r="C22" s="9">
        <v>1500</v>
      </c>
      <c r="D22" s="50"/>
      <c r="G22" s="59">
        <v>850</v>
      </c>
      <c r="K22" s="72">
        <v>850</v>
      </c>
    </row>
    <row r="23" spans="2:12">
      <c r="B23" s="1" t="s">
        <v>19</v>
      </c>
      <c r="C23" s="9">
        <v>500</v>
      </c>
      <c r="D23" s="50"/>
      <c r="G23" s="59">
        <v>1000</v>
      </c>
      <c r="K23" s="72">
        <f>1000*K38/G38</f>
        <v>692.30769230769226</v>
      </c>
      <c r="L23" s="14" t="s">
        <v>44</v>
      </c>
    </row>
    <row r="24" spans="2:12">
      <c r="B24" s="16" t="s">
        <v>20</v>
      </c>
      <c r="C24" s="17">
        <f>C20+C21</f>
        <v>0</v>
      </c>
      <c r="D24" s="50"/>
      <c r="G24" s="60">
        <f>G21-SUM(G22:G23)</f>
        <v>595.47249999999804</v>
      </c>
      <c r="K24" s="15"/>
    </row>
    <row r="25" spans="2:12">
      <c r="C25" s="9"/>
      <c r="D25" s="50"/>
      <c r="G25" s="51"/>
    </row>
    <row r="26" spans="2:12">
      <c r="B26" s="111" t="s">
        <v>22</v>
      </c>
      <c r="C26" s="111"/>
      <c r="D26" s="111"/>
      <c r="E26" s="111"/>
      <c r="F26" s="111"/>
      <c r="G26" s="111"/>
      <c r="H26" s="111"/>
      <c r="I26" s="111"/>
      <c r="J26" s="111"/>
      <c r="K26" s="111"/>
    </row>
    <row r="27" spans="2:12">
      <c r="D27" s="50"/>
      <c r="G27" s="51"/>
    </row>
    <row r="28" spans="2:12">
      <c r="B28" t="s">
        <v>23</v>
      </c>
      <c r="C28" s="9">
        <v>55555.555555555562</v>
      </c>
      <c r="D28" s="50"/>
      <c r="G28" s="61">
        <f>C28*(1+G35/100)</f>
        <v>64088.888888888905</v>
      </c>
      <c r="K28" s="71">
        <f>C28*(1+K35/100)</f>
        <v>61200.000000000015</v>
      </c>
    </row>
    <row r="29" spans="2:12">
      <c r="B29" t="s">
        <v>11</v>
      </c>
      <c r="C29" s="24">
        <f>C19/C28*100</f>
        <v>3.5999999999999996</v>
      </c>
      <c r="D29" s="50"/>
      <c r="G29" s="62"/>
    </row>
    <row r="30" spans="2:12">
      <c r="B30" t="s">
        <v>8</v>
      </c>
      <c r="C30" s="24">
        <f>C20/C28*100</f>
        <v>-3.5999999999999996</v>
      </c>
      <c r="D30" s="50"/>
      <c r="G30" s="62"/>
    </row>
    <row r="31" spans="2:12">
      <c r="B31" s="21" t="s">
        <v>24</v>
      </c>
      <c r="C31" s="9"/>
      <c r="D31" s="50"/>
      <c r="G31" s="62"/>
    </row>
    <row r="32" spans="2:12">
      <c r="B32" t="s">
        <v>25</v>
      </c>
      <c r="C32" s="9">
        <v>35000</v>
      </c>
      <c r="D32" s="50"/>
      <c r="G32" s="54">
        <f>C32+G21</f>
        <v>37445.472499999996</v>
      </c>
    </row>
    <row r="33" spans="1:12">
      <c r="B33" t="s">
        <v>26</v>
      </c>
      <c r="C33" s="25">
        <f>C32/C28*100</f>
        <v>62.999999999999986</v>
      </c>
      <c r="D33" s="50"/>
      <c r="G33" s="62"/>
    </row>
    <row r="34" spans="1:12">
      <c r="B34" t="s">
        <v>27</v>
      </c>
      <c r="C34" s="22">
        <v>11.4</v>
      </c>
      <c r="D34" s="50"/>
      <c r="G34" s="26">
        <v>13</v>
      </c>
      <c r="K34" s="73">
        <v>13</v>
      </c>
    </row>
    <row r="35" spans="1:12">
      <c r="B35" t="s">
        <v>28</v>
      </c>
      <c r="C35" s="22">
        <v>11.2</v>
      </c>
      <c r="D35" s="50"/>
      <c r="G35" s="81">
        <f>((1+G36/100)*(1+G37/100)-1)*100</f>
        <v>15.360000000000017</v>
      </c>
      <c r="K35" s="74">
        <f>((1+K36/100)*(1+K37/100)-1)*100</f>
        <v>10.160000000000014</v>
      </c>
    </row>
    <row r="36" spans="1:12">
      <c r="B36" t="s">
        <v>29</v>
      </c>
      <c r="C36" s="22">
        <v>3</v>
      </c>
      <c r="D36" s="50"/>
      <c r="G36" s="26">
        <v>3</v>
      </c>
      <c r="K36" s="73">
        <v>2</v>
      </c>
      <c r="L36" s="14" t="s">
        <v>45</v>
      </c>
    </row>
    <row r="37" spans="1:12">
      <c r="B37" t="s">
        <v>30</v>
      </c>
      <c r="C37" s="25">
        <f>((1+C35/100)/(1+C36/100)-1)*100</f>
        <v>7.9611650485436947</v>
      </c>
      <c r="D37" s="50"/>
      <c r="G37" s="26">
        <v>12</v>
      </c>
      <c r="K37" s="73">
        <v>8</v>
      </c>
      <c r="L37" t="s">
        <v>37</v>
      </c>
    </row>
    <row r="38" spans="1:12">
      <c r="B38" t="s">
        <v>31</v>
      </c>
      <c r="C38" s="22">
        <v>9</v>
      </c>
      <c r="D38" s="50"/>
      <c r="G38" s="26">
        <v>13</v>
      </c>
      <c r="K38" s="73">
        <v>9</v>
      </c>
      <c r="L38" t="s">
        <v>37</v>
      </c>
    </row>
    <row r="39" spans="1:12">
      <c r="A39" s="5"/>
      <c r="B39" s="5"/>
      <c r="C39" s="5"/>
      <c r="D39" s="63"/>
      <c r="E39" s="5"/>
      <c r="F39" s="5"/>
      <c r="G39" s="64"/>
      <c r="H39" s="5"/>
      <c r="I39" s="5"/>
      <c r="J39" s="5"/>
      <c r="K39" s="5"/>
    </row>
  </sheetData>
  <mergeCells count="10">
    <mergeCell ref="B8:K8"/>
    <mergeCell ref="B26:K26"/>
    <mergeCell ref="D4:G4"/>
    <mergeCell ref="D5:G5"/>
    <mergeCell ref="D6:E6"/>
    <mergeCell ref="H4:K4"/>
    <mergeCell ref="H5:K5"/>
    <mergeCell ref="H6:I6"/>
    <mergeCell ref="D15:E15"/>
    <mergeCell ref="H15:I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150" zoomScaleNormal="150" workbookViewId="0">
      <pane xSplit="3" ySplit="6" topLeftCell="E7" activePane="bottomRight" state="frozen"/>
      <selection pane="topRight" activeCell="D1" sqref="D1"/>
      <selection pane="bottomLeft" activeCell="A7" sqref="A7"/>
      <selection pane="bottomRight" activeCell="H4" sqref="H4:M4"/>
    </sheetView>
  </sheetViews>
  <sheetFormatPr baseColWidth="10" defaultColWidth="8.77734375" defaultRowHeight="14.4"/>
  <cols>
    <col min="1" max="1" width="1" customWidth="1"/>
    <col min="2" max="2" width="41" customWidth="1"/>
    <col min="3" max="3" width="10.44140625" bestFit="1" customWidth="1"/>
    <col min="7" max="7" width="11.33203125" customWidth="1"/>
    <col min="10" max="12" width="9.109375" customWidth="1"/>
    <col min="13" max="13" width="10.6640625" customWidth="1"/>
  </cols>
  <sheetData>
    <row r="1" spans="2:13">
      <c r="B1" s="3" t="s">
        <v>0</v>
      </c>
      <c r="C1" s="28" t="s">
        <v>46</v>
      </c>
      <c r="D1" s="28" t="s">
        <v>50</v>
      </c>
      <c r="E1" s="28"/>
      <c r="F1" s="28"/>
      <c r="G1" s="28"/>
      <c r="H1" s="28"/>
    </row>
    <row r="2" spans="2:13">
      <c r="B2" s="12"/>
      <c r="D2" s="27" t="s">
        <v>55</v>
      </c>
      <c r="E2" s="27"/>
      <c r="F2" s="27"/>
      <c r="G2" s="27"/>
      <c r="H2" s="27"/>
    </row>
    <row r="3" spans="2:13">
      <c r="B3" s="8"/>
      <c r="C3" s="8"/>
      <c r="D3" s="45"/>
      <c r="E3" s="8"/>
      <c r="F3" s="8"/>
      <c r="G3" s="46"/>
      <c r="H3" s="8"/>
      <c r="I3" s="8"/>
      <c r="J3" s="8"/>
      <c r="K3" s="8"/>
      <c r="L3" s="8"/>
      <c r="M3" s="8"/>
    </row>
    <row r="4" spans="2:13">
      <c r="C4" s="4">
        <f>'Paso 0'!C4</f>
        <v>2024</v>
      </c>
      <c r="D4" s="109">
        <f>C4+1</f>
        <v>2025</v>
      </c>
      <c r="E4" s="109"/>
      <c r="F4" s="109"/>
      <c r="G4" s="109"/>
      <c r="H4" s="109" t="str">
        <f>'Programa 1'!H4:K4</f>
        <v>PROYECCION 2025</v>
      </c>
      <c r="I4" s="109"/>
      <c r="J4" s="109"/>
      <c r="K4" s="109"/>
      <c r="L4" s="109"/>
      <c r="M4" s="109"/>
    </row>
    <row r="5" spans="2:13">
      <c r="C5" s="4"/>
      <c r="D5" s="114" t="s">
        <v>16</v>
      </c>
      <c r="E5" s="109"/>
      <c r="F5" s="109"/>
      <c r="G5" s="115"/>
      <c r="H5" s="109" t="s">
        <v>42</v>
      </c>
      <c r="I5" s="109"/>
      <c r="J5" s="109"/>
      <c r="K5" s="109"/>
      <c r="L5" s="109"/>
      <c r="M5" s="109"/>
    </row>
    <row r="6" spans="2:13" ht="28.8">
      <c r="B6" s="5"/>
      <c r="C6" s="6"/>
      <c r="D6" s="116" t="s">
        <v>13</v>
      </c>
      <c r="E6" s="110"/>
      <c r="F6" s="7" t="s">
        <v>14</v>
      </c>
      <c r="G6" s="47" t="s">
        <v>15</v>
      </c>
      <c r="H6" s="110" t="s">
        <v>13</v>
      </c>
      <c r="I6" s="110"/>
      <c r="J6" s="7" t="s">
        <v>14</v>
      </c>
      <c r="K6" s="70" t="s">
        <v>48</v>
      </c>
      <c r="L6" s="7" t="s">
        <v>47</v>
      </c>
      <c r="M6" s="70" t="s">
        <v>49</v>
      </c>
    </row>
    <row r="7" spans="2:13">
      <c r="C7" s="4"/>
      <c r="D7" s="48"/>
      <c r="E7" s="4"/>
      <c r="F7" s="20"/>
      <c r="G7" s="49"/>
    </row>
    <row r="8" spans="2:13">
      <c r="B8" s="111" t="s">
        <v>21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</row>
    <row r="9" spans="2:13">
      <c r="D9" s="50"/>
      <c r="G9" s="51"/>
    </row>
    <row r="10" spans="2:13">
      <c r="B10" t="s">
        <v>9</v>
      </c>
      <c r="C10" s="10">
        <f>C11+C12</f>
        <v>11000</v>
      </c>
      <c r="D10" s="50"/>
      <c r="G10" s="52">
        <f>G11+G12</f>
        <v>12489.920000000002</v>
      </c>
      <c r="M10" s="65">
        <f>M11+M12</f>
        <v>0</v>
      </c>
    </row>
    <row r="11" spans="2:13">
      <c r="B11" s="1" t="s">
        <v>1</v>
      </c>
      <c r="C11" s="9">
        <v>9000</v>
      </c>
      <c r="D11" s="53" t="s">
        <v>17</v>
      </c>
      <c r="E11" s="19">
        <v>0.9</v>
      </c>
      <c r="F11" s="31">
        <f>E11*G35</f>
        <v>13.824000000000016</v>
      </c>
      <c r="G11" s="54">
        <f>C11*(1+F11/100)</f>
        <v>10244.160000000002</v>
      </c>
      <c r="H11" s="53" t="s">
        <v>17</v>
      </c>
      <c r="I11" s="19">
        <v>0.9</v>
      </c>
      <c r="J11" s="75">
        <f>I11*M35</f>
        <v>9.1440000000000126</v>
      </c>
    </row>
    <row r="12" spans="2:13">
      <c r="B12" s="1" t="s">
        <v>2</v>
      </c>
      <c r="C12" s="9">
        <v>2000</v>
      </c>
      <c r="D12" s="53" t="s">
        <v>17</v>
      </c>
      <c r="E12" s="19">
        <v>0.8</v>
      </c>
      <c r="F12" s="31">
        <f>E12*G35</f>
        <v>12.288000000000014</v>
      </c>
      <c r="G12" s="54">
        <f>C12*(1+F12/100)</f>
        <v>2245.7600000000002</v>
      </c>
      <c r="H12" s="53" t="s">
        <v>17</v>
      </c>
      <c r="I12" s="19">
        <v>0.8</v>
      </c>
      <c r="J12" s="75">
        <f>I12*M35</f>
        <v>8.1280000000000125</v>
      </c>
    </row>
    <row r="13" spans="2:13">
      <c r="B13" t="s">
        <v>10</v>
      </c>
      <c r="C13" s="10">
        <f>C14+C18</f>
        <v>13000</v>
      </c>
      <c r="D13" s="55"/>
      <c r="E13" s="14"/>
      <c r="G13" s="56">
        <f>G14+G18</f>
        <v>14935.3925</v>
      </c>
      <c r="H13" s="55"/>
      <c r="I13" s="14"/>
      <c r="M13" s="65">
        <f>M14+M18</f>
        <v>0</v>
      </c>
    </row>
    <row r="14" spans="2:13">
      <c r="B14" s="1" t="s">
        <v>3</v>
      </c>
      <c r="C14" s="10">
        <f>SUM(C15:C17)</f>
        <v>11000</v>
      </c>
      <c r="D14" s="55"/>
      <c r="E14" s="14"/>
      <c r="G14" s="56">
        <f>SUM(G15:G17)</f>
        <v>12628.192499999999</v>
      </c>
      <c r="H14" s="55"/>
      <c r="I14" s="14"/>
      <c r="M14" s="65">
        <f>SUM(M15:M17)</f>
        <v>0</v>
      </c>
    </row>
    <row r="15" spans="2:13">
      <c r="B15" s="2" t="s">
        <v>4</v>
      </c>
      <c r="C15" s="9">
        <v>6000</v>
      </c>
      <c r="D15" s="112" t="s">
        <v>61</v>
      </c>
      <c r="E15" s="112"/>
      <c r="F15" s="87">
        <v>13</v>
      </c>
      <c r="G15" s="54">
        <f>C15*(1+F15/100)</f>
        <v>6779.9999999999991</v>
      </c>
      <c r="H15" s="112" t="s">
        <v>61</v>
      </c>
      <c r="I15" s="112"/>
      <c r="J15" s="87">
        <v>9</v>
      </c>
    </row>
    <row r="16" spans="2:13">
      <c r="B16" s="2" t="s">
        <v>5</v>
      </c>
      <c r="C16" s="9">
        <v>1000</v>
      </c>
      <c r="D16" s="53" t="s">
        <v>17</v>
      </c>
      <c r="E16" s="19">
        <v>1</v>
      </c>
      <c r="F16" s="31">
        <f>E16*G35</f>
        <v>15.360000000000017</v>
      </c>
      <c r="G16" s="54">
        <f>C16*(1+F16/100)</f>
        <v>1153.6000000000001</v>
      </c>
      <c r="H16" s="53" t="s">
        <v>17</v>
      </c>
      <c r="I16" s="19">
        <v>1</v>
      </c>
      <c r="J16" s="29">
        <f>I16*M35</f>
        <v>10.160000000000014</v>
      </c>
    </row>
    <row r="17" spans="2:14">
      <c r="B17" s="2" t="s">
        <v>6</v>
      </c>
      <c r="C17" s="9">
        <v>4000</v>
      </c>
      <c r="D17" s="50"/>
      <c r="G17" s="43">
        <v>4694.5924999999997</v>
      </c>
      <c r="H17" s="50"/>
    </row>
    <row r="18" spans="2:14">
      <c r="B18" s="1" t="s">
        <v>7</v>
      </c>
      <c r="C18" s="9">
        <v>2000</v>
      </c>
      <c r="D18" s="53" t="s">
        <v>17</v>
      </c>
      <c r="E18" s="19">
        <v>1</v>
      </c>
      <c r="F18" s="31">
        <f>E18*G35</f>
        <v>15.360000000000017</v>
      </c>
      <c r="G18" s="54">
        <f>C18*(1+F18/100)</f>
        <v>2307.2000000000003</v>
      </c>
      <c r="H18" s="53" t="s">
        <v>17</v>
      </c>
      <c r="I18" s="19">
        <v>1</v>
      </c>
      <c r="J18" s="29">
        <f>I18*M35</f>
        <v>10.160000000000014</v>
      </c>
    </row>
    <row r="19" spans="2:14">
      <c r="B19" t="s">
        <v>11</v>
      </c>
      <c r="C19" s="11">
        <f>C10-C13+C17</f>
        <v>2000</v>
      </c>
      <c r="D19" s="50"/>
      <c r="G19" s="57">
        <f>G10-G13+G17</f>
        <v>2249.1200000000017</v>
      </c>
      <c r="M19" s="11">
        <f>M10-M13+M17</f>
        <v>0</v>
      </c>
    </row>
    <row r="20" spans="2:14" ht="16.2">
      <c r="B20" t="s">
        <v>8</v>
      </c>
      <c r="C20" s="94">
        <f>C10-C13</f>
        <v>-2000</v>
      </c>
      <c r="D20" s="50"/>
      <c r="G20" s="97">
        <f>G10-G13</f>
        <v>-2445.472499999998</v>
      </c>
      <c r="M20" s="94">
        <f>M10-M13</f>
        <v>0</v>
      </c>
    </row>
    <row r="21" spans="2:14">
      <c r="B21" t="s">
        <v>12</v>
      </c>
      <c r="C21" s="15">
        <f>SUM(C22:C23)</f>
        <v>2000</v>
      </c>
      <c r="D21" s="50"/>
      <c r="G21" s="58">
        <f>-G20</f>
        <v>2445.472499999998</v>
      </c>
      <c r="M21" s="42">
        <f>-M20</f>
        <v>0</v>
      </c>
    </row>
    <row r="22" spans="2:14">
      <c r="B22" s="1" t="s">
        <v>18</v>
      </c>
      <c r="C22" s="9">
        <v>1500</v>
      </c>
      <c r="D22" s="50"/>
      <c r="G22" s="59">
        <v>850</v>
      </c>
      <c r="M22" s="68">
        <v>850</v>
      </c>
    </row>
    <row r="23" spans="2:14">
      <c r="B23" s="1" t="s">
        <v>19</v>
      </c>
      <c r="C23" s="9">
        <v>500</v>
      </c>
      <c r="D23" s="50"/>
      <c r="G23" s="59">
        <v>1000</v>
      </c>
      <c r="M23" s="68">
        <f>1000*M38/G38</f>
        <v>692.30769230769226</v>
      </c>
      <c r="N23" s="14" t="s">
        <v>44</v>
      </c>
    </row>
    <row r="24" spans="2:14">
      <c r="B24" s="16" t="s">
        <v>20</v>
      </c>
      <c r="C24" s="17">
        <f>C20+C21</f>
        <v>0</v>
      </c>
      <c r="D24" s="50"/>
      <c r="G24" s="60">
        <f>G21-SUM(G22:G23)</f>
        <v>595.47249999999804</v>
      </c>
      <c r="M24" s="15">
        <f>M21-SUM(M22:M23)</f>
        <v>-1542.3076923076924</v>
      </c>
    </row>
    <row r="25" spans="2:14">
      <c r="C25" s="9"/>
      <c r="D25" s="50"/>
      <c r="G25" s="51"/>
    </row>
    <row r="26" spans="2:14">
      <c r="B26" s="111" t="s">
        <v>22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</row>
    <row r="27" spans="2:14">
      <c r="D27" s="50"/>
      <c r="G27" s="51"/>
    </row>
    <row r="28" spans="2:14">
      <c r="B28" t="s">
        <v>23</v>
      </c>
      <c r="C28" s="9">
        <v>55555.555555555562</v>
      </c>
      <c r="D28" s="50"/>
      <c r="G28" s="61">
        <f>C28*(1+G35/100)</f>
        <v>64088.888888888905</v>
      </c>
      <c r="M28" s="61">
        <f>C28*(1+M35/100)</f>
        <v>61200.000000000015</v>
      </c>
    </row>
    <row r="29" spans="2:14">
      <c r="B29" t="s">
        <v>11</v>
      </c>
      <c r="C29" s="24">
        <f>C19/C28*100</f>
        <v>3.5999999999999996</v>
      </c>
      <c r="D29" s="50"/>
      <c r="G29" s="62"/>
    </row>
    <row r="30" spans="2:14">
      <c r="B30" t="s">
        <v>8</v>
      </c>
      <c r="C30" s="24">
        <f>C20/C28*100</f>
        <v>-3.5999999999999996</v>
      </c>
      <c r="D30" s="50"/>
      <c r="G30" s="62"/>
    </row>
    <row r="31" spans="2:14">
      <c r="B31" s="21" t="s">
        <v>24</v>
      </c>
      <c r="C31" s="9"/>
      <c r="D31" s="50"/>
      <c r="G31" s="62"/>
    </row>
    <row r="32" spans="2:14">
      <c r="B32" t="s">
        <v>25</v>
      </c>
      <c r="C32" s="9">
        <v>35000</v>
      </c>
      <c r="D32" s="50"/>
      <c r="G32" s="54">
        <f>C32+G21</f>
        <v>37445.472499999996</v>
      </c>
    </row>
    <row r="33" spans="1:14">
      <c r="B33" t="s">
        <v>26</v>
      </c>
      <c r="C33" s="25">
        <f>C32/C28*100</f>
        <v>62.999999999999986</v>
      </c>
      <c r="D33" s="50"/>
      <c r="G33" s="62"/>
    </row>
    <row r="34" spans="1:14">
      <c r="B34" t="s">
        <v>27</v>
      </c>
      <c r="C34" s="22">
        <v>11.4</v>
      </c>
      <c r="D34" s="50"/>
      <c r="G34" s="26">
        <v>13</v>
      </c>
      <c r="M34" s="66">
        <v>13</v>
      </c>
    </row>
    <row r="35" spans="1:14">
      <c r="B35" t="s">
        <v>28</v>
      </c>
      <c r="C35" s="22">
        <v>11.2</v>
      </c>
      <c r="D35" s="50"/>
      <c r="G35" s="81">
        <f>((1+G36/100)*(1+G37/100)-1)*100</f>
        <v>15.360000000000017</v>
      </c>
      <c r="M35" s="67">
        <f>((1+M36/100)*(1+M37/100)-1)*100</f>
        <v>10.160000000000014</v>
      </c>
    </row>
    <row r="36" spans="1:14">
      <c r="B36" t="s">
        <v>29</v>
      </c>
      <c r="C36" s="22">
        <v>3</v>
      </c>
      <c r="D36" s="50"/>
      <c r="G36" s="26">
        <v>3</v>
      </c>
      <c r="M36" s="66">
        <v>2</v>
      </c>
      <c r="N36" s="14" t="s">
        <v>45</v>
      </c>
    </row>
    <row r="37" spans="1:14">
      <c r="B37" t="s">
        <v>30</v>
      </c>
      <c r="C37" s="25">
        <f>((1+C35/100)/(1+C36/100)-1)*100</f>
        <v>7.9611650485436947</v>
      </c>
      <c r="D37" s="50"/>
      <c r="G37" s="26">
        <v>12</v>
      </c>
      <c r="M37" s="66">
        <v>8</v>
      </c>
      <c r="N37" t="s">
        <v>37</v>
      </c>
    </row>
    <row r="38" spans="1:14">
      <c r="B38" t="s">
        <v>31</v>
      </c>
      <c r="C38" s="22">
        <v>9</v>
      </c>
      <c r="D38" s="50"/>
      <c r="G38" s="26">
        <v>13</v>
      </c>
      <c r="M38" s="66">
        <v>9</v>
      </c>
      <c r="N38" t="s">
        <v>37</v>
      </c>
    </row>
    <row r="39" spans="1:14">
      <c r="A39" s="5"/>
      <c r="B39" s="5"/>
      <c r="C39" s="5"/>
      <c r="D39" s="63"/>
      <c r="E39" s="5"/>
      <c r="F39" s="5"/>
      <c r="G39" s="64"/>
      <c r="H39" s="5"/>
      <c r="I39" s="5"/>
      <c r="J39" s="5"/>
      <c r="K39" s="5"/>
      <c r="L39" s="5"/>
      <c r="M39" s="5"/>
    </row>
  </sheetData>
  <mergeCells count="10">
    <mergeCell ref="B8:M8"/>
    <mergeCell ref="B26:M26"/>
    <mergeCell ref="D4:G4"/>
    <mergeCell ref="H4:M4"/>
    <mergeCell ref="D5:G5"/>
    <mergeCell ref="H5:M5"/>
    <mergeCell ref="D6:E6"/>
    <mergeCell ref="H6:I6"/>
    <mergeCell ref="D15:E15"/>
    <mergeCell ref="H15:I1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B1" zoomScale="150" zoomScaleNormal="150" workbookViewId="0">
      <pane xSplit="2" ySplit="6" topLeftCell="G7" activePane="bottomRight" state="frozen"/>
      <selection activeCell="B1" sqref="B1"/>
      <selection pane="topRight" activeCell="D1" sqref="D1"/>
      <selection pane="bottomLeft" activeCell="B7" sqref="B7"/>
      <selection pane="bottomRight" activeCell="D5" sqref="D5:G5"/>
    </sheetView>
  </sheetViews>
  <sheetFormatPr baseColWidth="10" defaultColWidth="8.77734375" defaultRowHeight="14.4"/>
  <cols>
    <col min="2" max="2" width="41" customWidth="1"/>
    <col min="3" max="3" width="10.44140625" bestFit="1" customWidth="1"/>
    <col min="7" max="7" width="11.33203125" customWidth="1"/>
    <col min="10" max="10" width="9.109375" customWidth="1"/>
    <col min="11" max="11" width="11.33203125" customWidth="1"/>
    <col min="12" max="12" width="9.109375" customWidth="1"/>
    <col min="13" max="13" width="10.6640625" customWidth="1"/>
  </cols>
  <sheetData>
    <row r="1" spans="2:13">
      <c r="B1" s="3" t="s">
        <v>0</v>
      </c>
      <c r="C1" s="28" t="s">
        <v>57</v>
      </c>
      <c r="D1" s="28" t="s">
        <v>50</v>
      </c>
      <c r="E1" s="28"/>
      <c r="F1" s="28"/>
      <c r="G1" s="28"/>
      <c r="H1" s="28"/>
    </row>
    <row r="2" spans="2:13">
      <c r="B2" s="12"/>
      <c r="D2" s="27" t="s">
        <v>54</v>
      </c>
      <c r="E2" s="27"/>
      <c r="F2" s="27"/>
      <c r="G2" s="27"/>
      <c r="H2" s="27"/>
    </row>
    <row r="3" spans="2:13">
      <c r="B3" s="8"/>
      <c r="C3" s="8"/>
      <c r="D3" s="45"/>
      <c r="E3" s="8"/>
      <c r="F3" s="8"/>
      <c r="G3" s="46"/>
      <c r="H3" s="8"/>
      <c r="I3" s="8"/>
      <c r="J3" s="8"/>
      <c r="K3" s="8"/>
      <c r="L3" s="8"/>
      <c r="M3" s="8"/>
    </row>
    <row r="4" spans="2:13">
      <c r="C4" s="4">
        <f>'Paso 0'!C4</f>
        <v>2024</v>
      </c>
      <c r="D4" s="109">
        <f>C4+1</f>
        <v>2025</v>
      </c>
      <c r="E4" s="109"/>
      <c r="F4" s="109"/>
      <c r="G4" s="109"/>
      <c r="H4" s="117" t="s">
        <v>69</v>
      </c>
      <c r="I4" s="117"/>
      <c r="J4" s="117"/>
      <c r="K4" s="117"/>
      <c r="L4" s="117"/>
      <c r="M4" s="117"/>
    </row>
    <row r="5" spans="2:13">
      <c r="C5" s="4"/>
      <c r="D5" s="114" t="s">
        <v>16</v>
      </c>
      <c r="E5" s="109"/>
      <c r="F5" s="109"/>
      <c r="G5" s="115"/>
      <c r="H5" s="109" t="s">
        <v>42</v>
      </c>
      <c r="I5" s="109"/>
      <c r="J5" s="109"/>
      <c r="K5" s="109"/>
      <c r="L5" s="109"/>
      <c r="M5" s="109"/>
    </row>
    <row r="6" spans="2:13" ht="28.8">
      <c r="B6" s="5"/>
      <c r="C6" s="6"/>
      <c r="D6" s="116" t="s">
        <v>13</v>
      </c>
      <c r="E6" s="110"/>
      <c r="F6" s="7" t="s">
        <v>14</v>
      </c>
      <c r="G6" s="47" t="s">
        <v>15</v>
      </c>
      <c r="H6" s="110" t="s">
        <v>13</v>
      </c>
      <c r="I6" s="110"/>
      <c r="J6" s="7" t="s">
        <v>14</v>
      </c>
      <c r="K6" s="70" t="s">
        <v>48</v>
      </c>
      <c r="L6" s="7" t="s">
        <v>47</v>
      </c>
      <c r="M6" s="70" t="s">
        <v>49</v>
      </c>
    </row>
    <row r="7" spans="2:13">
      <c r="C7" s="4"/>
      <c r="D7" s="48"/>
      <c r="E7" s="4"/>
      <c r="F7" s="20"/>
      <c r="G7" s="49"/>
    </row>
    <row r="8" spans="2:13">
      <c r="B8" s="111" t="s">
        <v>21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</row>
    <row r="9" spans="2:13">
      <c r="D9" s="50"/>
      <c r="G9" s="51"/>
    </row>
    <row r="10" spans="2:13">
      <c r="B10" t="s">
        <v>9</v>
      </c>
      <c r="C10" s="10">
        <f>C11+C12</f>
        <v>11000</v>
      </c>
      <c r="D10" s="50"/>
      <c r="G10" s="52">
        <f>G11+G12</f>
        <v>12489.920000000002</v>
      </c>
      <c r="M10" s="65">
        <f>M11+M12</f>
        <v>0</v>
      </c>
    </row>
    <row r="11" spans="2:13">
      <c r="B11" s="1" t="s">
        <v>1</v>
      </c>
      <c r="C11" s="9">
        <v>9000</v>
      </c>
      <c r="D11" s="53" t="s">
        <v>17</v>
      </c>
      <c r="E11" s="19">
        <v>0.9</v>
      </c>
      <c r="F11" s="31">
        <f>E11*G35</f>
        <v>13.824000000000016</v>
      </c>
      <c r="G11" s="54">
        <f>C11*(1+F11/100)</f>
        <v>10244.160000000002</v>
      </c>
      <c r="H11" s="53" t="s">
        <v>17</v>
      </c>
      <c r="I11" s="19">
        <v>0.9</v>
      </c>
      <c r="J11" s="76">
        <f>I11*M35</f>
        <v>9.1440000000000126</v>
      </c>
      <c r="K11" s="32">
        <f>C11*(1+J11/100)</f>
        <v>9822.9600000000009</v>
      </c>
    </row>
    <row r="12" spans="2:13">
      <c r="B12" s="1" t="s">
        <v>2</v>
      </c>
      <c r="C12" s="9">
        <v>2000</v>
      </c>
      <c r="D12" s="53" t="s">
        <v>17</v>
      </c>
      <c r="E12" s="19">
        <v>0.8</v>
      </c>
      <c r="F12" s="31">
        <f>E12*G35</f>
        <v>12.288000000000014</v>
      </c>
      <c r="G12" s="54">
        <f>C12*(1+F12/100)</f>
        <v>2245.7600000000002</v>
      </c>
      <c r="H12" s="53" t="s">
        <v>17</v>
      </c>
      <c r="I12" s="19">
        <v>0.8</v>
      </c>
      <c r="J12" s="76">
        <f>I12*M35</f>
        <v>8.1280000000000125</v>
      </c>
      <c r="K12" s="32">
        <f>C12*(1+J12/100)</f>
        <v>2162.56</v>
      </c>
    </row>
    <row r="13" spans="2:13">
      <c r="B13" t="s">
        <v>10</v>
      </c>
      <c r="C13" s="10">
        <f>C14+C18</f>
        <v>13000</v>
      </c>
      <c r="D13" s="55"/>
      <c r="E13" s="14"/>
      <c r="G13" s="56">
        <f>G14+G18</f>
        <v>14935.3925</v>
      </c>
      <c r="H13" s="55"/>
      <c r="I13" s="14"/>
      <c r="M13" s="65">
        <f>M14+M18</f>
        <v>0</v>
      </c>
    </row>
    <row r="14" spans="2:13">
      <c r="B14" s="1" t="s">
        <v>3</v>
      </c>
      <c r="C14" s="10">
        <f>SUM(C15:C17)</f>
        <v>11000</v>
      </c>
      <c r="D14" s="55"/>
      <c r="E14" s="14"/>
      <c r="G14" s="56">
        <f>SUM(G15:G17)</f>
        <v>12628.192499999999</v>
      </c>
      <c r="H14" s="55"/>
      <c r="I14" s="14"/>
      <c r="M14" s="65">
        <f>SUM(M15:M17)</f>
        <v>0</v>
      </c>
    </row>
    <row r="15" spans="2:13">
      <c r="B15" s="2" t="s">
        <v>4</v>
      </c>
      <c r="C15" s="9">
        <v>6000</v>
      </c>
      <c r="D15" s="112" t="s">
        <v>61</v>
      </c>
      <c r="E15" s="112"/>
      <c r="F15" s="87">
        <v>13</v>
      </c>
      <c r="G15" s="54">
        <f>C15*(1+F15/100)</f>
        <v>6779.9999999999991</v>
      </c>
      <c r="H15" s="112" t="s">
        <v>61</v>
      </c>
      <c r="I15" s="112"/>
      <c r="J15" s="87">
        <v>9</v>
      </c>
      <c r="K15" s="32">
        <f>C15*(1+J15/100)</f>
        <v>6540.0000000000009</v>
      </c>
    </row>
    <row r="16" spans="2:13">
      <c r="B16" s="2" t="s">
        <v>5</v>
      </c>
      <c r="C16" s="9">
        <v>1000</v>
      </c>
      <c r="D16" s="53" t="s">
        <v>17</v>
      </c>
      <c r="E16" s="19">
        <v>1</v>
      </c>
      <c r="F16" s="31">
        <f>E16*G35</f>
        <v>15.360000000000017</v>
      </c>
      <c r="G16" s="54">
        <f>C16*(1+F16/100)</f>
        <v>1153.6000000000001</v>
      </c>
      <c r="H16" s="53" t="s">
        <v>17</v>
      </c>
      <c r="I16" s="19">
        <v>1</v>
      </c>
      <c r="J16" s="31">
        <f>I16*M35</f>
        <v>10.160000000000014</v>
      </c>
      <c r="K16" s="32">
        <f>C16*(1+J16/100)</f>
        <v>1101.6000000000001</v>
      </c>
    </row>
    <row r="17" spans="2:14">
      <c r="B17" s="2" t="s">
        <v>6</v>
      </c>
      <c r="C17" s="9">
        <v>4000</v>
      </c>
      <c r="D17" s="50"/>
      <c r="G17" s="43">
        <v>4694.5924999999997</v>
      </c>
      <c r="H17" s="50"/>
    </row>
    <row r="18" spans="2:14">
      <c r="B18" s="1" t="s">
        <v>7</v>
      </c>
      <c r="C18" s="9">
        <v>2000</v>
      </c>
      <c r="D18" s="53" t="s">
        <v>17</v>
      </c>
      <c r="E18" s="19">
        <v>1</v>
      </c>
      <c r="F18" s="31">
        <f>E18*G35</f>
        <v>15.360000000000017</v>
      </c>
      <c r="G18" s="54">
        <f>C18*(1+F18/100)</f>
        <v>2307.2000000000003</v>
      </c>
      <c r="H18" s="53" t="s">
        <v>17</v>
      </c>
      <c r="I18" s="19">
        <v>1</v>
      </c>
      <c r="J18" s="31">
        <f>I18*M35</f>
        <v>10.160000000000014</v>
      </c>
      <c r="K18" s="32">
        <f>C18*(1+J18/100)</f>
        <v>2203.2000000000003</v>
      </c>
    </row>
    <row r="19" spans="2:14">
      <c r="B19" t="s">
        <v>11</v>
      </c>
      <c r="C19" s="11">
        <f>C10-C13+C17</f>
        <v>2000</v>
      </c>
      <c r="D19" s="50"/>
      <c r="G19" s="57">
        <f>G10-G13+G17</f>
        <v>2249.1200000000017</v>
      </c>
      <c r="M19" s="11">
        <f>M10-M13+M17</f>
        <v>0</v>
      </c>
    </row>
    <row r="20" spans="2:14" ht="16.2">
      <c r="B20" t="s">
        <v>8</v>
      </c>
      <c r="C20" s="94">
        <f>C10-C13</f>
        <v>-2000</v>
      </c>
      <c r="D20" s="50"/>
      <c r="G20" s="97">
        <f>G10-G13</f>
        <v>-2445.472499999998</v>
      </c>
      <c r="M20" s="94">
        <f>M10-M13</f>
        <v>0</v>
      </c>
    </row>
    <row r="21" spans="2:14">
      <c r="B21" t="s">
        <v>12</v>
      </c>
      <c r="C21" s="15">
        <f>SUM(C22:C23)</f>
        <v>2000</v>
      </c>
      <c r="D21" s="50"/>
      <c r="G21" s="58">
        <f>-G20</f>
        <v>2445.472499999998</v>
      </c>
      <c r="M21" s="42">
        <f>-M20</f>
        <v>0</v>
      </c>
    </row>
    <row r="22" spans="2:14">
      <c r="B22" s="1" t="s">
        <v>18</v>
      </c>
      <c r="C22" s="9">
        <v>1500</v>
      </c>
      <c r="D22" s="50"/>
      <c r="G22" s="59">
        <v>850</v>
      </c>
      <c r="M22" s="68">
        <v>850</v>
      </c>
    </row>
    <row r="23" spans="2:14">
      <c r="B23" s="1" t="s">
        <v>19</v>
      </c>
      <c r="C23" s="9">
        <v>500</v>
      </c>
      <c r="D23" s="50"/>
      <c r="G23" s="59">
        <v>1000</v>
      </c>
      <c r="M23" s="68">
        <f>1000*M38/G38</f>
        <v>692.30769230769226</v>
      </c>
      <c r="N23" s="14" t="s">
        <v>44</v>
      </c>
    </row>
    <row r="24" spans="2:14">
      <c r="B24" s="16" t="s">
        <v>20</v>
      </c>
      <c r="C24" s="17">
        <f>C20+C21</f>
        <v>0</v>
      </c>
      <c r="D24" s="50"/>
      <c r="G24" s="60">
        <f>G21-SUM(G22:G23)</f>
        <v>595.47249999999804</v>
      </c>
      <c r="M24" s="15">
        <f>M21-SUM(M22:M23)</f>
        <v>-1542.3076923076924</v>
      </c>
    </row>
    <row r="25" spans="2:14">
      <c r="C25" s="9"/>
      <c r="D25" s="50"/>
      <c r="G25" s="51"/>
    </row>
    <row r="26" spans="2:14">
      <c r="B26" s="111" t="s">
        <v>22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</row>
    <row r="27" spans="2:14">
      <c r="D27" s="50"/>
      <c r="G27" s="51"/>
    </row>
    <row r="28" spans="2:14">
      <c r="B28" t="s">
        <v>23</v>
      </c>
      <c r="C28" s="9">
        <v>55555.555555555562</v>
      </c>
      <c r="D28" s="50"/>
      <c r="G28" s="61">
        <f>C28*(1+G35/100)</f>
        <v>64088.888888888905</v>
      </c>
      <c r="M28" s="61">
        <f>C28*(1+M35/100)</f>
        <v>61200.000000000015</v>
      </c>
    </row>
    <row r="29" spans="2:14">
      <c r="B29" t="s">
        <v>11</v>
      </c>
      <c r="C29" s="24">
        <f>C19/C28*100</f>
        <v>3.5999999999999996</v>
      </c>
      <c r="D29" s="50"/>
      <c r="G29" s="62"/>
    </row>
    <row r="30" spans="2:14">
      <c r="B30" t="s">
        <v>8</v>
      </c>
      <c r="C30" s="24">
        <f>C20/C28*100</f>
        <v>-3.5999999999999996</v>
      </c>
      <c r="D30" s="50"/>
      <c r="G30" s="62"/>
    </row>
    <row r="31" spans="2:14">
      <c r="B31" s="21" t="s">
        <v>24</v>
      </c>
      <c r="C31" s="9"/>
      <c r="D31" s="50"/>
      <c r="G31" s="62"/>
    </row>
    <row r="32" spans="2:14">
      <c r="B32" t="s">
        <v>25</v>
      </c>
      <c r="C32" s="9">
        <v>35000</v>
      </c>
      <c r="D32" s="50"/>
      <c r="G32" s="54">
        <f>C32+G21</f>
        <v>37445.472499999996</v>
      </c>
    </row>
    <row r="33" spans="1:14">
      <c r="B33" t="s">
        <v>26</v>
      </c>
      <c r="C33" s="25">
        <f>C32/C28*100</f>
        <v>62.999999999999986</v>
      </c>
      <c r="D33" s="50"/>
      <c r="G33" s="62"/>
    </row>
    <row r="34" spans="1:14">
      <c r="B34" t="s">
        <v>27</v>
      </c>
      <c r="C34" s="22">
        <v>11.4</v>
      </c>
      <c r="D34" s="50"/>
      <c r="G34" s="26">
        <v>13</v>
      </c>
      <c r="M34" s="66">
        <v>13</v>
      </c>
    </row>
    <row r="35" spans="1:14">
      <c r="B35" t="s">
        <v>28</v>
      </c>
      <c r="C35" s="22">
        <v>11.2</v>
      </c>
      <c r="D35" s="50"/>
      <c r="G35" s="81">
        <f>((1+G36/100)*(1+G37/100)-1)*100</f>
        <v>15.360000000000017</v>
      </c>
      <c r="M35" s="67">
        <f>((1+M36/100)*(1+M37/100)-1)*100</f>
        <v>10.160000000000014</v>
      </c>
    </row>
    <row r="36" spans="1:14">
      <c r="B36" t="s">
        <v>29</v>
      </c>
      <c r="C36" s="22">
        <v>3</v>
      </c>
      <c r="D36" s="50"/>
      <c r="G36" s="26">
        <v>3</v>
      </c>
      <c r="M36" s="66">
        <v>2</v>
      </c>
      <c r="N36" s="14" t="s">
        <v>45</v>
      </c>
    </row>
    <row r="37" spans="1:14">
      <c r="B37" t="s">
        <v>30</v>
      </c>
      <c r="C37" s="25">
        <f>((1+C35/100)/(1+C36/100)-1)*100</f>
        <v>7.9611650485436947</v>
      </c>
      <c r="D37" s="50"/>
      <c r="G37" s="26">
        <v>12</v>
      </c>
      <c r="M37" s="66">
        <v>8</v>
      </c>
      <c r="N37" t="s">
        <v>37</v>
      </c>
    </row>
    <row r="38" spans="1:14">
      <c r="B38" t="s">
        <v>31</v>
      </c>
      <c r="C38" s="22">
        <v>9</v>
      </c>
      <c r="D38" s="50"/>
      <c r="G38" s="26">
        <v>13</v>
      </c>
      <c r="M38" s="66">
        <v>9</v>
      </c>
      <c r="N38" t="s">
        <v>37</v>
      </c>
    </row>
    <row r="39" spans="1:14">
      <c r="A39" s="5"/>
      <c r="B39" s="5"/>
      <c r="C39" s="5"/>
      <c r="D39" s="63"/>
      <c r="E39" s="5"/>
      <c r="F39" s="5"/>
      <c r="G39" s="64"/>
      <c r="H39" s="5"/>
      <c r="I39" s="5"/>
      <c r="J39" s="5"/>
      <c r="K39" s="5"/>
      <c r="L39" s="5"/>
      <c r="M39" s="5"/>
    </row>
  </sheetData>
  <mergeCells count="10">
    <mergeCell ref="B8:M8"/>
    <mergeCell ref="B26:M26"/>
    <mergeCell ref="D4:G4"/>
    <mergeCell ref="H4:M4"/>
    <mergeCell ref="D5:G5"/>
    <mergeCell ref="H5:M5"/>
    <mergeCell ref="D6:E6"/>
    <mergeCell ref="H6:I6"/>
    <mergeCell ref="D15:E15"/>
    <mergeCell ref="H15:I15"/>
  </mergeCells>
  <pageMargins left="0.7" right="0.7" top="0.75" bottom="0.75" header="0.3" footer="0.3"/>
  <ignoredErrors>
    <ignoredError sqref="C1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Paso 0</vt:lpstr>
      <vt:lpstr>Paso 1</vt:lpstr>
      <vt:lpstr>Paso 2</vt:lpstr>
      <vt:lpstr>Paso 3</vt:lpstr>
      <vt:lpstr>Paso 4</vt:lpstr>
      <vt:lpstr>Paso 5</vt:lpstr>
      <vt:lpstr>Programa 1</vt:lpstr>
      <vt:lpstr>Programa 2</vt:lpstr>
      <vt:lpstr>Programa 3</vt:lpstr>
      <vt:lpstr>Programa 4</vt:lpstr>
      <vt:lpstr>Programa 5</vt:lpstr>
      <vt:lpstr>Programa 6</vt:lpstr>
      <vt:lpstr>Programa 7</vt:lpstr>
    </vt:vector>
  </TitlesOfParts>
  <Company>IMF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Hamann, A. Javier</dc:creator>
  <cp:lastModifiedBy>Curso</cp:lastModifiedBy>
  <dcterms:created xsi:type="dcterms:W3CDTF">2020-02-26T23:32:15Z</dcterms:created>
  <dcterms:modified xsi:type="dcterms:W3CDTF">2025-03-19T23:54:10Z</dcterms:modified>
</cp:coreProperties>
</file>