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activeTab="3"/>
  </bookViews>
  <sheets>
    <sheet name="INSTRUCCIONES" sheetId="11" r:id="rId1"/>
    <sheet name="DATOS BANCOS" sheetId="1" r:id="rId2"/>
    <sheet name="DATOS BCRP" sheetId="2" r:id="rId3"/>
    <sheet name="A. SOCIEDADES DE DEPOSITOS" sheetId="3" r:id="rId4"/>
    <sheet name="GRAF K2 y COMPONENTES" sheetId="10" r:id="rId5"/>
    <sheet name="GRAF MULTIPLICADORES" sheetId="6" r:id="rId6"/>
    <sheet name="GRAF Velocidad" sheetId="4" r:id="rId7"/>
    <sheet name="GRAF CREDITO Y M" sheetId="7" r:id="rId8"/>
    <sheet name="GRAF CREDITO Y TI" sheetId="8" r:id="rId9"/>
    <sheet name="GRAF  TI PROP" sheetId="9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3" l="1"/>
  <c r="C43" i="3"/>
  <c r="Y68" i="3" l="1"/>
  <c r="Z59" i="3"/>
  <c r="Z58" i="3"/>
  <c r="Z57" i="3"/>
  <c r="Z56" i="3"/>
  <c r="Z52" i="3"/>
  <c r="Z50" i="3"/>
  <c r="Z54" i="3" s="1"/>
  <c r="Z55" i="3" s="1"/>
  <c r="Z46" i="3"/>
  <c r="Z45" i="3"/>
  <c r="Z51" i="3" s="1"/>
  <c r="Z53" i="3" s="1"/>
  <c r="Z44" i="3"/>
  <c r="Z48" i="3" s="1"/>
  <c r="Z49" i="3" s="1"/>
  <c r="Z30" i="3"/>
  <c r="Z31" i="3"/>
  <c r="Z34" i="3"/>
  <c r="Z29" i="3"/>
  <c r="Z8" i="3" s="1"/>
  <c r="Z25" i="3" s="1"/>
  <c r="Z16" i="3"/>
  <c r="Z9" i="3"/>
  <c r="Y39" i="3"/>
  <c r="Y38" i="3"/>
  <c r="Y37" i="3"/>
  <c r="Y36" i="3"/>
  <c r="Y34" i="3"/>
  <c r="Y33" i="3"/>
  <c r="Y32" i="3" s="1"/>
  <c r="Z62" i="3" s="1"/>
  <c r="Y27" i="3"/>
  <c r="Y26" i="3"/>
  <c r="Y25" i="3"/>
  <c r="Y24" i="3"/>
  <c r="Z65" i="3" s="1"/>
  <c r="Y23" i="3"/>
  <c r="Y22" i="3"/>
  <c r="Y20" i="3"/>
  <c r="Y19" i="3"/>
  <c r="Y18" i="3" s="1"/>
  <c r="Y15" i="3"/>
  <c r="Y14" i="3"/>
  <c r="Y13" i="3"/>
  <c r="Y12" i="3"/>
  <c r="Y11" i="3"/>
  <c r="Y35" i="3" l="1"/>
  <c r="Z47" i="3"/>
  <c r="Y21" i="3"/>
  <c r="Y17" i="3" s="1"/>
  <c r="Y16" i="3" s="1"/>
  <c r="Y31" i="3"/>
  <c r="Y10" i="3"/>
  <c r="Y9" i="3" s="1"/>
  <c r="Y52" i="3"/>
  <c r="Y46" i="3"/>
  <c r="Y45" i="3"/>
  <c r="Y51" i="3" s="1"/>
  <c r="Y53" i="3" s="1"/>
  <c r="X68" i="3"/>
  <c r="W68" i="3"/>
  <c r="Y30" i="3" l="1"/>
  <c r="Z63" i="3"/>
  <c r="Y8" i="3"/>
  <c r="Y47" i="3"/>
  <c r="X61" i="3"/>
  <c r="Y29" i="3" l="1"/>
  <c r="Z64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1" i="3" l="1"/>
  <c r="Y50" i="3" l="1"/>
  <c r="Y54" i="3" s="1"/>
  <c r="Y55" i="3" s="1"/>
  <c r="Y58" i="3"/>
  <c r="Y44" i="3"/>
  <c r="Y48" i="3" s="1"/>
  <c r="Y49" i="3" s="1"/>
  <c r="Y57" i="3"/>
  <c r="W61" i="3"/>
  <c r="V61" i="3"/>
  <c r="Y59" i="3" l="1"/>
  <c r="Y56" i="3"/>
  <c r="X39" i="3"/>
  <c r="X38" i="3"/>
  <c r="X37" i="3"/>
  <c r="X36" i="3"/>
  <c r="X34" i="3"/>
  <c r="X33" i="3"/>
  <c r="X45" i="3" s="1"/>
  <c r="X51" i="3" s="1"/>
  <c r="W39" i="3"/>
  <c r="W38" i="3"/>
  <c r="W37" i="3"/>
  <c r="W36" i="3"/>
  <c r="K38" i="3"/>
  <c r="L38" i="3"/>
  <c r="M38" i="3"/>
  <c r="N38" i="3"/>
  <c r="P38" i="3"/>
  <c r="Q38" i="3"/>
  <c r="R38" i="3"/>
  <c r="T38" i="3"/>
  <c r="U38" i="3"/>
  <c r="V38" i="3"/>
  <c r="U39" i="3"/>
  <c r="T37" i="3"/>
  <c r="U37" i="3"/>
  <c r="U36" i="3"/>
  <c r="V39" i="3"/>
  <c r="V37" i="3"/>
  <c r="V36" i="3"/>
  <c r="W34" i="3"/>
  <c r="W33" i="3"/>
  <c r="W45" i="3" s="1"/>
  <c r="W51" i="3" s="1"/>
  <c r="T33" i="3"/>
  <c r="T45" i="3" s="1"/>
  <c r="T51" i="3" s="1"/>
  <c r="T34" i="3"/>
  <c r="U34" i="3"/>
  <c r="U33" i="3"/>
  <c r="U45" i="3" s="1"/>
  <c r="V34" i="3"/>
  <c r="V33" i="3"/>
  <c r="V45" i="3" s="1"/>
  <c r="X27" i="3"/>
  <c r="X26" i="3"/>
  <c r="X24" i="3"/>
  <c r="X23" i="3"/>
  <c r="X22" i="3"/>
  <c r="X20" i="3"/>
  <c r="X19" i="3"/>
  <c r="X15" i="3"/>
  <c r="X14" i="3"/>
  <c r="X12" i="3"/>
  <c r="X11" i="3"/>
  <c r="W26" i="3"/>
  <c r="W27" i="3"/>
  <c r="S26" i="3"/>
  <c r="T26" i="3"/>
  <c r="U26" i="3"/>
  <c r="S27" i="3"/>
  <c r="T27" i="3"/>
  <c r="V26" i="3"/>
  <c r="V27" i="3"/>
  <c r="W24" i="3"/>
  <c r="W23" i="3"/>
  <c r="W22" i="3"/>
  <c r="S24" i="3"/>
  <c r="T24" i="3"/>
  <c r="U24" i="3"/>
  <c r="U23" i="3"/>
  <c r="T23" i="3"/>
  <c r="S23" i="3"/>
  <c r="S22" i="3"/>
  <c r="T22" i="3"/>
  <c r="U22" i="3"/>
  <c r="V24" i="3"/>
  <c r="V23" i="3"/>
  <c r="V22" i="3"/>
  <c r="W20" i="3"/>
  <c r="W19" i="3"/>
  <c r="S20" i="3"/>
  <c r="T20" i="3"/>
  <c r="U20" i="3"/>
  <c r="V20" i="3"/>
  <c r="S19" i="3"/>
  <c r="T19" i="3"/>
  <c r="U19" i="3"/>
  <c r="V19" i="3"/>
  <c r="W15" i="3"/>
  <c r="R15" i="3"/>
  <c r="S15" i="3"/>
  <c r="T15" i="3"/>
  <c r="U15" i="3"/>
  <c r="V15" i="3"/>
  <c r="W14" i="3"/>
  <c r="V14" i="3"/>
  <c r="W12" i="3"/>
  <c r="W11" i="3"/>
  <c r="V12" i="3"/>
  <c r="V11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27" i="3"/>
  <c r="V5" i="3"/>
  <c r="W5" i="3" s="1"/>
  <c r="X5" i="3" s="1"/>
  <c r="Y5" i="3" s="1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S38" i="3"/>
  <c r="O38" i="3"/>
  <c r="J38" i="3"/>
  <c r="I38" i="3"/>
  <c r="H38" i="3"/>
  <c r="G38" i="3"/>
  <c r="F38" i="3"/>
  <c r="E38" i="3"/>
  <c r="D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S33" i="3"/>
  <c r="S45" i="3" s="1"/>
  <c r="S51" i="3" s="1"/>
  <c r="R33" i="3"/>
  <c r="R45" i="3" s="1"/>
  <c r="Q33" i="3"/>
  <c r="Q45" i="3" s="1"/>
  <c r="Q51" i="3" s="1"/>
  <c r="P33" i="3"/>
  <c r="P45" i="3" s="1"/>
  <c r="P51" i="3" s="1"/>
  <c r="O33" i="3"/>
  <c r="O45" i="3" s="1"/>
  <c r="N33" i="3"/>
  <c r="N45" i="3" s="1"/>
  <c r="N51" i="3" s="1"/>
  <c r="M33" i="3"/>
  <c r="M45" i="3" s="1"/>
  <c r="M51" i="3" s="1"/>
  <c r="L33" i="3"/>
  <c r="L45" i="3" s="1"/>
  <c r="K33" i="3"/>
  <c r="K45" i="3" s="1"/>
  <c r="J33" i="3"/>
  <c r="J45" i="3" s="1"/>
  <c r="I33" i="3"/>
  <c r="I45" i="3" s="1"/>
  <c r="I51" i="3" s="1"/>
  <c r="H33" i="3"/>
  <c r="H45" i="3" s="1"/>
  <c r="H51" i="3" s="1"/>
  <c r="G33" i="3"/>
  <c r="G45" i="3" s="1"/>
  <c r="F33" i="3"/>
  <c r="F45" i="3" s="1"/>
  <c r="E33" i="3"/>
  <c r="E45" i="3" s="1"/>
  <c r="D33" i="3"/>
  <c r="D45" i="3" s="1"/>
  <c r="C39" i="3"/>
  <c r="C38" i="3"/>
  <c r="C37" i="3"/>
  <c r="C36" i="3"/>
  <c r="C34" i="3"/>
  <c r="C33" i="3"/>
  <c r="C45" i="3" s="1"/>
  <c r="C15" i="3"/>
  <c r="C14" i="3"/>
  <c r="C12" i="3"/>
  <c r="C11" i="3"/>
  <c r="C26" i="3"/>
  <c r="C23" i="3"/>
  <c r="C22" i="3"/>
  <c r="K46" i="3" l="1"/>
  <c r="L51" i="3"/>
  <c r="I46" i="3"/>
  <c r="I47" i="3" s="1"/>
  <c r="Q46" i="3"/>
  <c r="Q47" i="3" s="1"/>
  <c r="X46" i="3"/>
  <c r="X47" i="3" s="1"/>
  <c r="R47" i="3"/>
  <c r="R51" i="3"/>
  <c r="J46" i="3"/>
  <c r="J47" i="3" s="1"/>
  <c r="V51" i="3"/>
  <c r="V46" i="3"/>
  <c r="V47" i="3" s="1"/>
  <c r="U51" i="3"/>
  <c r="L46" i="3"/>
  <c r="L47" i="3" s="1"/>
  <c r="M46" i="3"/>
  <c r="M47" i="3" s="1"/>
  <c r="F46" i="3"/>
  <c r="F47" i="3" s="1"/>
  <c r="N46" i="3"/>
  <c r="N47" i="3" s="1"/>
  <c r="U46" i="3"/>
  <c r="U47" i="3" s="1"/>
  <c r="R46" i="3"/>
  <c r="W46" i="3"/>
  <c r="W47" i="3" s="1"/>
  <c r="K47" i="3"/>
  <c r="K51" i="3"/>
  <c r="S46" i="3"/>
  <c r="S47" i="3" s="1"/>
  <c r="D46" i="3"/>
  <c r="D47" i="3" s="1"/>
  <c r="E51" i="3"/>
  <c r="E46" i="3"/>
  <c r="E47" i="3" s="1"/>
  <c r="C51" i="3"/>
  <c r="C46" i="3"/>
  <c r="C47" i="3" s="1"/>
  <c r="O51" i="3"/>
  <c r="G46" i="3"/>
  <c r="G47" i="3" s="1"/>
  <c r="T46" i="3"/>
  <c r="T47" i="3" s="1"/>
  <c r="J51" i="3"/>
  <c r="D51" i="3"/>
  <c r="F51" i="3"/>
  <c r="G51" i="3"/>
  <c r="O46" i="3"/>
  <c r="O47" i="3" s="1"/>
  <c r="H46" i="3"/>
  <c r="H47" i="3" s="1"/>
  <c r="P46" i="3"/>
  <c r="P47" i="3" s="1"/>
  <c r="X65" i="3"/>
  <c r="Y65" i="3"/>
  <c r="N25" i="3"/>
  <c r="E65" i="3"/>
  <c r="E21" i="3"/>
  <c r="M21" i="3"/>
  <c r="M65" i="3"/>
  <c r="P18" i="3"/>
  <c r="H18" i="3"/>
  <c r="E13" i="3"/>
  <c r="W32" i="3"/>
  <c r="U65" i="3"/>
  <c r="V32" i="3"/>
  <c r="T18" i="3"/>
  <c r="U21" i="3"/>
  <c r="K65" i="3"/>
  <c r="S65" i="3"/>
  <c r="F65" i="3"/>
  <c r="N65" i="3"/>
  <c r="Q65" i="3"/>
  <c r="G65" i="3"/>
  <c r="P65" i="3"/>
  <c r="O65" i="3"/>
  <c r="I65" i="3"/>
  <c r="H65" i="3"/>
  <c r="J65" i="3"/>
  <c r="R65" i="3"/>
  <c r="V65" i="3"/>
  <c r="W65" i="3"/>
  <c r="L65" i="3"/>
  <c r="T65" i="3"/>
  <c r="E25" i="3"/>
  <c r="V35" i="3"/>
  <c r="V52" i="3" s="1"/>
  <c r="D10" i="3"/>
  <c r="L10" i="3"/>
  <c r="T10" i="3"/>
  <c r="K18" i="3"/>
  <c r="O21" i="3"/>
  <c r="V10" i="3"/>
  <c r="N32" i="3"/>
  <c r="E10" i="3"/>
  <c r="H32" i="3"/>
  <c r="P32" i="3"/>
  <c r="V18" i="3"/>
  <c r="F25" i="3"/>
  <c r="W18" i="3"/>
  <c r="X25" i="3"/>
  <c r="V13" i="3"/>
  <c r="N21" i="3"/>
  <c r="U25" i="3"/>
  <c r="D18" i="3"/>
  <c r="L18" i="3"/>
  <c r="F21" i="3"/>
  <c r="E18" i="3"/>
  <c r="X18" i="3"/>
  <c r="W13" i="3"/>
  <c r="F13" i="3"/>
  <c r="N13" i="3"/>
  <c r="K25" i="3"/>
  <c r="S25" i="3"/>
  <c r="X32" i="3"/>
  <c r="M18" i="3"/>
  <c r="G21" i="3"/>
  <c r="K10" i="3"/>
  <c r="S10" i="3"/>
  <c r="G13" i="3"/>
  <c r="O13" i="3"/>
  <c r="D21" i="3"/>
  <c r="L21" i="3"/>
  <c r="T21" i="3"/>
  <c r="T17" i="3" s="1"/>
  <c r="T16" i="3" s="1"/>
  <c r="D25" i="3"/>
  <c r="L25" i="3"/>
  <c r="T25" i="3"/>
  <c r="G18" i="3"/>
  <c r="O18" i="3"/>
  <c r="I21" i="3"/>
  <c r="Q21" i="3"/>
  <c r="X13" i="3"/>
  <c r="W10" i="3"/>
  <c r="R18" i="3"/>
  <c r="X10" i="3"/>
  <c r="X21" i="3"/>
  <c r="V25" i="3"/>
  <c r="X35" i="3"/>
  <c r="X52" i="3" s="1"/>
  <c r="X53" i="3" s="1"/>
  <c r="C25" i="3"/>
  <c r="M10" i="3"/>
  <c r="U10" i="3"/>
  <c r="O25" i="3"/>
  <c r="V21" i="3"/>
  <c r="W25" i="3"/>
  <c r="U13" i="3"/>
  <c r="K13" i="3"/>
  <c r="S13" i="3"/>
  <c r="W21" i="3"/>
  <c r="W35" i="3"/>
  <c r="W52" i="3" s="1"/>
  <c r="W53" i="3" s="1"/>
  <c r="S18" i="3"/>
  <c r="U18" i="3"/>
  <c r="U35" i="3"/>
  <c r="U52" i="3" s="1"/>
  <c r="L13" i="3"/>
  <c r="T13" i="3"/>
  <c r="I18" i="3"/>
  <c r="Q18" i="3"/>
  <c r="I25" i="3"/>
  <c r="Q25" i="3"/>
  <c r="G25" i="3"/>
  <c r="D13" i="3"/>
  <c r="M13" i="3"/>
  <c r="J18" i="3"/>
  <c r="J25" i="3"/>
  <c r="R25" i="3"/>
  <c r="I10" i="3"/>
  <c r="Q10" i="3"/>
  <c r="J21" i="3"/>
  <c r="R21" i="3"/>
  <c r="M25" i="3"/>
  <c r="J10" i="3"/>
  <c r="R10" i="3"/>
  <c r="K21" i="3"/>
  <c r="S21" i="3"/>
  <c r="D32" i="3"/>
  <c r="L32" i="3"/>
  <c r="T32" i="3"/>
  <c r="H10" i="3"/>
  <c r="P10" i="3"/>
  <c r="J13" i="3"/>
  <c r="R13" i="3"/>
  <c r="F18" i="3"/>
  <c r="N18" i="3"/>
  <c r="H21" i="3"/>
  <c r="P21" i="3"/>
  <c r="H25" i="3"/>
  <c r="P25" i="3"/>
  <c r="E35" i="3"/>
  <c r="E52" i="3" s="1"/>
  <c r="P35" i="3"/>
  <c r="P52" i="3" s="1"/>
  <c r="P53" i="3" s="1"/>
  <c r="F10" i="3"/>
  <c r="N10" i="3"/>
  <c r="H13" i="3"/>
  <c r="P13" i="3"/>
  <c r="H35" i="3"/>
  <c r="H52" i="3" s="1"/>
  <c r="H53" i="3" s="1"/>
  <c r="G10" i="3"/>
  <c r="O10" i="3"/>
  <c r="I13" i="3"/>
  <c r="Q13" i="3"/>
  <c r="G32" i="3"/>
  <c r="O32" i="3"/>
  <c r="F32" i="3"/>
  <c r="F35" i="3"/>
  <c r="F52" i="3" s="1"/>
  <c r="E32" i="3"/>
  <c r="M32" i="3"/>
  <c r="K35" i="3"/>
  <c r="K52" i="3" s="1"/>
  <c r="I32" i="3"/>
  <c r="Q32" i="3"/>
  <c r="M35" i="3"/>
  <c r="M52" i="3" s="1"/>
  <c r="M53" i="3" s="1"/>
  <c r="D35" i="3"/>
  <c r="D52" i="3" s="1"/>
  <c r="L35" i="3"/>
  <c r="L52" i="3" s="1"/>
  <c r="T35" i="3"/>
  <c r="T52" i="3" s="1"/>
  <c r="T53" i="3" s="1"/>
  <c r="S35" i="3"/>
  <c r="S52" i="3" s="1"/>
  <c r="K32" i="3"/>
  <c r="S32" i="3"/>
  <c r="U32" i="3"/>
  <c r="J35" i="3"/>
  <c r="J52" i="3" s="1"/>
  <c r="R35" i="3"/>
  <c r="R52" i="3" s="1"/>
  <c r="G35" i="3"/>
  <c r="G52" i="3" s="1"/>
  <c r="Q35" i="3"/>
  <c r="Q52" i="3" s="1"/>
  <c r="Q53" i="3" s="1"/>
  <c r="O35" i="3"/>
  <c r="O52" i="3" s="1"/>
  <c r="N35" i="3"/>
  <c r="N52" i="3" s="1"/>
  <c r="N53" i="3" s="1"/>
  <c r="J32" i="3"/>
  <c r="R32" i="3"/>
  <c r="I35" i="3"/>
  <c r="I52" i="3" s="1"/>
  <c r="I53" i="3" s="1"/>
  <c r="H17" i="3" l="1"/>
  <c r="H16" i="3" s="1"/>
  <c r="M17" i="3"/>
  <c r="M16" i="3" s="1"/>
  <c r="D53" i="3"/>
  <c r="I62" i="3"/>
  <c r="G9" i="3"/>
  <c r="S53" i="3"/>
  <c r="O53" i="3"/>
  <c r="E53" i="3"/>
  <c r="R53" i="3"/>
  <c r="L53" i="3"/>
  <c r="U53" i="3"/>
  <c r="G53" i="3"/>
  <c r="V53" i="3"/>
  <c r="F53" i="3"/>
  <c r="K53" i="3"/>
  <c r="J53" i="3"/>
  <c r="V44" i="3"/>
  <c r="V48" i="3" s="1"/>
  <c r="V49" i="3" s="1"/>
  <c r="R62" i="3"/>
  <c r="J62" i="3"/>
  <c r="W44" i="3"/>
  <c r="W48" i="3" s="1"/>
  <c r="W49" i="3" s="1"/>
  <c r="E17" i="3"/>
  <c r="E16" i="3" s="1"/>
  <c r="W57" i="3"/>
  <c r="P17" i="3"/>
  <c r="P16" i="3" s="1"/>
  <c r="W31" i="3"/>
  <c r="X17" i="3"/>
  <c r="X16" i="3" s="1"/>
  <c r="E9" i="3"/>
  <c r="V62" i="3"/>
  <c r="W62" i="3"/>
  <c r="X62" i="3"/>
  <c r="X44" i="3"/>
  <c r="X48" i="3" s="1"/>
  <c r="X49" i="3" s="1"/>
  <c r="X57" i="3"/>
  <c r="Y62" i="3"/>
  <c r="V31" i="3"/>
  <c r="O9" i="3"/>
  <c r="V57" i="3"/>
  <c r="U17" i="3"/>
  <c r="U16" i="3" s="1"/>
  <c r="O62" i="3"/>
  <c r="V9" i="3"/>
  <c r="N31" i="3"/>
  <c r="S62" i="3"/>
  <c r="M62" i="3"/>
  <c r="K17" i="3"/>
  <c r="K16" i="3" s="1"/>
  <c r="V17" i="3"/>
  <c r="V16" i="3" s="1"/>
  <c r="L9" i="3"/>
  <c r="Q62" i="3"/>
  <c r="G62" i="3"/>
  <c r="E62" i="3"/>
  <c r="U57" i="3"/>
  <c r="U62" i="3"/>
  <c r="L62" i="3"/>
  <c r="N62" i="3"/>
  <c r="O17" i="3"/>
  <c r="O16" i="3" s="1"/>
  <c r="J9" i="3"/>
  <c r="J17" i="3"/>
  <c r="J16" i="3" s="1"/>
  <c r="T9" i="3"/>
  <c r="T8" i="3" s="1"/>
  <c r="P62" i="3"/>
  <c r="K62" i="3"/>
  <c r="D31" i="3"/>
  <c r="F62" i="3"/>
  <c r="H62" i="3"/>
  <c r="D9" i="3"/>
  <c r="T62" i="3"/>
  <c r="H31" i="3"/>
  <c r="U9" i="3"/>
  <c r="M9" i="3"/>
  <c r="M8" i="3" s="1"/>
  <c r="N9" i="3"/>
  <c r="N17" i="3"/>
  <c r="N16" i="3" s="1"/>
  <c r="K9" i="3"/>
  <c r="F9" i="3"/>
  <c r="P31" i="3"/>
  <c r="I9" i="3"/>
  <c r="G17" i="3"/>
  <c r="G16" i="3" s="1"/>
  <c r="G8" i="3" s="1"/>
  <c r="W17" i="3"/>
  <c r="W16" i="3" s="1"/>
  <c r="D17" i="3"/>
  <c r="D16" i="3" s="1"/>
  <c r="L17" i="3"/>
  <c r="L16" i="3" s="1"/>
  <c r="Q9" i="3"/>
  <c r="I17" i="3"/>
  <c r="I16" i="3" s="1"/>
  <c r="F17" i="3"/>
  <c r="F16" i="3" s="1"/>
  <c r="X31" i="3"/>
  <c r="Q17" i="3"/>
  <c r="Q16" i="3" s="1"/>
  <c r="R17" i="3"/>
  <c r="R16" i="3" s="1"/>
  <c r="S9" i="3"/>
  <c r="W9" i="3"/>
  <c r="S17" i="3"/>
  <c r="S16" i="3" s="1"/>
  <c r="F31" i="3"/>
  <c r="X9" i="3"/>
  <c r="M31" i="3"/>
  <c r="S31" i="3"/>
  <c r="U44" i="3"/>
  <c r="U48" i="3" s="1"/>
  <c r="U49" i="3" s="1"/>
  <c r="L31" i="3"/>
  <c r="R9" i="3"/>
  <c r="O31" i="3"/>
  <c r="E31" i="3"/>
  <c r="P9" i="3"/>
  <c r="Q31" i="3"/>
  <c r="I31" i="3"/>
  <c r="T31" i="3"/>
  <c r="H9" i="3"/>
  <c r="H8" i="3" s="1"/>
  <c r="J31" i="3"/>
  <c r="G31" i="3"/>
  <c r="K31" i="3"/>
  <c r="R31" i="3"/>
  <c r="U31" i="3"/>
  <c r="P8" i="3" l="1"/>
  <c r="E8" i="3"/>
  <c r="V58" i="3"/>
  <c r="X54" i="3"/>
  <c r="X55" i="3" s="1"/>
  <c r="W50" i="3"/>
  <c r="W54" i="3" s="1"/>
  <c r="W55" i="3" s="1"/>
  <c r="N30" i="3"/>
  <c r="N29" i="3" s="1"/>
  <c r="W30" i="3"/>
  <c r="W29" i="3" s="1"/>
  <c r="X8" i="3"/>
  <c r="W58" i="3"/>
  <c r="N63" i="3"/>
  <c r="U8" i="3"/>
  <c r="W63" i="3"/>
  <c r="V30" i="3"/>
  <c r="V29" i="3" s="1"/>
  <c r="V50" i="3"/>
  <c r="V54" i="3" s="1"/>
  <c r="V55" i="3" s="1"/>
  <c r="X30" i="3"/>
  <c r="X63" i="3"/>
  <c r="X50" i="3"/>
  <c r="X58" i="3"/>
  <c r="Y63" i="3"/>
  <c r="V63" i="3"/>
  <c r="O8" i="3"/>
  <c r="V8" i="3"/>
  <c r="L8" i="3"/>
  <c r="N8" i="3"/>
  <c r="K8" i="3"/>
  <c r="D8" i="3"/>
  <c r="J8" i="3"/>
  <c r="L30" i="3"/>
  <c r="L63" i="3"/>
  <c r="G30" i="3"/>
  <c r="G63" i="3"/>
  <c r="O30" i="3"/>
  <c r="O63" i="3"/>
  <c r="D30" i="3"/>
  <c r="T30" i="3"/>
  <c r="T63" i="3"/>
  <c r="P30" i="3"/>
  <c r="P56" i="3" s="1"/>
  <c r="P63" i="3"/>
  <c r="H30" i="3"/>
  <c r="H63" i="3"/>
  <c r="I8" i="3"/>
  <c r="J30" i="3"/>
  <c r="J63" i="3"/>
  <c r="I30" i="3"/>
  <c r="I63" i="3"/>
  <c r="F30" i="3"/>
  <c r="F63" i="3"/>
  <c r="F8" i="3"/>
  <c r="U63" i="3"/>
  <c r="Q30" i="3"/>
  <c r="Q63" i="3"/>
  <c r="S30" i="3"/>
  <c r="S56" i="3" s="1"/>
  <c r="S63" i="3"/>
  <c r="R30" i="3"/>
  <c r="R63" i="3"/>
  <c r="K30" i="3"/>
  <c r="K63" i="3"/>
  <c r="E30" i="3"/>
  <c r="E63" i="3"/>
  <c r="M30" i="3"/>
  <c r="M63" i="3"/>
  <c r="R8" i="3"/>
  <c r="W8" i="3"/>
  <c r="Q8" i="3"/>
  <c r="S8" i="3"/>
  <c r="U50" i="3"/>
  <c r="U54" i="3" s="1"/>
  <c r="U55" i="3" s="1"/>
  <c r="U58" i="3"/>
  <c r="U30" i="3"/>
  <c r="C24" i="3"/>
  <c r="D65" i="3" s="1"/>
  <c r="C20" i="3"/>
  <c r="C19" i="3"/>
  <c r="O50" i="3"/>
  <c r="O54" i="3" s="1"/>
  <c r="O55" i="3" s="1"/>
  <c r="C35" i="3"/>
  <c r="C52" i="3" s="1"/>
  <c r="C53" i="3" s="1"/>
  <c r="T44" i="3"/>
  <c r="T48" i="3" s="1"/>
  <c r="T49" i="3" s="1"/>
  <c r="S44" i="3"/>
  <c r="S48" i="3" s="1"/>
  <c r="S49" i="3" s="1"/>
  <c r="P44" i="3"/>
  <c r="P48" i="3" s="1"/>
  <c r="P49" i="3" s="1"/>
  <c r="O44" i="3"/>
  <c r="O48" i="3" s="1"/>
  <c r="O49" i="3" s="1"/>
  <c r="C32" i="3"/>
  <c r="L44" i="3"/>
  <c r="L48" i="3" s="1"/>
  <c r="L49" i="3" s="1"/>
  <c r="K44" i="3"/>
  <c r="K48" i="3" s="1"/>
  <c r="K49" i="3" s="1"/>
  <c r="H44" i="3"/>
  <c r="H48" i="3" s="1"/>
  <c r="H49" i="3" s="1"/>
  <c r="G44" i="3"/>
  <c r="G48" i="3" s="1"/>
  <c r="G49" i="3" s="1"/>
  <c r="E44" i="3"/>
  <c r="E48" i="3" s="1"/>
  <c r="E49" i="3" s="1"/>
  <c r="C44" i="3" l="1"/>
  <c r="C57" i="3"/>
  <c r="W59" i="3"/>
  <c r="W56" i="3"/>
  <c r="V56" i="3"/>
  <c r="V59" i="3"/>
  <c r="W64" i="3"/>
  <c r="V64" i="3"/>
  <c r="X29" i="3"/>
  <c r="X64" i="3"/>
  <c r="X59" i="3"/>
  <c r="X56" i="3"/>
  <c r="Y64" i="3"/>
  <c r="U64" i="3"/>
  <c r="K29" i="3"/>
  <c r="K64" i="3"/>
  <c r="J29" i="3"/>
  <c r="J64" i="3"/>
  <c r="C49" i="3"/>
  <c r="D62" i="3"/>
  <c r="S29" i="3"/>
  <c r="S64" i="3"/>
  <c r="P29" i="3"/>
  <c r="P64" i="3"/>
  <c r="R29" i="3"/>
  <c r="R64" i="3"/>
  <c r="F29" i="3"/>
  <c r="F64" i="3"/>
  <c r="H29" i="3"/>
  <c r="H64" i="3"/>
  <c r="E29" i="3"/>
  <c r="E64" i="3"/>
  <c r="D29" i="3"/>
  <c r="K56" i="3"/>
  <c r="O29" i="3"/>
  <c r="O64" i="3"/>
  <c r="M29" i="3"/>
  <c r="M64" i="3"/>
  <c r="I29" i="3"/>
  <c r="I64" i="3"/>
  <c r="N64" i="3"/>
  <c r="G29" i="3"/>
  <c r="G64" i="3"/>
  <c r="Q29" i="3"/>
  <c r="Q64" i="3"/>
  <c r="T29" i="3"/>
  <c r="T64" i="3"/>
  <c r="L29" i="3"/>
  <c r="L64" i="3"/>
  <c r="U59" i="3"/>
  <c r="U29" i="3"/>
  <c r="U56" i="3"/>
  <c r="T56" i="3"/>
  <c r="T50" i="3"/>
  <c r="T54" i="3" s="1"/>
  <c r="T55" i="3" s="1"/>
  <c r="G50" i="3"/>
  <c r="G54" i="3" s="1"/>
  <c r="G55" i="3" s="1"/>
  <c r="R56" i="3"/>
  <c r="L50" i="3"/>
  <c r="L54" i="3" s="1"/>
  <c r="L55" i="3" s="1"/>
  <c r="E56" i="3"/>
  <c r="H50" i="3"/>
  <c r="H54" i="3" s="1"/>
  <c r="H55" i="3" s="1"/>
  <c r="S50" i="3"/>
  <c r="S54" i="3" s="1"/>
  <c r="S55" i="3" s="1"/>
  <c r="G56" i="3"/>
  <c r="I56" i="3"/>
  <c r="M56" i="3"/>
  <c r="Q56" i="3"/>
  <c r="D58" i="3"/>
  <c r="F50" i="3"/>
  <c r="F54" i="3" s="1"/>
  <c r="F55" i="3" s="1"/>
  <c r="J50" i="3"/>
  <c r="J54" i="3" s="1"/>
  <c r="J55" i="3" s="1"/>
  <c r="J56" i="3"/>
  <c r="N56" i="3"/>
  <c r="N50" i="3"/>
  <c r="N54" i="3" s="1"/>
  <c r="N55" i="3" s="1"/>
  <c r="R50" i="3"/>
  <c r="R54" i="3" s="1"/>
  <c r="R55" i="3" s="1"/>
  <c r="I44" i="3"/>
  <c r="I48" i="3" s="1"/>
  <c r="I49" i="3" s="1"/>
  <c r="M44" i="3"/>
  <c r="M48" i="3" s="1"/>
  <c r="M49" i="3" s="1"/>
  <c r="Q44" i="3"/>
  <c r="Q48" i="3" s="1"/>
  <c r="Q49" i="3" s="1"/>
  <c r="K50" i="3"/>
  <c r="K54" i="3" s="1"/>
  <c r="K55" i="3" s="1"/>
  <c r="P50" i="3"/>
  <c r="P54" i="3" s="1"/>
  <c r="P55" i="3" s="1"/>
  <c r="O56" i="3"/>
  <c r="F44" i="3"/>
  <c r="F48" i="3" s="1"/>
  <c r="F49" i="3" s="1"/>
  <c r="J44" i="3"/>
  <c r="J48" i="3" s="1"/>
  <c r="J49" i="3" s="1"/>
  <c r="N44" i="3"/>
  <c r="N48" i="3" s="1"/>
  <c r="N49" i="3" s="1"/>
  <c r="R44" i="3"/>
  <c r="R48" i="3" s="1"/>
  <c r="R49" i="3" s="1"/>
  <c r="D50" i="3"/>
  <c r="D54" i="3" s="1"/>
  <c r="D55" i="3" s="1"/>
  <c r="D56" i="3"/>
  <c r="D44" i="3"/>
  <c r="D48" i="3" s="1"/>
  <c r="D49" i="3" s="1"/>
  <c r="C31" i="3"/>
  <c r="E50" i="3"/>
  <c r="E54" i="3" s="1"/>
  <c r="E55" i="3" s="1"/>
  <c r="T59" i="3"/>
  <c r="S59" i="3"/>
  <c r="P59" i="3"/>
  <c r="K59" i="3"/>
  <c r="T58" i="3"/>
  <c r="S58" i="3"/>
  <c r="P58" i="3"/>
  <c r="O58" i="3"/>
  <c r="N58" i="3"/>
  <c r="K58" i="3"/>
  <c r="J58" i="3"/>
  <c r="G58" i="3"/>
  <c r="F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8" i="3" l="1"/>
  <c r="D63" i="3"/>
  <c r="H56" i="3"/>
  <c r="H59" i="3"/>
  <c r="R58" i="3"/>
  <c r="L58" i="3"/>
  <c r="E59" i="3"/>
  <c r="E58" i="3"/>
  <c r="Q58" i="3"/>
  <c r="H58" i="3"/>
  <c r="M58" i="3"/>
  <c r="M59" i="3"/>
  <c r="O59" i="3"/>
  <c r="M50" i="3"/>
  <c r="M54" i="3" s="1"/>
  <c r="M55" i="3" s="1"/>
  <c r="Q59" i="3"/>
  <c r="Q50" i="3"/>
  <c r="Q54" i="3" s="1"/>
  <c r="Q55" i="3" s="1"/>
  <c r="I59" i="3"/>
  <c r="N59" i="3"/>
  <c r="I58" i="3"/>
  <c r="I50" i="3"/>
  <c r="I54" i="3" s="1"/>
  <c r="I55" i="3" s="1"/>
  <c r="G59" i="3"/>
  <c r="F56" i="3"/>
  <c r="F59" i="3"/>
  <c r="J59" i="3"/>
  <c r="R59" i="3"/>
  <c r="D59" i="3"/>
  <c r="C30" i="3"/>
  <c r="C50" i="3"/>
  <c r="C54" i="3" s="1"/>
  <c r="C55" i="3" s="1"/>
  <c r="C21" i="3"/>
  <c r="C18" i="3"/>
  <c r="C13" i="3"/>
  <c r="C10" i="3"/>
  <c r="C106" i="3"/>
  <c r="C105" i="3"/>
  <c r="C29" i="3" l="1"/>
  <c r="D64" i="3"/>
  <c r="L56" i="3"/>
  <c r="L59" i="3"/>
  <c r="C56" i="3"/>
  <c r="C59" i="3"/>
  <c r="C17" i="3"/>
  <c r="C16" i="3" s="1"/>
  <c r="C9" i="3"/>
  <c r="C8" i="3" l="1"/>
</calcChain>
</file>

<file path=xl/comments1.xml><?xml version="1.0" encoding="utf-8"?>
<comments xmlns="http://schemas.openxmlformats.org/spreadsheetml/2006/main">
  <authors>
    <author>Curso</author>
  </authors>
  <commentList>
    <comment ref="A61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Circulante + Reservas en los bancos</t>
        </r>
      </text>
    </comment>
  </commentList>
</comments>
</file>

<file path=xl/sharedStrings.xml><?xml version="1.0" encoding="utf-8"?>
<sst xmlns="http://schemas.openxmlformats.org/spreadsheetml/2006/main" count="441" uniqueCount="149">
  <si>
    <t>n.d.</t>
  </si>
  <si>
    <t>(millones de soles)</t>
  </si>
  <si>
    <t>Otros Valores</t>
  </si>
  <si>
    <t>Depósitos a Plazo</t>
  </si>
  <si>
    <t>Depósitos de Ahorro</t>
  </si>
  <si>
    <r>
      <t xml:space="preserve">Billetes y Monedas en Circulación, MN </t>
    </r>
    <r>
      <rPr>
        <b/>
        <sz val="11"/>
        <color rgb="FF000000"/>
        <rFont val="Calibri"/>
        <family val="2"/>
      </rPr>
      <t>[C]</t>
    </r>
  </si>
  <si>
    <r>
      <t xml:space="preserve">Depósitos a la Vista MN </t>
    </r>
    <r>
      <rPr>
        <b/>
        <sz val="11"/>
        <color rgb="FF000000"/>
        <rFont val="Calibri"/>
        <family val="2"/>
      </rPr>
      <t>[DV]</t>
    </r>
  </si>
  <si>
    <r>
      <t xml:space="preserve">A.1 Dinero en MN </t>
    </r>
    <r>
      <rPr>
        <b/>
        <sz val="11"/>
        <color rgb="FF000000"/>
        <rFont val="Calibri"/>
        <family val="2"/>
      </rPr>
      <t>[M1=C+DV]</t>
    </r>
  </si>
  <si>
    <r>
      <t xml:space="preserve">A.2  Cuasidinero MN </t>
    </r>
    <r>
      <rPr>
        <b/>
        <sz val="11"/>
        <color rgb="FF000000"/>
        <rFont val="Calibri"/>
        <family val="2"/>
      </rPr>
      <t>[D2=D2A+D2P+D2O]</t>
    </r>
  </si>
  <si>
    <r>
      <t>A. Obligaciones denominadas en MN</t>
    </r>
    <r>
      <rPr>
        <b/>
        <sz val="11"/>
        <color rgb="FF000000"/>
        <rFont val="Calibri"/>
        <family val="2"/>
      </rPr>
      <t xml:space="preserve"> [M2=M1+D2]</t>
    </r>
  </si>
  <si>
    <r>
      <t xml:space="preserve">B. Cuasidinero en ME (denominado en MN) </t>
    </r>
    <r>
      <rPr>
        <b/>
        <sz val="11"/>
        <color rgb="FF000000"/>
        <rFont val="Calibri"/>
        <family val="2"/>
      </rPr>
      <t>[D3]</t>
    </r>
  </si>
  <si>
    <r>
      <t xml:space="preserve">Obligaciones Monetarias con el Sector Privado </t>
    </r>
    <r>
      <rPr>
        <b/>
        <sz val="11"/>
        <color rgb="FF000000"/>
        <rFont val="Calibri"/>
        <family val="2"/>
      </rPr>
      <t>[M3]</t>
    </r>
  </si>
  <si>
    <t>Activos</t>
  </si>
  <si>
    <t>PASIVOS</t>
  </si>
  <si>
    <t>ACTIVOS</t>
  </si>
  <si>
    <t>Pasivos</t>
  </si>
  <si>
    <t>Créditos</t>
  </si>
  <si>
    <t>Obligaciones</t>
  </si>
  <si>
    <t>Gobierno central</t>
  </si>
  <si>
    <t>Resto del Sector público</t>
  </si>
  <si>
    <t>Depósitos</t>
  </si>
  <si>
    <t>A. Activos Externos Netos</t>
  </si>
  <si>
    <t>A. 1 Corto Plazo</t>
  </si>
  <si>
    <t>A.2 Otras Operaciones Netas</t>
  </si>
  <si>
    <t>B. Crédito Interno</t>
  </si>
  <si>
    <t>B.1 Sector Púlico</t>
  </si>
  <si>
    <t>B.2 Sector Privado</t>
  </si>
  <si>
    <t>Memorandum</t>
  </si>
  <si>
    <t>Velocidad M1</t>
  </si>
  <si>
    <t>Velocidad M2</t>
  </si>
  <si>
    <t>Velocidad M3</t>
  </si>
  <si>
    <t>kM1</t>
  </si>
  <si>
    <t>kM2</t>
  </si>
  <si>
    <t>kM3</t>
  </si>
  <si>
    <t>M0</t>
  </si>
  <si>
    <t>CUENTAS MONETARIAS DE LAS SOCIEDADES DE DEPOSITOS</t>
  </si>
  <si>
    <t>Banco Central de Reserva - Circulante Sistema Bancario</t>
  </si>
  <si>
    <t>Banco Central de Reserva - Caja o Fondos en Bóveda SB en MN</t>
  </si>
  <si>
    <t>Banco Central de Reserva - Caja o Fondos en Bóveda Empresas Bancarias en MN</t>
  </si>
  <si>
    <t>Banco Central de Reserva - Caja o Fondos en Bóveda Banca de Fomento en MN</t>
  </si>
  <si>
    <t>Banco Central de Reserva - Caja o Fondos en Bóveda Banco de la Nación en MN</t>
  </si>
  <si>
    <t>Banco Central de Reserva - Emisión Primaria Promedio</t>
  </si>
  <si>
    <t>Banco Central de Reserva - Posición de Cambio (millones US$)</t>
  </si>
  <si>
    <t>Banco Central de Reserva - Depósitos BCRP en Bancos del Exterior (millones US$)</t>
  </si>
  <si>
    <t>Banco Central de Reserva - Emisión Primaria (var% 12 meses)</t>
  </si>
  <si>
    <t>Banco Central de Reserva - Emisión Primaria Promedio (var% 12 meses)</t>
  </si>
  <si>
    <t>Reservas internacionales - Reservas Internacionales Netas (millones S/)</t>
  </si>
  <si>
    <t>Reservas internacionales - Reservas Internacionales Netas (millones US$)</t>
  </si>
  <si>
    <t>Reservas internacionales - Reservas Internacionales Netas - Activos (millones US$)</t>
  </si>
  <si>
    <t>Reservas internacionales - Reservas Internacionales Netas - Pasivos (millones US$)</t>
  </si>
  <si>
    <t>Reservas internacionales - Reservas Internacionales Brutas (millones US$)</t>
  </si>
  <si>
    <t>Reservas internacionales - Depósitos de Intermediarios Financieros (mill. US$)</t>
  </si>
  <si>
    <t>Reservas internacionales - Depósitos del sector público en el BCRP (mill. US$)</t>
  </si>
  <si>
    <t>Cuentas monetarias del Banco Central de Reserva del Perú - Otras Obligaciones Netas con el Exterior (millones S/)</t>
  </si>
  <si>
    <t>Cuentas monetarias del Banco Central de Reserva del Perú - Otras Obligaciones Netas con el Exterior - (millones US$)</t>
  </si>
  <si>
    <t>Cuentas monetarias del Banco Central de Reserva del Perú - Otras Obligaciones Netas con el Exterior - Créditos (millones S/)</t>
  </si>
  <si>
    <t>Cuentas monetarias del Banco Central de Reserva del Perú - Otras Obligaciones Netas con el Exterior - Obligaciones (millones S/)</t>
  </si>
  <si>
    <t>Cuentas monetarias del Banco Central de Reserva del Perú - Crédito Interno (millones S/)</t>
  </si>
  <si>
    <t>Cuentas monetarias del Banco Central de Reserva del Perú - Obligaciones Monetarias con el Sector Privado - MN - Emisión Primaria - Depósitos - Banca de Fomento (millones S/) (descontinuada)</t>
  </si>
  <si>
    <t>Cuentas monetarias del Banco Central de Reserva del Perú - Crédito Interno - Sector público (Neto) (millones S/)</t>
  </si>
  <si>
    <t>Cuentas monetarias del Banco Central de Reserva del Perú - Crédito Interno - Sector público (Neto) - Créditos (millones S/)</t>
  </si>
  <si>
    <t>Cuentas monetarias del Banco Central de Reserva del Perú - Crédito Interno - Sector público (Neto) - Obligaciones (millones S/)</t>
  </si>
  <si>
    <t>Cuentas monetarias del Banco Central de Reserva del Perú - Crédito Interno - Sector público (Neto) - Obligaciones - Gobierno central (millones S/)</t>
  </si>
  <si>
    <t>Cuentas monetarias del Banco Central de Reserva del Perú - Crédito Interno - Sector público (Neto) - Obligaciones - Resto del sector público (millones S/)</t>
  </si>
  <si>
    <t>Cuentas monetarias del Banco Central de Reserva del Perú - Crédito Interno - Sector privado (millones S/)</t>
  </si>
  <si>
    <t>Cuentas monetarias del Banco Central de Reserva del Perú - Crédito Interno - Sistema Bancario (millones S/)</t>
  </si>
  <si>
    <t>Cuentas monetarias del Banco Central de Reserva del Perú - Crédito Interno - Sistema Bancario - Banco de la Nación (millones S/)</t>
  </si>
  <si>
    <t>Cuentas monetarias del Banco Central de Reserva del Perú - Crédito Interno - Sistema Bancario - Empresas Bancarias (millones S/)</t>
  </si>
  <si>
    <t>Cuentas monetarias del Banco Central de Reserva del Perú - Crédito Interno - Sistema Bancario - Resto del Sistema Financiero (millones S/)</t>
  </si>
  <si>
    <t>Cuentas monetarias del Banco Central de Reserva del Perú - Crédito Interno - Capital, Reservas, Provisiones y Resultados (millones S/)</t>
  </si>
  <si>
    <t>Cuentas monetarias del Banco Central de Reserva del Perú - Crédito Interno - Otros Activos y Pasivos (millones S/)</t>
  </si>
  <si>
    <t>Cuentas monetarias del Banco Central de Reserva del Perú - Obligaciones Monetarias con el Sector Privado (millones S/)</t>
  </si>
  <si>
    <t>Cuentas monetarias del Banco Central de Reserva del Perú - Obligaciones Monetarias con el Sector Privado - MN (millones S/)</t>
  </si>
  <si>
    <t>Cuentas monetarias del Banco Central de Reserva del Perú - Obligaciones Monetarias con el Sector Privado - MN - Emisión Primaria (millones S/)</t>
  </si>
  <si>
    <t>Cuentas monetarias del Banco Central de Reserva del Perú - Obligaciones Monetarias con el Sector Privado - MN - Emisión Primaria - Billetes y Monedas Emitidos (millones S/)</t>
  </si>
  <si>
    <t>Cuentas monetarias del Banco Central de Reserva del Perú - Obligaciones Monetarias con el Sector Privado - MN - Emisión Primaria - Billetes y Monedas Emitidos - Fondos en Bóveda de Bancos (millones S/)</t>
  </si>
  <si>
    <t>Cuentas monetarias del Banco Central de Reserva del Perú - Obligaciones Monetarias con el Sector Privado - MN - Emisión Primaria - Billetes y Monedas Emitidos - En Circulación (millones S/)</t>
  </si>
  <si>
    <t>Cuentas monetarias del Banco Central de Reserva del Perú - Obligaciones Monetarias con el Sector Privado - MN - Emisión Primaria - Depósitos (millones S/)</t>
  </si>
  <si>
    <t>Cuentas monetarias del Banco Central de Reserva del Perú - Obligaciones Monetarias con el Sector Privado - MN - Emisión Primaria - Depósitos - Empresas Bancarias (millones S/)</t>
  </si>
  <si>
    <t>Cuentas monetarias del Banco Central de Reserva del Perú - Obligaciones Monetarias con el Sector Privado - MN - Emisión Primaria - Depósitos - Banco de la Nación (millones S/)</t>
  </si>
  <si>
    <t>Cuentas monetarias del Banco Central de Reserva del Perú - Obligaciones Monetarias con el Sector Privado - MN - Emisión Primaria - Depósitos - Resto del Sistema Financiero (millones S/)</t>
  </si>
  <si>
    <t>Cuentas monetarias del Banco Central de Reserva del Perú - Obligaciones Monetarias con el Sector Privado - MN - Otros depósitos (millones S/)</t>
  </si>
  <si>
    <t>Cuentas monetarias del Banco Central de Reserva del Perú - Obligaciones Monetarias con el Sector Privado - MN - Valores Emitidos (millones S/)</t>
  </si>
  <si>
    <t>Cuentas monetarias del Banco Central de Reserva del Perú - Obligaciones Monetarias con el Sector Privado - ME (millones S/)</t>
  </si>
  <si>
    <t>Cuentas monetarias del Banco Central de Reserva del Perú - Obligaciones Monetarias con el Sector Privado - ME - (millones US$)</t>
  </si>
  <si>
    <t>Cuentas monetarias del Banco Central de Reserva del Perú - Obligaciones Monetarias con el Sector Privado - ME - Depósitos (millones S/)</t>
  </si>
  <si>
    <t>Cuentas monetarias del Banco Central de Reserva del Perú - Obligaciones Monetarias con el Sector Privado - ME - Depósitos - Empresas bancarias (millones S/)</t>
  </si>
  <si>
    <t>Cuentas monetarias del Banco Central de Reserva del Perú - Obligaciones Monetarias con el Sector Privado - ME - Depósitos - Resto del Sistema Financiero (millones S/)</t>
  </si>
  <si>
    <t>Cuentas monetarias del Banco Central de Reserva del Perú - Obligaciones Monetarias con el Sector Privado - ME - Certificados (millones S/)</t>
  </si>
  <si>
    <t>Cuentas monetarias de las sociedades de depósito - Activos Externos Netos de Corto Plazo (millones S/)</t>
  </si>
  <si>
    <t>Cuentas monetarias de las sociedades de depósito - Activos Externos Netos de Corto Plazo - (millones US$)</t>
  </si>
  <si>
    <t>Cuentas monetarias de las sociedades de depósito - Activos Externos Netos de Corto Plazo - Activos (millones S/)</t>
  </si>
  <si>
    <t>Cuentas monetarias de las sociedades de depósito - Activos Externos Netos de Corto Plazo - Pasivos (millones S/)</t>
  </si>
  <si>
    <t>Cuentas monetarias de las sociedades de depósito - Otras Operaciones Netas con el Exterior (millones S/)</t>
  </si>
  <si>
    <t>Cuentas monetarias de las sociedades de depósito - Otras Operaciones Netas con el Exterior - (millones US$)</t>
  </si>
  <si>
    <t>Cuentas monetarias de las sociedades de depósito - Otras Operaciones Netas con el Exterior - Créditos (millones S/)</t>
  </si>
  <si>
    <t>Cuentas monetarias de las sociedades de depósito - Otras Operaciones Netas con el Exterior - Obligaciones (millones S/)</t>
  </si>
  <si>
    <t>Cuentas monetarias de las sociedades de depósito - Crédito Interno (millones S/)</t>
  </si>
  <si>
    <t>Cuentas monetarias de las sociedades de depósito - Crédito Interno - Sector Púlico (millones S/)</t>
  </si>
  <si>
    <t>Cuentas monetarias de las sociedades de depósito - Crédito Interno - Sector Público - Créditos (millones S/)</t>
  </si>
  <si>
    <t>Cuentas monetarias de las sociedades de depósito - Crédito Interno - Sector Público - Créditos - Gobierno central (millones S/)</t>
  </si>
  <si>
    <t>Cuentas monetarias de las sociedades de depósito - Crédito Interno - Sector Público - Créditos - Resto del Sector público (millones S/)</t>
  </si>
  <si>
    <t>Cuentas monetarias de las sociedades de depósito - Crédito Interno - Sector Público - Depósitos (millones S/)</t>
  </si>
  <si>
    <t>Cuentas monetarias de las sociedades de depósito - Crédito Interno - Sector Público - Depósitos - Gobierno central (millones S/)</t>
  </si>
  <si>
    <t>Cuentas monetarias de las sociedades de depósito - Crédito Interno - Sector Público - Depósitos - Resto del Sector público (millones S/)</t>
  </si>
  <si>
    <t>Cuentas monetarias de las sociedades de depósito - Crédito Interno - Sector Privado (millones S/)</t>
  </si>
  <si>
    <t>Cuentas monetarias de las sociedades de depósito - Crédito Interno - Sector Público - MN (millones S/)</t>
  </si>
  <si>
    <t>Cuentas monetarias de las sociedades de depósito - Crédito Interno - Sector Público - ME (millones S/)</t>
  </si>
  <si>
    <t>Cuentas monetarias de las sociedades de depósito - Crédito Interno - Sector Privado (millones US$)</t>
  </si>
  <si>
    <t>Cuentas monetarias de las sociedades de depósito - Crédito Interno - Capital, Reservas, Provisiones y Resultados (millones S/)</t>
  </si>
  <si>
    <t>Cuentas monetarias de las sociedades de depósito - Crédito Interno - Otros Activos y Pasivos (millones S/)</t>
  </si>
  <si>
    <t>Cuentas monetarias de las sociedades de depósito - Obligaciones Monetarias con el Sector Privado (millones S/)</t>
  </si>
  <si>
    <t>Cuentas monetarias de las sociedades de depósito - Obligaciones Monetarias con el Sector Privado - MN (millones S/)</t>
  </si>
  <si>
    <t>Cuentas monetarias de las sociedades de depósito - Obligaciones Monetarias con el Sector Privado - MN - Dinero (millones S/)</t>
  </si>
  <si>
    <t>Cuentas monetarias de las sociedades de depósito - Obligaciones Monetarias con el Sector Privado - MN - Dinero - Billetes y Monedas en Circulación (millones S/)</t>
  </si>
  <si>
    <t>Cuentas monetarias de las sociedades de depósito - Obligaciones Monetarias con el Sector Privado - MN - Dinero - Depósitos a la Vista MN (millones S/)</t>
  </si>
  <si>
    <t>Cuentas monetarias de las sociedades de depósito - Obligaciones Monetarias con el Sector Privado - MN - Cuasidinero (millones S/)</t>
  </si>
  <si>
    <t xml:space="preserve">Cuentas monetarias de las sociedades de depósito - Obligaciones Monetarias con el Sector Privado - MN - Cuasidinero - Depósitos de Ahorro (millones S/) </t>
  </si>
  <si>
    <t>Cuentas monetarias de las sociedades de depósito - Obligaciones Monetarias con el Sector Privado - MN - Cuasidinero - Depósitos a Plazo (millones S/)</t>
  </si>
  <si>
    <t>Cuentas monetarias de las sociedades de depósito - Obligaciones Monetarias con el Sector Privado - MN - Cuasidinero - Otros Valores (millones S/)</t>
  </si>
  <si>
    <t>Cuentas monetarias de las sociedades de depósito - Obligaciones Monetarias con el Sector Privado - Cuasidinero en ME (millones S/)</t>
  </si>
  <si>
    <t>Cuentas monetarias de las sociedades de depósito - Obligaciones Monetarias con el Sector Privado - Cuasidinero en ME (millones US$)</t>
  </si>
  <si>
    <t>C. Otras Partidas Netas</t>
  </si>
  <si>
    <t>C.1 Otros Activos y Pasivos</t>
  </si>
  <si>
    <t>C.2 Capital, Reservas, Provisiones y Resultados (millones S/)</t>
  </si>
  <si>
    <t>Liquidez y crédito al sector privado (variaciones porcentuales) - Circulante</t>
  </si>
  <si>
    <t>Liquidez y crédito al sector privado (variaciones porcentuales) - Dinero</t>
  </si>
  <si>
    <t>Liquidez y crédito al sector privado (variaciones porcentuales) - Cuasidinero</t>
  </si>
  <si>
    <t>Liquidez y crédito al sector privado (variaciones porcentuales) - Liquidez en MN</t>
  </si>
  <si>
    <t>Liquidez y crédito al sector privado (variaciones porcentuales) - Liquidez en ME</t>
  </si>
  <si>
    <t>Liquidez y crédito al sector privado (variaciones porcentuales) - Liquidez Total</t>
  </si>
  <si>
    <t>Liquidez y crédito al sector privado (variaciones porcentuales) - Crédito al sector privado en MN</t>
  </si>
  <si>
    <t>Liquidez y crédito al sector privado (variaciones porcentuales) - Crédito al sector privado en ME</t>
  </si>
  <si>
    <t>Liquidez y crédito al sector privado (variaciones porcentuales) - Crédito al sector privado total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</si>
  <si>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%M1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</si>
  <si>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%M2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</si>
  <si>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%M3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</si>
  <si>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%Credito privado</t>
    </r>
  </si>
  <si>
    <t>Terminos de intercambio</t>
  </si>
  <si>
    <t>TI (MA)</t>
  </si>
  <si>
    <t>Precios de propiedades (Indice 2007=100)</t>
  </si>
  <si>
    <t>NOTA SEMANAL</t>
  </si>
  <si>
    <t>C</t>
  </si>
  <si>
    <t>D</t>
  </si>
  <si>
    <t>C/D</t>
  </si>
  <si>
    <t>R</t>
  </si>
  <si>
    <t>R/D</t>
  </si>
  <si>
    <t>PBI nominal</t>
  </si>
  <si>
    <t>Inflacion (CPI)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</si>
</sst>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%"/>
    <numFmt numFmtId="170" formatCode="_(* #,##0.000_);_(* \(#,##0.000\);_(* &quot;-&quot;??_);_(@_)"/>
  </numFmts>
  <fonts count="23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theme="4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8"/>
      <name val="Calibri"/>
      <family val="2"/>
    </font>
    <font>
      <b/>
      <sz val="11"/>
      <color theme="5"/>
      <name val="Calibri"/>
      <family val="2"/>
    </font>
    <font>
      <i/>
      <sz val="11"/>
      <color theme="4"/>
      <name val="Calibri"/>
      <family val="2"/>
    </font>
    <font>
      <u val="singleAccounting"/>
      <sz val="11"/>
      <color theme="4"/>
      <name val="Calibri"/>
      <family val="2"/>
    </font>
    <font>
      <sz val="11"/>
      <color theme="4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165" fontId="0" fillId="0" borderId="0" xfId="1" applyNumberFormat="1" applyFont="1" applyFill="1"/>
    <xf numFmtId="0" fontId="6" fillId="0" borderId="0" xfId="0" applyFont="1" applyAlignment="1">
      <alignment horizontal="left" indent="4"/>
    </xf>
    <xf numFmtId="166" fontId="0" fillId="0" borderId="0" xfId="0" applyNumberFormat="1"/>
    <xf numFmtId="0" fontId="9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3" fillId="0" borderId="0" xfId="2" applyFill="1"/>
    <xf numFmtId="165" fontId="3" fillId="0" borderId="0" xfId="2" applyNumberFormat="1" applyFill="1"/>
    <xf numFmtId="165" fontId="3" fillId="0" borderId="0" xfId="1" applyNumberFormat="1" applyFont="1" applyFill="1"/>
    <xf numFmtId="166" fontId="2" fillId="0" borderId="0" xfId="0" applyNumberFormat="1" applyFont="1"/>
    <xf numFmtId="167" fontId="0" fillId="0" borderId="0" xfId="1" applyNumberFormat="1" applyFont="1" applyFill="1"/>
    <xf numFmtId="165" fontId="5" fillId="3" borderId="0" xfId="0" applyNumberFormat="1" applyFont="1" applyFill="1"/>
    <xf numFmtId="165" fontId="8" fillId="3" borderId="0" xfId="1" applyNumberFormat="1" applyFont="1" applyFill="1"/>
    <xf numFmtId="165" fontId="5" fillId="3" borderId="0" xfId="1" applyNumberFormat="1" applyFont="1" applyFill="1"/>
    <xf numFmtId="167" fontId="5" fillId="3" borderId="0" xfId="1" applyNumberFormat="1" applyFont="1" applyFill="1"/>
    <xf numFmtId="166" fontId="5" fillId="3" borderId="0" xfId="0" applyNumberFormat="1" applyFont="1" applyFill="1"/>
    <xf numFmtId="0" fontId="0" fillId="4" borderId="0" xfId="0" applyFill="1"/>
    <xf numFmtId="165" fontId="0" fillId="0" borderId="0" xfId="1" applyNumberFormat="1" applyFont="1" applyAlignment="1">
      <alignment horizontal="right"/>
    </xf>
    <xf numFmtId="0" fontId="0" fillId="5" borderId="0" xfId="0" applyFill="1"/>
    <xf numFmtId="165" fontId="0" fillId="5" borderId="0" xfId="1" applyNumberFormat="1" applyFont="1" applyFill="1" applyAlignment="1">
      <alignment horizontal="right"/>
    </xf>
    <xf numFmtId="165" fontId="10" fillId="0" borderId="0" xfId="1" applyNumberFormat="1" applyFont="1"/>
    <xf numFmtId="165" fontId="11" fillId="0" borderId="0" xfId="1" applyNumberFormat="1" applyFont="1"/>
    <xf numFmtId="0" fontId="7" fillId="0" borderId="0" xfId="0" applyFont="1" applyAlignment="1">
      <alignment horizontal="left"/>
    </xf>
    <xf numFmtId="167" fontId="0" fillId="0" borderId="0" xfId="1" applyNumberFormat="1" applyFont="1"/>
    <xf numFmtId="165" fontId="0" fillId="4" borderId="0" xfId="1" applyNumberFormat="1" applyFont="1" applyFill="1" applyAlignment="1">
      <alignment horizontal="right"/>
    </xf>
    <xf numFmtId="0" fontId="0" fillId="6" borderId="0" xfId="0" applyFill="1"/>
    <xf numFmtId="165" fontId="0" fillId="6" borderId="0" xfId="1" applyNumberFormat="1" applyFont="1" applyFill="1" applyAlignment="1">
      <alignment horizontal="right"/>
    </xf>
    <xf numFmtId="165" fontId="0" fillId="6" borderId="0" xfId="1" applyNumberFormat="1" applyFont="1" applyFill="1"/>
    <xf numFmtId="165" fontId="13" fillId="0" borderId="0" xfId="1" applyNumberFormat="1" applyFont="1"/>
    <xf numFmtId="0" fontId="15" fillId="0" borderId="0" xfId="0" applyFont="1" applyAlignment="1">
      <alignment horizontal="left" indent="1"/>
    </xf>
    <xf numFmtId="0" fontId="11" fillId="0" borderId="0" xfId="1" applyNumberFormat="1" applyFont="1"/>
    <xf numFmtId="168" fontId="11" fillId="0" borderId="0" xfId="3" applyNumberFormat="1" applyFont="1"/>
    <xf numFmtId="167" fontId="0" fillId="0" borderId="1" xfId="1" applyNumberFormat="1" applyFont="1" applyBorder="1"/>
    <xf numFmtId="0" fontId="17" fillId="0" borderId="0" xfId="0" applyFont="1" applyAlignment="1">
      <alignment horizontal="center"/>
    </xf>
    <xf numFmtId="167" fontId="18" fillId="3" borderId="0" xfId="1" applyNumberFormat="1" applyFont="1" applyFill="1"/>
    <xf numFmtId="165" fontId="18" fillId="3" borderId="0" xfId="1" applyNumberFormat="1" applyFont="1" applyFill="1"/>
    <xf numFmtId="167" fontId="18" fillId="3" borderId="0" xfId="1" applyNumberFormat="1" applyFont="1" applyFill="1" applyAlignment="1">
      <alignment horizontal="left" indent="1"/>
    </xf>
    <xf numFmtId="165" fontId="19" fillId="0" borderId="0" xfId="1" applyNumberFormat="1" applyFont="1"/>
    <xf numFmtId="167" fontId="20" fillId="0" borderId="0" xfId="1" applyNumberFormat="1" applyFont="1"/>
    <xf numFmtId="165" fontId="5" fillId="0" borderId="0" xfId="0" applyNumberFormat="1" applyFont="1"/>
    <xf numFmtId="165" fontId="8" fillId="0" borderId="0" xfId="1" applyNumberFormat="1" applyFont="1" applyFill="1"/>
    <xf numFmtId="165" fontId="2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70" fontId="0" fillId="0" borderId="0" xfId="1" applyNumberFormat="1" applyFont="1"/>
    <xf numFmtId="170" fontId="5" fillId="3" borderId="0" xfId="1" applyNumberFormat="1" applyFont="1" applyFill="1"/>
    <xf numFmtId="43" fontId="18" fillId="3" borderId="0" xfId="1" applyNumberFormat="1" applyFont="1" applyFill="1"/>
  </cellXfs>
  <cellStyles count="4">
    <cellStyle name="Buena" xfId="2" builtinId="26"/>
    <cellStyle name="Millares" xfId="1" builtinId="3"/>
    <cellStyle name="Normal" xfId="0" builtinId="0"/>
    <cellStyle name="Porcentaje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M2:</a:t>
            </a:r>
            <a:r>
              <a:rPr lang="en-US" baseline="0">
                <a:solidFill>
                  <a:srgbClr val="FFFF00"/>
                </a:solidFill>
              </a:rPr>
              <a:t> MULTIPLICADOR Y COMPONENTES</a:t>
            </a:r>
            <a:endParaRPr lang="en-US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DEPOSITOS'!$A$53</c:f>
              <c:strCache>
                <c:ptCount val="1"/>
                <c:pt idx="0">
                  <c:v>C/D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DEPOSITOS'!$B$53:$Z$53</c:f>
              <c:numCache>
                <c:formatCode>_(* #,##0.0_);_(* \(#,##0.0\);_(* "-"??_);_(@_)</c:formatCode>
                <c:ptCount val="25"/>
                <c:pt idx="1">
                  <c:v>0.56112450247019729</c:v>
                </c:pt>
                <c:pt idx="2">
                  <c:v>0.59471220427513183</c:v>
                </c:pt>
                <c:pt idx="3">
                  <c:v>0.64116042826731112</c:v>
                </c:pt>
                <c:pt idx="4">
                  <c:v>0.59279863149767786</c:v>
                </c:pt>
                <c:pt idx="5">
                  <c:v>0.55053901122192395</c:v>
                </c:pt>
                <c:pt idx="6">
                  <c:v>0.53978458313237077</c:v>
                </c:pt>
                <c:pt idx="7">
                  <c:v>0.49512220856805894</c:v>
                </c:pt>
                <c:pt idx="8">
                  <c:v>0.43613851133859183</c:v>
                </c:pt>
                <c:pt idx="9">
                  <c:v>0.41694886772955542</c:v>
                </c:pt>
                <c:pt idx="10">
                  <c:v>0.39322280880877719</c:v>
                </c:pt>
                <c:pt idx="11">
                  <c:v>0.37726657950189896</c:v>
                </c:pt>
                <c:pt idx="12">
                  <c:v>0.35633149939098202</c:v>
                </c:pt>
                <c:pt idx="13">
                  <c:v>0.34512215848404204</c:v>
                </c:pt>
                <c:pt idx="14">
                  <c:v>0.34890963273665471</c:v>
                </c:pt>
                <c:pt idx="15">
                  <c:v>0.35180358370537818</c:v>
                </c:pt>
                <c:pt idx="16">
                  <c:v>0.3411354510493107</c:v>
                </c:pt>
                <c:pt idx="17">
                  <c:v>0.31776911918169232</c:v>
                </c:pt>
                <c:pt idx="18">
                  <c:v>0.30122470964282005</c:v>
                </c:pt>
                <c:pt idx="19">
                  <c:v>0.2808501994114565</c:v>
                </c:pt>
                <c:pt idx="20">
                  <c:v>0.29497329300786435</c:v>
                </c:pt>
                <c:pt idx="21">
                  <c:v>0.36366230615831563</c:v>
                </c:pt>
                <c:pt idx="22">
                  <c:v>0.34276602520580612</c:v>
                </c:pt>
                <c:pt idx="23">
                  <c:v>0.30200887942927834</c:v>
                </c:pt>
                <c:pt idx="24">
                  <c:v>0.29656300914791123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0-1048-8639-F7716A2E9D1A}"/>
            </c:ext>
          </c:extLst>
        </c:ser>
        <c:ser>
          <c:idx val="2"/>
          <c:order val="2"/>
          <c:tx>
            <c:strRef>
              <c:f>'A. SOCIEDADES DE DEPOSITOS'!$A$55</c:f>
              <c:strCache>
                <c:ptCount val="1"/>
                <c:pt idx="0">
                  <c:v>R/D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DEPOSITOS'!$B$55:$Z$55</c:f>
              <c:numCache>
                <c:formatCode>_(* #,##0.0_);_(* \(#,##0.0\);_(* "-"??_);_(@_)</c:formatCode>
                <c:ptCount val="25"/>
                <c:pt idx="1">
                  <c:v>0.13435134955423117</c:v>
                </c:pt>
                <c:pt idx="2">
                  <c:v>0.12654615891409421</c:v>
                </c:pt>
                <c:pt idx="3">
                  <c:v>0.11391178064707376</c:v>
                </c:pt>
                <c:pt idx="4">
                  <c:v>9.9905198897033184E-2</c:v>
                </c:pt>
                <c:pt idx="5">
                  <c:v>9.2605750972195158E-2</c:v>
                </c:pt>
                <c:pt idx="6">
                  <c:v>0.10049458367616278</c:v>
                </c:pt>
                <c:pt idx="7">
                  <c:v>9.7352815903571574E-2</c:v>
                </c:pt>
                <c:pt idx="8">
                  <c:v>0.12516334204150256</c:v>
                </c:pt>
                <c:pt idx="9">
                  <c:v>9.332410931470915E-2</c:v>
                </c:pt>
                <c:pt idx="10">
                  <c:v>0.16419932569024154</c:v>
                </c:pt>
                <c:pt idx="11">
                  <c:v>0.17584297120722039</c:v>
                </c:pt>
                <c:pt idx="12">
                  <c:v>0.22643993041988975</c:v>
                </c:pt>
                <c:pt idx="13">
                  <c:v>0.16490112005475774</c:v>
                </c:pt>
                <c:pt idx="14">
                  <c:v>0.13086131249461294</c:v>
                </c:pt>
                <c:pt idx="15">
                  <c:v>9.2173846747872767E-2</c:v>
                </c:pt>
                <c:pt idx="16">
                  <c:v>7.9418449060096041E-2</c:v>
                </c:pt>
                <c:pt idx="17">
                  <c:v>7.5895181058142927E-2</c:v>
                </c:pt>
                <c:pt idx="18">
                  <c:v>7.0133266041709746E-2</c:v>
                </c:pt>
                <c:pt idx="19">
                  <c:v>6.6996556323981618E-2</c:v>
                </c:pt>
                <c:pt idx="20">
                  <c:v>5.938734594892639E-2</c:v>
                </c:pt>
                <c:pt idx="21">
                  <c:v>6.2267873054999139E-2</c:v>
                </c:pt>
                <c:pt idx="22">
                  <c:v>5.6206590589566403E-2</c:v>
                </c:pt>
                <c:pt idx="23">
                  <c:v>5.8571835367293948E-2</c:v>
                </c:pt>
                <c:pt idx="24">
                  <c:v>4.9971434818487669E-2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0008"/>
        <c:axId val="38801576"/>
      </c:lineChart>
      <c:lineChart>
        <c:grouping val="standard"/>
        <c:varyColors val="0"/>
        <c:ser>
          <c:idx val="0"/>
          <c:order val="0"/>
          <c:tx>
            <c:strRef>
              <c:f>'A. SOCIEDADES DE DEPOSITOS'!$A$50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DEPOSITOS'!$B$5:$Y$5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'A. SOCIEDADES DE DEPOSITOS'!$B$50:$Z$50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2752"/>
        <c:axId val="38801968"/>
      </c:lineChart>
      <c:catAx>
        <c:axId val="388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01576"/>
        <c:crosses val="autoZero"/>
        <c:auto val="1"/>
        <c:lblAlgn val="ctr"/>
        <c:lblOffset val="100"/>
        <c:noMultiLvlLbl val="0"/>
      </c:catAx>
      <c:valAx>
        <c:axId val="388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00008"/>
        <c:crosses val="autoZero"/>
        <c:crossBetween val="between"/>
      </c:valAx>
      <c:valAx>
        <c:axId val="38801968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02752"/>
        <c:crosses val="max"/>
        <c:crossBetween val="between"/>
      </c:valAx>
      <c:catAx>
        <c:axId val="388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0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MULTIPLICADORES BANCARIOS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DEPOSITOS'!$A$44</c:f>
              <c:strCache>
                <c:ptCount val="1"/>
                <c:pt idx="0">
                  <c:v>kM1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DEPOSITOS'!$B$44:$Z$44</c:f>
              <c:numCache>
                <c:formatCode>_(* #,##0.000_);_(* \(#,##0.000\);_(* "-"??_);_(@_)</c:formatCode>
                <c:ptCount val="25"/>
                <c:pt idx="1">
                  <c:v>1.2335763745780635</c:v>
                </c:pt>
                <c:pt idx="2" formatCode="_(* #,##0.0_);_(* \(#,##0.0\);_(* &quot;-&quot;??_);_(@_)">
                  <c:v>1.2127359612061126</c:v>
                </c:pt>
                <c:pt idx="3" formatCode="_(* #,##0.0_);_(* \(#,##0.0\);_(* &quot;-&quot;??_);_(@_)">
                  <c:v>1.2513654532741261</c:v>
                </c:pt>
                <c:pt idx="4" formatCode="_(* #,##0.0_);_(* \(#,##0.0\);_(* &quot;-&quot;??_);_(@_)">
                  <c:v>1.3315927322539807</c:v>
                </c:pt>
                <c:pt idx="5" formatCode="_(* #,##0.0_);_(* \(#,##0.0\);_(* &quot;-&quot;??_);_(@_)">
                  <c:v>1.3211504249241066</c:v>
                </c:pt>
                <c:pt idx="6" formatCode="_(* #,##0.0_);_(* \(#,##0.0\);_(* &quot;-&quot;??_);_(@_)">
                  <c:v>1.3687341069505703</c:v>
                </c:pt>
                <c:pt idx="7" formatCode="_(* #,##0.0_);_(* \(#,##0.0\);_(* &quot;-&quot;??_);_(@_)">
                  <c:v>1.3766627116473953</c:v>
                </c:pt>
                <c:pt idx="8" formatCode="_(* #,##0.0_);_(* \(#,##0.0\);_(* &quot;-&quot;??_);_(@_)">
                  <c:v>1.2967019885705211</c:v>
                </c:pt>
                <c:pt idx="9" formatCode="_(* #,##0.0_);_(* \(#,##0.0\);_(* &quot;-&quot;??_);_(@_)">
                  <c:v>1.4076139706287343</c:v>
                </c:pt>
                <c:pt idx="10" formatCode="_(* #,##0.0_);_(* \(#,##0.0\);_(* &quot;-&quot;??_);_(@_)">
                  <c:v>1.2468029913374001</c:v>
                </c:pt>
                <c:pt idx="11" formatCode="_(* #,##0.0_);_(* \(#,##0.0\);_(* &quot;-&quot;??_);_(@_)">
                  <c:v>1.2201598840664536</c:v>
                </c:pt>
                <c:pt idx="12" formatCode="_(* #,##0.0_);_(* \(#,##0.0\);_(* &quot;-&quot;??_);_(@_)">
                  <c:v>1.0855527526958926</c:v>
                </c:pt>
                <c:pt idx="13" formatCode="_(* #,##0.0_);_(* \(#,##0.0\);_(* &quot;-&quot;??_);_(@_)">
                  <c:v>1.1981707388180591</c:v>
                </c:pt>
                <c:pt idx="14" formatCode="_(* #,##0.0_);_(* \(#,##0.0\);_(* &quot;-&quot;??_);_(@_)">
                  <c:v>1.267583780348579</c:v>
                </c:pt>
                <c:pt idx="15" formatCode="_(* #,##0.0_);_(* \(#,##0.0\);_(* &quot;-&quot;??_);_(@_)">
                  <c:v>1.3905677884084851</c:v>
                </c:pt>
                <c:pt idx="16" formatCode="_(* #,##0.0_);_(* \(#,##0.0\);_(* &quot;-&quot;??_);_(@_)">
                  <c:v>1.3827634997206117</c:v>
                </c:pt>
                <c:pt idx="17" formatCode="_(* #,##0.0_);_(* \(#,##0.0\);_(* &quot;-&quot;??_);_(@_)">
                  <c:v>1.4283659040486505</c:v>
                </c:pt>
                <c:pt idx="18" formatCode="_(* #,##0.0_);_(* \(#,##0.0\);_(* &quot;-&quot;??_);_(@_)">
                  <c:v>1.5023994306912509</c:v>
                </c:pt>
                <c:pt idx="19" formatCode="_(* #,##0.0_);_(* \(#,##0.0\);_(* &quot;-&quot;??_);_(@_)">
                  <c:v>1.539957111920139</c:v>
                </c:pt>
                <c:pt idx="20" formatCode="_(* #,##0.0_);_(* \(#,##0.0\);_(* &quot;-&quot;??_);_(@_)">
                  <c:v>1.6642140739514291</c:v>
                </c:pt>
                <c:pt idx="21" formatCode="_(* #,##0.0_);_(* \(#,##0.0\);_(* &quot;-&quot;??_);_(@_)">
                  <c:v>1.4866559496710026</c:v>
                </c:pt>
                <c:pt idx="22" formatCode="_(* #,##0.0_);_(* \(#,##0.0\);_(* &quot;-&quot;??_);_(@_)">
                  <c:v>1.4729195550279346</c:v>
                </c:pt>
                <c:pt idx="23" formatCode="_(* #,##0.0_);_(* \(#,##0.0\);_(* &quot;-&quot;??_);_(@_)">
                  <c:v>1.5228133345182289</c:v>
                </c:pt>
                <c:pt idx="24" formatCode="_(* #,##0.0_);_(* \(#,##0.0\);_(* &quot;-&quot;??_);_(@_)">
                  <c:v>1.6073333061955548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C-2742-93E3-DC451786ED49}"/>
            </c:ext>
          </c:extLst>
        </c:ser>
        <c:ser>
          <c:idx val="1"/>
          <c:order val="1"/>
          <c:tx>
            <c:strRef>
              <c:f>'A. SOCIEDADES DE DEPOSITOS'!$A$50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DEPOSITOS'!$B$50:$Z$50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BC-2742-93E3-DC451786ED49}"/>
            </c:ext>
          </c:extLst>
        </c:ser>
        <c:ser>
          <c:idx val="2"/>
          <c:order val="2"/>
          <c:tx>
            <c:strRef>
              <c:f>'A. SOCIEDADES DE DEPOSITOS'!$A$56</c:f>
              <c:strCache>
                <c:ptCount val="1"/>
                <c:pt idx="0">
                  <c:v>kM3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DEPOSITOS'!$B$56:$Z$56</c:f>
              <c:numCache>
                <c:formatCode>_(* #,##0.0_);_(* \(#,##0.0\);_(* "-"??_);_(@_)</c:formatCode>
                <c:ptCount val="25"/>
                <c:pt idx="1">
                  <c:v>6.9968524050326435</c:v>
                </c:pt>
                <c:pt idx="2">
                  <c:v>6.5560418718559532</c:v>
                </c:pt>
                <c:pt idx="3">
                  <c:v>5.939597439053367</c:v>
                </c:pt>
                <c:pt idx="4">
                  <c:v>5.3225534989621197</c:v>
                </c:pt>
                <c:pt idx="5">
                  <c:v>5.2119868166628809</c:v>
                </c:pt>
                <c:pt idx="6">
                  <c:v>4.9133521251367798</c:v>
                </c:pt>
                <c:pt idx="7">
                  <c:v>4.714359948885174</c:v>
                </c:pt>
                <c:pt idx="8">
                  <c:v>4.7174480855747731</c:v>
                </c:pt>
                <c:pt idx="9">
                  <c:v>4.7768989270866822</c:v>
                </c:pt>
                <c:pt idx="10">
                  <c:v>4.0039301339358007</c:v>
                </c:pt>
                <c:pt idx="11">
                  <c:v>3.9397165097077256</c:v>
                </c:pt>
                <c:pt idx="12">
                  <c:v>3.3581353321293408</c:v>
                </c:pt>
                <c:pt idx="13">
                  <c:v>3.9305415011313998</c:v>
                </c:pt>
                <c:pt idx="14">
                  <c:v>4.1493576887068597</c:v>
                </c:pt>
                <c:pt idx="15">
                  <c:v>4.862422623515628</c:v>
                </c:pt>
                <c:pt idx="16">
                  <c:v>4.878438554698417</c:v>
                </c:pt>
                <c:pt idx="17">
                  <c:v>4.9503803805024216</c:v>
                </c:pt>
                <c:pt idx="18">
                  <c:v>5.0603396917257699</c:v>
                </c:pt>
                <c:pt idx="19">
                  <c:v>5.2462774578169782</c:v>
                </c:pt>
                <c:pt idx="20">
                  <c:v>5.0754797019122426</c:v>
                </c:pt>
                <c:pt idx="21">
                  <c:v>4.5902330820646524</c:v>
                </c:pt>
                <c:pt idx="22">
                  <c:v>4.7841525650141028</c:v>
                </c:pt>
                <c:pt idx="23">
                  <c:v>5.0510062964608657</c:v>
                </c:pt>
                <c:pt idx="24">
                  <c:v>5.1652996010746559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BC-2742-93E3-DC451786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13864"/>
        <c:axId val="479615040"/>
      </c:lineChart>
      <c:catAx>
        <c:axId val="4796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5040"/>
        <c:crosses val="autoZero"/>
        <c:auto val="1"/>
        <c:lblAlgn val="ctr"/>
        <c:lblOffset val="100"/>
        <c:noMultiLvlLbl val="0"/>
      </c:catAx>
      <c:valAx>
        <c:axId val="479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VELOCIDAD DE AGREGADOS MONETARIOS e INFLACIÓN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'A. SOCIEDADES DE DEPOSITOS'!$A$59</c:f>
              <c:strCache>
                <c:ptCount val="1"/>
                <c:pt idx="0">
                  <c:v>Velocidad 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DEPOSITOS'!$B$59:$Z$59</c:f>
              <c:numCache>
                <c:formatCode>0.0</c:formatCode>
                <c:ptCount val="25"/>
                <c:pt idx="1">
                  <c:v>4.2020630947522246</c:v>
                </c:pt>
                <c:pt idx="2">
                  <c:v>4.2819131199870775</c:v>
                </c:pt>
                <c:pt idx="3">
                  <c:v>4.6068700940210983</c:v>
                </c:pt>
                <c:pt idx="4">
                  <c:v>4.546305238680648</c:v>
                </c:pt>
                <c:pt idx="5">
                  <c:v>4.0038448857220095</c:v>
                </c:pt>
                <c:pt idx="6">
                  <c:v>4.2033133661029165</c:v>
                </c:pt>
                <c:pt idx="7">
                  <c:v>3.8141397368365744</c:v>
                </c:pt>
                <c:pt idx="8">
                  <c:v>3.3713241863997951</c:v>
                </c:pt>
                <c:pt idx="9">
                  <c:v>3.2630772924001201</c:v>
                </c:pt>
                <c:pt idx="10">
                  <c:v>3.077998605386258</c:v>
                </c:pt>
                <c:pt idx="11">
                  <c:v>2.9975076324971837</c:v>
                </c:pt>
                <c:pt idx="12">
                  <c:v>2.8785082283434638</c:v>
                </c:pt>
                <c:pt idx="13">
                  <c:v>2.687861345502629</c:v>
                </c:pt>
                <c:pt idx="14">
                  <c:v>2.5882795010044521</c:v>
                </c:pt>
                <c:pt idx="15">
                  <c:v>2.4629101362678827</c:v>
                </c:pt>
                <c:pt idx="16">
                  <c:v>2.5454116081138376</c:v>
                </c:pt>
                <c:pt idx="17">
                  <c:v>2.4937756128937192</c:v>
                </c:pt>
                <c:pt idx="18">
                  <c:v>2.4090271823516223</c:v>
                </c:pt>
                <c:pt idx="19">
                  <c:v>2.2954494203140858</c:v>
                </c:pt>
                <c:pt idx="20">
                  <c:v>1.6536505802201018</c:v>
                </c:pt>
                <c:pt idx="21">
                  <c:v>1.9661752327843616</c:v>
                </c:pt>
                <c:pt idx="22">
                  <c:v>2.1065902923289421</c:v>
                </c:pt>
                <c:pt idx="23">
                  <c:v>2.2021703100454517</c:v>
                </c:pt>
                <c:pt idx="24">
                  <c:v>2.1380906121130971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7E-CF44-80AB-ED062101D73A}"/>
            </c:ext>
          </c:extLst>
        </c:ser>
        <c:ser>
          <c:idx val="0"/>
          <c:order val="1"/>
          <c:tx>
            <c:strRef>
              <c:f>'A. SOCIEDADES DE DEPOSITOS'!$A$58</c:f>
              <c:strCache>
                <c:ptCount val="1"/>
                <c:pt idx="0">
                  <c:v>Velocidad 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DEPOSITOS'!$B$58:$Z$58</c:f>
              <c:numCache>
                <c:formatCode>0.0</c:formatCode>
                <c:ptCount val="25"/>
                <c:pt idx="1">
                  <c:v>13.098145092547272</c:v>
                </c:pt>
                <c:pt idx="2">
                  <c:v>12.696619773264151</c:v>
                </c:pt>
                <c:pt idx="3">
                  <c:v>12.589266485933607</c:v>
                </c:pt>
                <c:pt idx="4">
                  <c:v>10.523624455244045</c:v>
                </c:pt>
                <c:pt idx="5">
                  <c:v>8.6557876230899709</c:v>
                </c:pt>
                <c:pt idx="6">
                  <c:v>8.5877434676795215</c:v>
                </c:pt>
                <c:pt idx="7">
                  <c:v>7.12545650787178</c:v>
                </c:pt>
                <c:pt idx="8">
                  <c:v>6.2159540259328523</c:v>
                </c:pt>
                <c:pt idx="9">
                  <c:v>5.6133458966750398</c:v>
                </c:pt>
                <c:pt idx="10">
                  <c:v>4.930813128276788</c:v>
                </c:pt>
                <c:pt idx="11">
                  <c:v>4.7426209841257831</c:v>
                </c:pt>
                <c:pt idx="12">
                  <c:v>4.1533456350032338</c:v>
                </c:pt>
                <c:pt idx="13">
                  <c:v>4.0057839264196913</c:v>
                </c:pt>
                <c:pt idx="14">
                  <c:v>3.8198220778352217</c:v>
                </c:pt>
                <c:pt idx="15">
                  <c:v>3.9332229939101402</c:v>
                </c:pt>
                <c:pt idx="16">
                  <c:v>3.8939276849233404</c:v>
                </c:pt>
                <c:pt idx="17">
                  <c:v>3.6879298423457363</c:v>
                </c:pt>
                <c:pt idx="18">
                  <c:v>3.4790592547666868</c:v>
                </c:pt>
                <c:pt idx="19">
                  <c:v>3.270458177819537</c:v>
                </c:pt>
                <c:pt idx="20">
                  <c:v>2.296706540400554</c:v>
                </c:pt>
                <c:pt idx="21">
                  <c:v>2.8189575549056038</c:v>
                </c:pt>
                <c:pt idx="22">
                  <c:v>2.9945243106537904</c:v>
                </c:pt>
                <c:pt idx="23">
                  <c:v>3.0804726857132554</c:v>
                </c:pt>
                <c:pt idx="24">
                  <c:v>2.9517148784623668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55-0D48-AF11-D23A49F2DD0C}"/>
            </c:ext>
          </c:extLst>
        </c:ser>
        <c:ser>
          <c:idx val="1"/>
          <c:order val="2"/>
          <c:tx>
            <c:strRef>
              <c:f>'A. SOCIEDADES DE DEPOSITOS'!$A$57</c:f>
              <c:strCache>
                <c:ptCount val="1"/>
                <c:pt idx="0">
                  <c:v>Velocidad M1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DEPOSITOS'!$B$57:$Z$57</c:f>
              <c:numCache>
                <c:formatCode>0.0</c:formatCode>
                <c:ptCount val="25"/>
                <c:pt idx="1">
                  <c:v>23.834126428266359</c:v>
                </c:pt>
                <c:pt idx="2">
                  <c:v>23.14799148725297</c:v>
                </c:pt>
                <c:pt idx="3">
                  <c:v>21.866476927987467</c:v>
                </c:pt>
                <c:pt idx="4">
                  <c:v>18.172187538549974</c:v>
                </c:pt>
                <c:pt idx="5">
                  <c:v>15.795314724699098</c:v>
                </c:pt>
                <c:pt idx="6">
                  <c:v>15.088656412580665</c:v>
                </c:pt>
                <c:pt idx="7">
                  <c:v>13.061461941739084</c:v>
                </c:pt>
                <c:pt idx="8">
                  <c:v>12.264997639524097</c:v>
                </c:pt>
                <c:pt idx="9">
                  <c:v>11.073625825200272</c:v>
                </c:pt>
                <c:pt idx="10">
                  <c:v>9.8845538982055263</c:v>
                </c:pt>
                <c:pt idx="11">
                  <c:v>9.6785105476233646</c:v>
                </c:pt>
                <c:pt idx="12">
                  <c:v>8.9046065807666697</c:v>
                </c:pt>
                <c:pt idx="13">
                  <c:v>8.8173999126423439</c:v>
                </c:pt>
                <c:pt idx="14">
                  <c:v>8.4725740534971319</c:v>
                </c:pt>
                <c:pt idx="15">
                  <c:v>8.6121008023500956</c:v>
                </c:pt>
                <c:pt idx="16">
                  <c:v>8.9803022202339253</c:v>
                </c:pt>
                <c:pt idx="17">
                  <c:v>8.6428399280972972</c:v>
                </c:pt>
                <c:pt idx="18">
                  <c:v>8.1140178971522818</c:v>
                </c:pt>
                <c:pt idx="19">
                  <c:v>7.8200648941042425</c:v>
                </c:pt>
                <c:pt idx="20">
                  <c:v>5.0432634150451765</c:v>
                </c:pt>
                <c:pt idx="21">
                  <c:v>6.0708078427024255</c:v>
                </c:pt>
                <c:pt idx="22">
                  <c:v>6.842362378906822</c:v>
                </c:pt>
                <c:pt idx="23">
                  <c:v>7.3043595362512264</c:v>
                </c:pt>
                <c:pt idx="24">
                  <c:v>6.8709324588994756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55-0D48-AF11-D23A49F2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18568"/>
        <c:axId val="479616608"/>
      </c:lineChart>
      <c:lineChart>
        <c:grouping val="standard"/>
        <c:varyColors val="0"/>
        <c:ser>
          <c:idx val="3"/>
          <c:order val="3"/>
          <c:tx>
            <c:strRef>
              <c:f>'A. SOCIEDADES DE DEPOSITOS'!$A$60</c:f>
              <c:strCache>
                <c:ptCount val="1"/>
                <c:pt idx="0">
                  <c:v>Inflacion (CPI)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DEPOSITOS'!$B$60:$Z$60</c:f>
              <c:numCache>
                <c:formatCode>0.0</c:formatCode>
                <c:ptCount val="25"/>
                <c:pt idx="0">
                  <c:v>3.75854207371682</c:v>
                </c:pt>
                <c:pt idx="1">
                  <c:v>1.9753909200396</c:v>
                </c:pt>
                <c:pt idx="2">
                  <c:v>0.191899419690927</c:v>
                </c:pt>
                <c:pt idx="3">
                  <c:v>2.26122497417404</c:v>
                </c:pt>
                <c:pt idx="4">
                  <c:v>3.6615457550766202</c:v>
                </c:pt>
                <c:pt idx="5">
                  <c:v>1.61769855619021</c:v>
                </c:pt>
                <c:pt idx="6">
                  <c:v>2.0013815345936998</c:v>
                </c:pt>
                <c:pt idx="7">
                  <c:v>1.7786825621340201</c:v>
                </c:pt>
                <c:pt idx="8">
                  <c:v>5.7878808324570796</c:v>
                </c:pt>
                <c:pt idx="9">
                  <c:v>2.9353447267621098</c:v>
                </c:pt>
                <c:pt idx="10">
                  <c:v>1.52952730656656</c:v>
                </c:pt>
                <c:pt idx="11">
                  <c:v>3.3696654863748701</c:v>
                </c:pt>
                <c:pt idx="12">
                  <c:v>3.6554139094222502</c:v>
                </c:pt>
                <c:pt idx="13">
                  <c:v>2.8055867698244699</c:v>
                </c:pt>
                <c:pt idx="14">
                  <c:v>3.2462027510329499</c:v>
                </c:pt>
                <c:pt idx="15">
                  <c:v>3.5478487642526901</c:v>
                </c:pt>
                <c:pt idx="16">
                  <c:v>3.5930838949936299</c:v>
                </c:pt>
                <c:pt idx="17">
                  <c:v>2.80383182342791</c:v>
                </c:pt>
                <c:pt idx="18">
                  <c:v>1.3167105478321199</c:v>
                </c:pt>
                <c:pt idx="19">
                  <c:v>2.1358458196351502</c:v>
                </c:pt>
                <c:pt idx="20">
                  <c:v>1.82730265249896</c:v>
                </c:pt>
                <c:pt idx="21">
                  <c:v>3.9790147813012702</c:v>
                </c:pt>
                <c:pt idx="22">
                  <c:v>7.8772358191569696</c:v>
                </c:pt>
                <c:pt idx="23">
                  <c:v>6.26434064219153</c:v>
                </c:pt>
                <c:pt idx="24">
                  <c:v>2.3506939187187998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0-6B49-8F25-89BFF276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0480"/>
        <c:axId val="208738912"/>
      </c:lineChart>
      <c:catAx>
        <c:axId val="4796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6608"/>
        <c:crosses val="autoZero"/>
        <c:auto val="1"/>
        <c:lblAlgn val="ctr"/>
        <c:lblOffset val="100"/>
        <c:noMultiLvlLbl val="0"/>
      </c:catAx>
      <c:valAx>
        <c:axId val="479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8568"/>
        <c:crosses val="autoZero"/>
        <c:crossBetween val="between"/>
      </c:valAx>
      <c:valAx>
        <c:axId val="2087389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740480"/>
        <c:crosses val="max"/>
        <c:crossBetween val="between"/>
      </c:valAx>
      <c:catAx>
        <c:axId val="20874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3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CRECIMIENTO DEL DINERO Y EL CREDITO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DEPOSITOS'!$A$62</c:f>
              <c:strCache>
                <c:ptCount val="1"/>
                <c:pt idx="0">
                  <c:v>D%M1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DEPOSITOS'!$B$62:$Z$62</c:f>
              <c:numCache>
                <c:formatCode>General</c:formatCode>
                <c:ptCount val="25"/>
                <c:pt idx="2" formatCode="0.0%">
                  <c:v>9.1582763752342977E-2</c:v>
                </c:pt>
                <c:pt idx="3" formatCode="0.0%">
                  <c:v>0.13599642669179524</c:v>
                </c:pt>
                <c:pt idx="4" formatCode="0.0%">
                  <c:v>0.33377553123520221</c:v>
                </c:pt>
                <c:pt idx="5" formatCode="0.0%">
                  <c:v>0.24712840481296694</c:v>
                </c:pt>
                <c:pt idx="6" formatCode="0.0%">
                  <c:v>0.22510232790676654</c:v>
                </c:pt>
                <c:pt idx="7" formatCode="0.0%">
                  <c:v>0.28987966324732106</c:v>
                </c:pt>
                <c:pt idx="8" formatCode="0.0%">
                  <c:v>0.18197559214531345</c:v>
                </c:pt>
                <c:pt idx="9" formatCode="0.0%">
                  <c:v>0.14574746246243575</c:v>
                </c:pt>
                <c:pt idx="10" formatCode="0.0%">
                  <c:v>0.28672667071774871</c:v>
                </c:pt>
                <c:pt idx="11" formatCode="0.0%">
                  <c:v>0.14339189603027425</c:v>
                </c:pt>
                <c:pt idx="12" formatCode="0.0%">
                  <c:v>0.17389518899273493</c:v>
                </c:pt>
                <c:pt idx="13" formatCode="0.0%">
                  <c:v>8.7031621736232578E-2</c:v>
                </c:pt>
                <c:pt idx="14" formatCode="0.0%">
                  <c:v>9.7213777137460156E-2</c:v>
                </c:pt>
                <c:pt idx="15" formatCode="0.0%">
                  <c:v>4.4609377844514908E-2</c:v>
                </c:pt>
                <c:pt idx="16" formatCode="0.0%">
                  <c:v>3.477780917744222E-2</c:v>
                </c:pt>
                <c:pt idx="17" formatCode="0.0%">
                  <c:v>0.10715274762970006</c:v>
                </c:pt>
                <c:pt idx="18" formatCode="0.0%">
                  <c:v>0.12831221524901371</c:v>
                </c:pt>
                <c:pt idx="19" formatCode="0.0%">
                  <c:v>7.8407558458578164E-2</c:v>
                </c:pt>
                <c:pt idx="20" formatCode="0.0%">
                  <c:v>0.43925091907262814</c:v>
                </c:pt>
                <c:pt idx="21" formatCode="0.0%">
                  <c:v>1.0628399510661746E-2</c:v>
                </c:pt>
                <c:pt idx="22" formatCode="0.0%">
                  <c:v>-5.2918219404984979E-2</c:v>
                </c:pt>
                <c:pt idx="23" formatCode="0.0%">
                  <c:v>8.6645770062032668E-4</c:v>
                </c:pt>
                <c:pt idx="24" formatCode="0.0%">
                  <c:v>0.15213946864080241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E9-DA40-8A04-A2AC089121F7}"/>
            </c:ext>
          </c:extLst>
        </c:ser>
        <c:ser>
          <c:idx val="1"/>
          <c:order val="1"/>
          <c:tx>
            <c:strRef>
              <c:f>'A. SOCIEDADES DE DEPOSITOS'!$A$63</c:f>
              <c:strCache>
                <c:ptCount val="1"/>
                <c:pt idx="0">
                  <c:v>D%M2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DEPOSITOS'!$B$63:$X$63</c:f>
              <c:numCache>
                <c:formatCode>_(* #,##0_);_(* \(#,##0\);_(* "-"??_);_(@_)</c:formatCode>
                <c:ptCount val="23"/>
                <c:pt idx="2" formatCode="0.0%">
                  <c:v>9.3685433090458847E-2</c:v>
                </c:pt>
                <c:pt idx="3" formatCode="0.0%">
                  <c:v>8.225638029719673E-2</c:v>
                </c:pt>
                <c:pt idx="4" formatCode="0.0%">
                  <c:v>0.32600824612317636</c:v>
                </c:pt>
                <c:pt idx="5" formatCode="0.0%">
                  <c:v>0.31792590315683977</c:v>
                </c:pt>
                <c:pt idx="6" formatCode="0.0%">
                  <c:v>0.17956582095576046</c:v>
                </c:pt>
                <c:pt idx="7" formatCode="0.0%">
                  <c:v>0.34572643863824704</c:v>
                </c:pt>
                <c:pt idx="8" formatCode="0.0%">
                  <c:v>0.2722987132890744</c:v>
                </c:pt>
                <c:pt idx="9" formatCode="0.0%">
                  <c:v>0.14550573831390134</c:v>
                </c:pt>
                <c:pt idx="10" formatCode="0.0%">
                  <c:v>0.30754544727354172</c:v>
                </c:pt>
                <c:pt idx="11" formatCode="0.0%">
                  <c:v>0.16398313718617374</c:v>
                </c:pt>
                <c:pt idx="12" formatCode="0.0%">
                  <c:v>0.23326349402976154</c:v>
                </c:pt>
                <c:pt idx="13" formatCode="0.0%">
                  <c:v>0.11603684953543092</c:v>
                </c:pt>
                <c:pt idx="14" formatCode="0.0%">
                  <c:v>0.10563167445080035</c:v>
                </c:pt>
                <c:pt idx="15" formatCode="0.0%">
                  <c:v>3.1198366800637034E-2</c:v>
                </c:pt>
                <c:pt idx="16" formatCode="0.0%">
                  <c:v>8.9907502926588112E-2</c:v>
                </c:pt>
                <c:pt idx="17" formatCode="0.0%">
                  <c:v>0.12506675180190285</c:v>
                </c:pt>
                <c:pt idx="18" formatCode="0.0%">
                  <c:v>0.12287033022112759</c:v>
                </c:pt>
                <c:pt idx="19" formatCode="0.0%">
                  <c:v>0.10563185953855614</c:v>
                </c:pt>
                <c:pt idx="20" formatCode="0.0%">
                  <c:v>0.32172438791251445</c:v>
                </c:pt>
                <c:pt idx="21" formatCode="0.0%">
                  <c:v>-8.841059832055298E-3</c:v>
                </c:pt>
                <c:pt idx="22" formatCode="0.0%">
                  <c:v>4.865093508736873E-3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9-DA40-8A04-A2AC089121F7}"/>
            </c:ext>
          </c:extLst>
        </c:ser>
        <c:ser>
          <c:idx val="2"/>
          <c:order val="2"/>
          <c:tx>
            <c:strRef>
              <c:f>'A. SOCIEDADES DE DEPOSITOS'!$A$64</c:f>
              <c:strCache>
                <c:ptCount val="1"/>
                <c:pt idx="0">
                  <c:v>D%M3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DEPOSITOS'!$B$64:$Z$64</c:f>
              <c:numCache>
                <c:formatCode>_(* #,##0_);_(* \(#,##0\);_(* "-"??_);_(@_)</c:formatCode>
                <c:ptCount val="25"/>
                <c:pt idx="2" formatCode="0.0%">
                  <c:v>4.0388307381569177E-2</c:v>
                </c:pt>
                <c:pt idx="3" formatCode="0.0%">
                  <c:v>-2.5885426034878423E-3</c:v>
                </c:pt>
                <c:pt idx="4" formatCode="0.0%">
                  <c:v>0.12320367273379262</c:v>
                </c:pt>
                <c:pt idx="5" formatCode="0.0%">
                  <c:v>0.23087398102821099</c:v>
                </c:pt>
                <c:pt idx="6" formatCode="0.0%">
                  <c:v>0.11475678860319105</c:v>
                </c:pt>
                <c:pt idx="7" formatCode="0.0%">
                  <c:v>0.23051123808290619</c:v>
                </c:pt>
                <c:pt idx="8" formatCode="0.0%">
                  <c:v>0.25568374373510006</c:v>
                </c:pt>
                <c:pt idx="9" formatCode="0.0%">
                  <c:v>6.877044363535556E-2</c:v>
                </c:pt>
                <c:pt idx="10" formatCode="0.0%">
                  <c:v>0.21762196642773146</c:v>
                </c:pt>
                <c:pt idx="11" formatCode="0.0%">
                  <c:v>0.14962099018355834</c:v>
                </c:pt>
                <c:pt idx="12" formatCode="0.0%">
                  <c:v>0.12467839860295937</c:v>
                </c:pt>
                <c:pt idx="13" formatCode="0.0%">
                  <c:v>0.15273264832298095</c:v>
                </c:pt>
                <c:pt idx="14" formatCode="0.0%">
                  <c:v>9.4868033203581836E-2</c:v>
                </c:pt>
                <c:pt idx="15" formatCode="0.0%">
                  <c:v>0.11586140867757333</c:v>
                </c:pt>
                <c:pt idx="16" formatCode="0.0%">
                  <c:v>4.4045679492571432E-2</c:v>
                </c:pt>
                <c:pt idx="17" formatCode="0.0%">
                  <c:v>8.7611287192423726E-2</c:v>
                </c:pt>
                <c:pt idx="18" formatCode="0.0%">
                  <c:v>9.6539939619304072E-2</c:v>
                </c:pt>
                <c:pt idx="19" formatCode="0.0%">
                  <c:v>9.0765245129253547E-2</c:v>
                </c:pt>
                <c:pt idx="20" formatCode="0.0%">
                  <c:v>0.28843285530212359</c:v>
                </c:pt>
                <c:pt idx="21" formatCode="0.0%">
                  <c:v>2.3170143208948168E-2</c:v>
                </c:pt>
                <c:pt idx="22" formatCode="0.0%">
                  <c:v>-3.7021129457177615E-3</c:v>
                </c:pt>
                <c:pt idx="23" formatCode="0.0%">
                  <c:v>2.2071741716261029E-2</c:v>
                </c:pt>
                <c:pt idx="24" formatCode="0.0%">
                  <c:v>0.11625492598714726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E9-DA40-8A04-A2AC089121F7}"/>
            </c:ext>
          </c:extLst>
        </c:ser>
        <c:ser>
          <c:idx val="3"/>
          <c:order val="3"/>
          <c:tx>
            <c:strRef>
              <c:f>'A. SOCIEDADES DE DEPOSITOS'!$A$65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DEPOSITOS'!$B$65:$Z$65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E9-DA40-8A04-A2AC0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0056"/>
        <c:axId val="207840840"/>
      </c:lineChart>
      <c:catAx>
        <c:axId val="2078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840840"/>
        <c:crosses val="autoZero"/>
        <c:auto val="1"/>
        <c:lblAlgn val="ctr"/>
        <c:lblOffset val="100"/>
        <c:noMultiLvlLbl val="0"/>
      </c:catAx>
      <c:valAx>
        <c:axId val="207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8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CREDITO PRIVADO Y TERMINOS DE INTERCAMBIO</a:t>
            </a:r>
            <a:endParaRPr lang="en-US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DEPOSITOS'!$A$66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DEPOSITOS'!$B$66:$Z$66</c:f>
              <c:numCache>
                <c:formatCode>0.0</c:formatCode>
                <c:ptCount val="25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  <c:pt idx="23" formatCode="_(* #,##0.0_);_(* \(#,##0.0\);_(* &quot;-&quot;??_);_(@_)">
                  <c:v>109.1</c:v>
                </c:pt>
                <c:pt idx="24">
                  <c:v>120.5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95400"/>
        <c:axId val="476198536"/>
      </c:lineChart>
      <c:lineChart>
        <c:grouping val="standard"/>
        <c:varyColors val="0"/>
        <c:ser>
          <c:idx val="0"/>
          <c:order val="0"/>
          <c:tx>
            <c:strRef>
              <c:f>'A. SOCIEDADES DE DEPOSITOS'!$A$65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DEPOSITOS'!$B$65:$Z$65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17048"/>
        <c:axId val="539019792"/>
      </c:lineChart>
      <c:catAx>
        <c:axId val="4761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8536"/>
        <c:crosses val="autoZero"/>
        <c:auto val="1"/>
        <c:lblAlgn val="ctr"/>
        <c:lblOffset val="100"/>
        <c:noMultiLvlLbl val="0"/>
      </c:catAx>
      <c:valAx>
        <c:axId val="4761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5400"/>
        <c:crosses val="autoZero"/>
        <c:crossBetween val="between"/>
      </c:valAx>
      <c:valAx>
        <c:axId val="53901979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17048"/>
        <c:crosses val="max"/>
        <c:crossBetween val="between"/>
      </c:valAx>
      <c:catAx>
        <c:axId val="539017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901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PERU.</a:t>
            </a:r>
            <a:r>
              <a:rPr lang="en-US" baseline="0"/>
              <a:t> CREDITO PRIVADO Y TERMINOS DE INTERCAMBIO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'A. SOCIEDADES DE DEPOSITOS'!$A$66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DEPOSITOS'!$B$66:$X$66</c:f>
              <c:numCache>
                <c:formatCode>0.0</c:formatCode>
                <c:ptCount val="23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D-8C4C-9172-8DEC6C8B9CA6}"/>
            </c:ext>
          </c:extLst>
        </c:ser>
        <c:ser>
          <c:idx val="0"/>
          <c:order val="2"/>
          <c:tx>
            <c:strRef>
              <c:f>'A. SOCIEDADES DE DEPOSITOS'!$A$68</c:f>
              <c:strCache>
                <c:ptCount val="1"/>
                <c:pt idx="0">
                  <c:v>TI (MA)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DEPOSITOS'!$B$68:$X$68</c:f>
              <c:numCache>
                <c:formatCode>_(* #,##0.0_);_(* \(#,##0.0\);_(* "-"??_);_(@_)</c:formatCode>
                <c:ptCount val="23"/>
                <c:pt idx="2">
                  <c:v>59.462310524835665</c:v>
                </c:pt>
                <c:pt idx="3">
                  <c:v>62.971808062889821</c:v>
                </c:pt>
                <c:pt idx="4">
                  <c:v>70.867287655415282</c:v>
                </c:pt>
                <c:pt idx="5">
                  <c:v>79.094160960555783</c:v>
                </c:pt>
                <c:pt idx="6">
                  <c:v>84.707912276302935</c:v>
                </c:pt>
                <c:pt idx="7">
                  <c:v>88.164850066660208</c:v>
                </c:pt>
                <c:pt idx="8">
                  <c:v>94.395692551960764</c:v>
                </c:pt>
                <c:pt idx="9">
                  <c:v>97.934553288389083</c:v>
                </c:pt>
                <c:pt idx="10">
                  <c:v>99.691444862336468</c:v>
                </c:pt>
                <c:pt idx="11">
                  <c:v>102.52769398235458</c:v>
                </c:pt>
                <c:pt idx="12">
                  <c:v>104.722607473056</c:v>
                </c:pt>
                <c:pt idx="13">
                  <c:v>101.99345766717592</c:v>
                </c:pt>
                <c:pt idx="14">
                  <c:v>97.570460392086318</c:v>
                </c:pt>
                <c:pt idx="15">
                  <c:v>95.142045986675242</c:v>
                </c:pt>
                <c:pt idx="16">
                  <c:v>93.935764664990245</c:v>
                </c:pt>
                <c:pt idx="17">
                  <c:v>93.505593425596288</c:v>
                </c:pt>
                <c:pt idx="18">
                  <c:v>96.111163853447522</c:v>
                </c:pt>
                <c:pt idx="19">
                  <c:v>101.25771201360881</c:v>
                </c:pt>
                <c:pt idx="20">
                  <c:v>102.76923484507249</c:v>
                </c:pt>
                <c:pt idx="21">
                  <c:v>105.33486166124149</c:v>
                </c:pt>
                <c:pt idx="22">
                  <c:v>110.51731885343406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20184"/>
        <c:axId val="539021752"/>
      </c:lineChart>
      <c:lineChart>
        <c:grouping val="standard"/>
        <c:varyColors val="0"/>
        <c:ser>
          <c:idx val="2"/>
          <c:order val="1"/>
          <c:tx>
            <c:strRef>
              <c:f>'A. SOCIEDADES DE DEPOSITOS'!$A$67</c:f>
              <c:strCache>
                <c:ptCount val="1"/>
                <c:pt idx="0">
                  <c:v>Precios de propiedades (Indice 2007=100)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DEPOSITOS'!$B$67:$X$67</c:f>
              <c:numCache>
                <c:formatCode>_(* #,##0.0_);_(* \(#,##0.0\);_(* "-"??_);_(@_)</c:formatCode>
                <c:ptCount val="23"/>
                <c:pt idx="0">
                  <c:v>131.30637352147892</c:v>
                </c:pt>
                <c:pt idx="1">
                  <c:v>119.46732011458909</c:v>
                </c:pt>
                <c:pt idx="2">
                  <c:v>120.69338749693217</c:v>
                </c:pt>
                <c:pt idx="3">
                  <c:v>101.51314557008936</c:v>
                </c:pt>
                <c:pt idx="4">
                  <c:v>108.36504618799299</c:v>
                </c:pt>
                <c:pt idx="5">
                  <c:v>101.84527379287643</c:v>
                </c:pt>
                <c:pt idx="6">
                  <c:v>97.730419064583202</c:v>
                </c:pt>
                <c:pt idx="7">
                  <c:v>100</c:v>
                </c:pt>
                <c:pt idx="8">
                  <c:v>120.73720654970077</c:v>
                </c:pt>
                <c:pt idx="9">
                  <c:v>137.59097502410299</c:v>
                </c:pt>
                <c:pt idx="10">
                  <c:v>150.34105967578327</c:v>
                </c:pt>
                <c:pt idx="11">
                  <c:v>170.25768635650925</c:v>
                </c:pt>
                <c:pt idx="12">
                  <c:v>200.09696102280884</c:v>
                </c:pt>
                <c:pt idx="13">
                  <c:v>227.48498554749679</c:v>
                </c:pt>
                <c:pt idx="14">
                  <c:v>248.36787593494134</c:v>
                </c:pt>
                <c:pt idx="15">
                  <c:v>254.78664842548585</c:v>
                </c:pt>
                <c:pt idx="16">
                  <c:v>260.82499101711994</c:v>
                </c:pt>
                <c:pt idx="17">
                  <c:v>244.19113665254355</c:v>
                </c:pt>
                <c:pt idx="18">
                  <c:v>244.92323286516796</c:v>
                </c:pt>
                <c:pt idx="19">
                  <c:v>246.52876547684605</c:v>
                </c:pt>
                <c:pt idx="20">
                  <c:v>256.75621908569013</c:v>
                </c:pt>
                <c:pt idx="21">
                  <c:v>270.36119745799022</c:v>
                </c:pt>
                <c:pt idx="22">
                  <c:v>253.32710720073467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20576"/>
        <c:axId val="539017440"/>
      </c:lineChart>
      <c:catAx>
        <c:axId val="5390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21752"/>
        <c:crosses val="autoZero"/>
        <c:auto val="1"/>
        <c:lblAlgn val="ctr"/>
        <c:lblOffset val="100"/>
        <c:noMultiLvlLbl val="0"/>
      </c:catAx>
      <c:valAx>
        <c:axId val="5390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20184"/>
        <c:crosses val="autoZero"/>
        <c:crossBetween val="between"/>
      </c:valAx>
      <c:valAx>
        <c:axId val="539017440"/>
        <c:scaling>
          <c:orientation val="minMax"/>
        </c:scaling>
        <c:delete val="0"/>
        <c:axPos val="r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9020576"/>
        <c:crosses val="max"/>
        <c:crossBetween val="between"/>
      </c:valAx>
      <c:catAx>
        <c:axId val="53902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90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71967</xdr:colOff>
      <xdr:row>20</xdr:row>
      <xdr:rowOff>97366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E0D7B2C-C6E2-024D-9871-F3F1BB73C7B5}"/>
            </a:ext>
          </a:extLst>
        </xdr:cNvPr>
        <xdr:cNvSpPr txBox="1"/>
      </xdr:nvSpPr>
      <xdr:spPr>
        <a:xfrm>
          <a:off x="12700" y="12700"/>
          <a:ext cx="6663267" cy="38946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los datos anuales de las cuentas de las sociedades de depósito y del BCR, así como otras variables disponibles en la página web del BCR: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Complete el cuadro en la hoja "A. CUADRO SOCIEDADES DE DEPÓSITO".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Genere un gráfico mostrando las velocidades de M1, M2 y M3. Qué explica la tendencia decreciente de la velocidad del dinero?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Genere un gráfico mostrando los multiplicadores de M1, M2 y M3. Usando M2 como ejemplo, analice los componentes del multiplicador.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Genere un gráfico mostrando las tasas de crecimiento annual del crédito privado, M1, M2 y M3. Analice y explique las discrepancias entre crédito y dinero.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Genere un gráfico comparando la tasa anual de crecimiento del crédito privado, el nivel de términos de intercambio y el índice de precios reales de propiedades (incluido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la hoja)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Analice.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monetarios están disponibles hasta el 2023. Utilice datos de la nota semanal del BCRP para generar observaciones para el 2024. No todos los datos estan disponibles.</a:t>
          </a:r>
          <a:r>
            <a:rPr lang="en-US" sz="1200"/>
            <a:t>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FD49826-216C-AC28-B4AE-EBF9D26B5A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C179B1-A237-1559-6D98-02413C6D4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0.6476</cdr:x>
      <cdr:y>0.28707</cdr:y>
    </cdr:from>
    <cdr:to>
      <cdr:x>0.79748</cdr:x>
      <cdr:y>0.33754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CD08A8F-58A6-1905-2983-3002786D0E3E}"/>
            </a:ext>
          </a:extLst>
        </cdr:cNvPr>
        <cdr:cNvSpPr txBox="1"/>
      </cdr:nvSpPr>
      <cdr:spPr>
        <a:xfrm xmlns:a="http://schemas.openxmlformats.org/drawingml/2006/main">
          <a:off x="5615782" y="1805781"/>
          <a:ext cx="1299765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2">
                  <a:lumMod val="40000"/>
                  <a:lumOff val="60000"/>
                </a:schemeClr>
              </a:solidFill>
            </a:rPr>
            <a:t>K2 (eje</a:t>
          </a:r>
          <a:r>
            <a:rPr lang="en-US" sz="1200" b="1" baseline="0">
              <a:solidFill>
                <a:schemeClr val="tx2">
                  <a:lumMod val="40000"/>
                  <a:lumOff val="60000"/>
                </a:schemeClr>
              </a:solidFill>
            </a:rPr>
            <a:t> derecho)</a:t>
          </a:r>
          <a:endParaRPr lang="en-US" sz="1200" b="1">
            <a:solidFill>
              <a:schemeClr val="tx2">
                <a:lumMod val="40000"/>
                <a:lumOff val="6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0.7633</cdr:x>
      <cdr:y>0.62006</cdr:y>
    </cdr:from>
    <cdr:to>
      <cdr:x>0.86513</cdr:x>
      <cdr:y>0.67054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6619081" y="3900488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2">
                  <a:lumMod val="60000"/>
                  <a:lumOff val="40000"/>
                </a:schemeClr>
              </a:solidFill>
            </a:rPr>
            <a:t>C/D</a:t>
          </a:r>
        </a:p>
      </cdr:txBody>
    </cdr:sp>
  </cdr:relSizeAnchor>
  <cdr:relSizeAnchor xmlns:cdr="http://schemas.openxmlformats.org/drawingml/2006/chartDrawing">
    <cdr:from>
      <cdr:x>0.63286</cdr:x>
      <cdr:y>0.76991</cdr:y>
    </cdr:from>
    <cdr:to>
      <cdr:x>0.73469</cdr:x>
      <cdr:y>0.82038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5487987" y="4843066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3">
                  <a:lumMod val="60000"/>
                  <a:lumOff val="40000"/>
                </a:schemeClr>
              </a:solidFill>
            </a:rPr>
            <a:t>R/D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62" cy="6282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C40577-D503-F633-098F-E8DE0183F3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09D9E42-5C8D-1141-BD19-3896D7231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0.66932</cdr:x>
      <cdr:y>0.43023</cdr:y>
    </cdr:from>
    <cdr:to>
      <cdr:x>0.86264</cdr:x>
      <cdr:y>0.52517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CC6C0F8-6583-9236-8B86-1052701E1D49}"/>
            </a:ext>
          </a:extLst>
        </cdr:cNvPr>
        <cdr:cNvSpPr txBox="1"/>
      </cdr:nvSpPr>
      <cdr:spPr>
        <a:xfrm xmlns:a="http://schemas.openxmlformats.org/drawingml/2006/main">
          <a:off x="5803900" y="2705100"/>
          <a:ext cx="16764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accent4">
                  <a:lumMod val="60000"/>
                  <a:lumOff val="40000"/>
                </a:schemeClr>
              </a:solidFill>
            </a:rPr>
            <a:t>Inflación en el eje derecho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A1D5AF-50F1-C64D-A5D8-5E4FE1E81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87089E-1788-E53B-2350-E22993ACFC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0.71625</cdr:x>
      <cdr:y>0.62934</cdr:y>
    </cdr:from>
    <cdr:to>
      <cdr:x>0.81808</cdr:x>
      <cdr:y>0.70189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9701DE3-E90E-1BC8-93F4-F2C2EE3D5CE1}"/>
            </a:ext>
          </a:extLst>
        </cdr:cNvPr>
        <cdr:cNvSpPr txBox="1"/>
      </cdr:nvSpPr>
      <cdr:spPr>
        <a:xfrm xmlns:a="http://schemas.openxmlformats.org/drawingml/2006/main">
          <a:off x="6211094" y="3958828"/>
          <a:ext cx="883047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  <a:latin typeface="Symbol" pitchFamily="2" charset="2"/>
            </a:rPr>
            <a:t>D</a:t>
          </a:r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</a:rPr>
            <a:t>% Crediito</a:t>
          </a:r>
          <a:r>
            <a:rPr lang="en-US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 privado</a:t>
          </a:r>
          <a:endParaRPr lang="en-US" sz="1100" b="1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0.66018</cdr:x>
      <cdr:y>0.23205</cdr:y>
    </cdr:from>
    <cdr:to>
      <cdr:x>0.81135</cdr:x>
      <cdr:y>0.30461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079199B-1E7F-10FD-1E35-616024EC17F8}"/>
            </a:ext>
          </a:extLst>
        </cdr:cNvPr>
        <cdr:cNvSpPr txBox="1"/>
      </cdr:nvSpPr>
      <cdr:spPr>
        <a:xfrm xmlns:a="http://schemas.openxmlformats.org/drawingml/2006/main">
          <a:off x="5724922" y="1459706"/>
          <a:ext cx="1310879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accent2">
                  <a:lumMod val="60000"/>
                  <a:lumOff val="40000"/>
                </a:schemeClr>
              </a:solidFill>
              <a:latin typeface="+mn-lt"/>
            </a:rPr>
            <a:t>Terminos de intercambio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workbookViewId="0">
      <selection activeCell="L8" sqref="L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9"/>
  <sheetViews>
    <sheetView topLeftCell="A17" zoomScale="125" zoomScaleNormal="125" workbookViewId="0">
      <selection activeCell="C40" sqref="C40"/>
    </sheetView>
  </sheetViews>
  <sheetFormatPr baseColWidth="10" defaultColWidth="8.77734375" defaultRowHeight="14.4"/>
  <cols>
    <col min="1" max="1" width="38.33203125" customWidth="1"/>
    <col min="2" max="22" width="11.33203125" customWidth="1"/>
    <col min="23" max="23" width="11.109375" bestFit="1" customWidth="1"/>
    <col min="24" max="24" width="11.109375" customWidth="1"/>
    <col min="25" max="26" width="10.44140625" customWidth="1"/>
    <col min="27" max="27" width="35.44140625" customWidth="1"/>
    <col min="29" max="29" width="10.109375" bestFit="1" customWidth="1"/>
    <col min="30" max="35" width="10.6640625" bestFit="1" customWidth="1"/>
    <col min="36" max="51" width="11.109375" bestFit="1" customWidth="1"/>
  </cols>
  <sheetData>
    <row r="2" spans="1:52">
      <c r="B2" s="10">
        <v>2000</v>
      </c>
      <c r="C2" s="10">
        <v>2001</v>
      </c>
      <c r="D2" s="10">
        <v>2002</v>
      </c>
      <c r="E2" s="10">
        <v>2003</v>
      </c>
      <c r="F2" s="10">
        <v>2004</v>
      </c>
      <c r="G2" s="10">
        <v>2005</v>
      </c>
      <c r="H2" s="10">
        <v>2006</v>
      </c>
      <c r="I2" s="10">
        <v>2007</v>
      </c>
      <c r="J2" s="10">
        <v>2008</v>
      </c>
      <c r="K2" s="10">
        <v>2009</v>
      </c>
      <c r="L2" s="10">
        <v>2010</v>
      </c>
      <c r="M2" s="10">
        <v>2011</v>
      </c>
      <c r="N2" s="10">
        <v>2012</v>
      </c>
      <c r="O2" s="10">
        <v>2013</v>
      </c>
      <c r="P2" s="10">
        <v>2014</v>
      </c>
      <c r="Q2" s="10">
        <v>2015</v>
      </c>
      <c r="R2" s="10">
        <v>2016</v>
      </c>
      <c r="S2" s="10">
        <v>2017</v>
      </c>
      <c r="T2" s="10">
        <v>2018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</row>
    <row r="3" spans="1:52">
      <c r="A3" t="s">
        <v>89</v>
      </c>
      <c r="B3" s="30" t="s">
        <v>0</v>
      </c>
      <c r="C3" s="3">
        <v>28562.17208</v>
      </c>
      <c r="D3" s="3">
        <v>33898.246200000001</v>
      </c>
      <c r="E3" s="3">
        <v>35523.734057059999</v>
      </c>
      <c r="F3" s="3">
        <v>41331.871272479999</v>
      </c>
      <c r="G3" s="3">
        <v>48030.320722509998</v>
      </c>
      <c r="H3" s="3">
        <v>56511.010527999999</v>
      </c>
      <c r="I3" s="3">
        <v>79503.007926000006</v>
      </c>
      <c r="J3" s="3">
        <v>98479.875411579997</v>
      </c>
      <c r="K3" s="3">
        <v>96516.271476809998</v>
      </c>
      <c r="L3" s="3">
        <v>126018.35937878001</v>
      </c>
      <c r="M3" s="3">
        <v>132814.98768600001</v>
      </c>
      <c r="N3" s="3">
        <v>159156.84239999999</v>
      </c>
      <c r="O3" s="3">
        <v>185918.5356</v>
      </c>
      <c r="P3" s="3">
        <v>188236.62296000001</v>
      </c>
      <c r="Q3" s="3">
        <v>209959.66409000001</v>
      </c>
      <c r="R3" s="3">
        <v>209538.49392000001</v>
      </c>
      <c r="S3" s="3">
        <v>208196.21484</v>
      </c>
      <c r="T3" s="3">
        <v>203324.48475</v>
      </c>
      <c r="U3" s="3">
        <v>225459.12078</v>
      </c>
      <c r="V3" s="3">
        <v>273644.74501999997</v>
      </c>
      <c r="W3" s="3">
        <v>310398.79317999998</v>
      </c>
      <c r="X3" s="3">
        <v>275104.96286999999</v>
      </c>
      <c r="Y3" s="3">
        <v>263454.52370999998</v>
      </c>
      <c r="Z3" s="3" t="s">
        <v>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>
      <c r="A4" s="29" t="s">
        <v>90</v>
      </c>
      <c r="B4" s="37" t="s">
        <v>0</v>
      </c>
      <c r="C4" s="3">
        <v>8433.6570510000001</v>
      </c>
      <c r="D4" s="3">
        <v>9788.3198840000005</v>
      </c>
      <c r="E4" s="3">
        <v>10266.97516</v>
      </c>
      <c r="F4" s="3">
        <v>12601.180270000001</v>
      </c>
      <c r="G4" s="3">
        <v>14003.008959999999</v>
      </c>
      <c r="H4" s="3">
        <v>17659.690790000001</v>
      </c>
      <c r="I4" s="3">
        <v>26501.002639999999</v>
      </c>
      <c r="J4" s="3">
        <v>31363.017650000002</v>
      </c>
      <c r="K4" s="3">
        <v>33396.633729000001</v>
      </c>
      <c r="L4" s="3">
        <v>44846.391237999997</v>
      </c>
      <c r="M4" s="3">
        <v>49190.73618</v>
      </c>
      <c r="N4" s="3">
        <v>62414.447999999997</v>
      </c>
      <c r="O4" s="3">
        <v>66399.476999999999</v>
      </c>
      <c r="P4" s="3">
        <v>63166.652000000002</v>
      </c>
      <c r="Q4" s="3">
        <v>61571.749000000003</v>
      </c>
      <c r="R4" s="3">
        <v>62362.646999999997</v>
      </c>
      <c r="S4" s="3">
        <v>64258.091</v>
      </c>
      <c r="T4" s="3">
        <v>60333.675000000003</v>
      </c>
      <c r="U4" s="3">
        <v>68114.538</v>
      </c>
      <c r="V4" s="3">
        <v>75592.471000000005</v>
      </c>
      <c r="W4" s="3">
        <v>78186.093999999997</v>
      </c>
      <c r="X4" s="3">
        <v>72206.027000000002</v>
      </c>
      <c r="Y4" s="3">
        <v>71012.001000000004</v>
      </c>
      <c r="Z4" s="3" t="s">
        <v>0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>
      <c r="A5" s="38" t="s">
        <v>91</v>
      </c>
      <c r="B5" s="39" t="s">
        <v>0</v>
      </c>
      <c r="C5" s="3">
        <v>33331.154159999998</v>
      </c>
      <c r="D5" s="3">
        <v>36899.657729999999</v>
      </c>
      <c r="E5" s="3">
        <v>37506.847997340003</v>
      </c>
      <c r="F5" s="3">
        <v>43335.877337999998</v>
      </c>
      <c r="G5" s="3">
        <v>51348.89387285</v>
      </c>
      <c r="H5" s="3">
        <v>58682.673183999999</v>
      </c>
      <c r="I5" s="3">
        <v>85824.224105999994</v>
      </c>
      <c r="J5" s="3">
        <v>103294.03520584</v>
      </c>
      <c r="K5" s="3">
        <v>100125.58796552</v>
      </c>
      <c r="L5" s="3">
        <v>128771.20083438999</v>
      </c>
      <c r="M5" s="3">
        <v>136939.2907599</v>
      </c>
      <c r="N5" s="3">
        <v>168382.41855</v>
      </c>
      <c r="O5" s="3">
        <v>190541.49239999999</v>
      </c>
      <c r="P5" s="3">
        <v>194409.10888000001</v>
      </c>
      <c r="Q5" s="3">
        <v>218395.12771999999</v>
      </c>
      <c r="R5" s="3">
        <v>216357.59375999999</v>
      </c>
      <c r="S5" s="3">
        <v>217078.61652000001</v>
      </c>
      <c r="T5" s="3">
        <v>213650.76798</v>
      </c>
      <c r="U5" s="3">
        <v>235002.11558000001</v>
      </c>
      <c r="V5" s="3">
        <v>283682.49459999998</v>
      </c>
      <c r="W5" s="3">
        <v>321470.33315000002</v>
      </c>
      <c r="X5" s="3">
        <v>287560.88537999999</v>
      </c>
      <c r="Y5" s="3">
        <v>278067.46428999997</v>
      </c>
      <c r="Z5" s="3" t="s"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>
      <c r="A6" s="38" t="s">
        <v>92</v>
      </c>
      <c r="B6" s="39" t="s">
        <v>0</v>
      </c>
      <c r="C6" s="3">
        <v>4768.9820799999998</v>
      </c>
      <c r="D6" s="3">
        <v>3001.4115299999999</v>
      </c>
      <c r="E6" s="3">
        <v>1983.11394028</v>
      </c>
      <c r="F6" s="3">
        <v>2004.00606552</v>
      </c>
      <c r="G6" s="3">
        <v>3318.5731469100001</v>
      </c>
      <c r="H6" s="3">
        <v>2171.662656</v>
      </c>
      <c r="I6" s="3">
        <v>6321.2161800000003</v>
      </c>
      <c r="J6" s="3">
        <v>4814.1597942600001</v>
      </c>
      <c r="K6" s="3">
        <v>3609.3164887100002</v>
      </c>
      <c r="L6" s="3">
        <v>2752.8414556100001</v>
      </c>
      <c r="M6" s="3">
        <v>4124.3030738999996</v>
      </c>
      <c r="N6" s="3">
        <v>9225.5761500000008</v>
      </c>
      <c r="O6" s="3">
        <v>4622.9567999999999</v>
      </c>
      <c r="P6" s="3">
        <v>6172.4859200000001</v>
      </c>
      <c r="Q6" s="3">
        <v>8435.4636300000002</v>
      </c>
      <c r="R6" s="3">
        <v>6819.0998399999999</v>
      </c>
      <c r="S6" s="3">
        <v>8882.4016800000009</v>
      </c>
      <c r="T6" s="3">
        <v>10326.283229999999</v>
      </c>
      <c r="U6" s="3">
        <v>9542.9948000000004</v>
      </c>
      <c r="V6" s="3">
        <v>10037.74958</v>
      </c>
      <c r="W6" s="3">
        <v>11071.53997</v>
      </c>
      <c r="X6" s="3">
        <v>12455.92251</v>
      </c>
      <c r="Y6" s="3">
        <v>14612.94058</v>
      </c>
      <c r="Z6" s="3" t="s">
        <v>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t="s">
        <v>93</v>
      </c>
      <c r="B7" s="30" t="s">
        <v>0</v>
      </c>
      <c r="C7" s="3">
        <v>557.37599999999998</v>
      </c>
      <c r="D7" s="3">
        <v>564.36099999999999</v>
      </c>
      <c r="E7" s="3">
        <v>1377.74115476</v>
      </c>
      <c r="F7" s="3">
        <v>770.18045512000003</v>
      </c>
      <c r="G7" s="3">
        <v>758.04828984000005</v>
      </c>
      <c r="H7" s="3">
        <v>637.68256120000001</v>
      </c>
      <c r="I7" s="3">
        <v>-8919.7556559999994</v>
      </c>
      <c r="J7" s="3">
        <v>-13744.63421102</v>
      </c>
      <c r="K7" s="3">
        <v>-9630.7481595000008</v>
      </c>
      <c r="L7" s="3">
        <v>-18071.07839518</v>
      </c>
      <c r="M7" s="3">
        <v>-21574.6103941</v>
      </c>
      <c r="N7" s="3">
        <v>-27377.516800000001</v>
      </c>
      <c r="O7" s="3">
        <v>-33649.909599999999</v>
      </c>
      <c r="P7" s="3">
        <v>-36678.27392</v>
      </c>
      <c r="Q7" s="3">
        <v>-37974.668279999998</v>
      </c>
      <c r="R7" s="3">
        <v>-33970.705999999998</v>
      </c>
      <c r="S7" s="3">
        <v>-30575.399519999999</v>
      </c>
      <c r="T7" s="3">
        <v>-30909.877039999999</v>
      </c>
      <c r="U7" s="3">
        <v>-31042.25851</v>
      </c>
      <c r="V7" s="3">
        <v>-25758.24826</v>
      </c>
      <c r="W7" s="3">
        <v>-36058.900750000001</v>
      </c>
      <c r="X7" s="3">
        <v>-38372.470070000003</v>
      </c>
      <c r="Y7" s="3">
        <v>-42412.733760000003</v>
      </c>
      <c r="Z7" s="3" t="s"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>
      <c r="A8" s="29" t="s">
        <v>94</v>
      </c>
      <c r="B8" s="37" t="s">
        <v>0</v>
      </c>
      <c r="C8" s="3">
        <v>173.636</v>
      </c>
      <c r="D8" s="3">
        <v>174.404</v>
      </c>
      <c r="E8" s="3">
        <v>384.50345600000003</v>
      </c>
      <c r="F8" s="3">
        <v>229.94952900000001</v>
      </c>
      <c r="G8" s="3">
        <v>232.51168799999999</v>
      </c>
      <c r="H8" s="3">
        <v>133.44451599999999</v>
      </c>
      <c r="I8" s="3">
        <v>-1995.676037</v>
      </c>
      <c r="J8" s="3">
        <v>-3334.3975930000001</v>
      </c>
      <c r="K8" s="3">
        <v>-3332.43880951557</v>
      </c>
      <c r="L8" s="3">
        <v>-6430.9887527331002</v>
      </c>
      <c r="M8" s="3">
        <v>-7990.5964422592597</v>
      </c>
      <c r="N8" s="3">
        <v>-9908.5159999999996</v>
      </c>
      <c r="O8" s="3">
        <v>-11202.142</v>
      </c>
      <c r="P8" s="3">
        <v>-11647.304</v>
      </c>
      <c r="Q8" s="3">
        <v>-10805.308000000001</v>
      </c>
      <c r="R8" s="3">
        <v>-9485.375</v>
      </c>
      <c r="S8" s="3">
        <v>-8334.3729999999996</v>
      </c>
      <c r="T8" s="3">
        <v>-7515.692</v>
      </c>
      <c r="U8" s="3">
        <v>-7885.3209999999999</v>
      </c>
      <c r="V8" s="3">
        <v>-5687.1729999999998</v>
      </c>
      <c r="W8" s="3">
        <v>-8069.6750000000002</v>
      </c>
      <c r="X8" s="3">
        <v>-8609.7469999999994</v>
      </c>
      <c r="Y8" s="3">
        <v>-9313.1560000000009</v>
      </c>
      <c r="Z8" s="3" t="s">
        <v>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>
      <c r="A9" s="38" t="s">
        <v>95</v>
      </c>
      <c r="B9" s="39" t="s">
        <v>0</v>
      </c>
      <c r="C9" s="3">
        <v>4792.7331199999999</v>
      </c>
      <c r="D9" s="3">
        <v>4273.3404700000001</v>
      </c>
      <c r="E9" s="3">
        <v>5206.6477435799998</v>
      </c>
      <c r="F9" s="3">
        <v>4820.4316921600002</v>
      </c>
      <c r="G9" s="3">
        <v>4747.3401803899997</v>
      </c>
      <c r="H9" s="3">
        <v>5141.6812849999997</v>
      </c>
      <c r="I9" s="3">
        <v>4718.9782939999996</v>
      </c>
      <c r="J9" s="3">
        <v>4783.83464886</v>
      </c>
      <c r="K9" s="3">
        <v>5377.0049542099996</v>
      </c>
      <c r="L9" s="3">
        <v>4978.7449796700002</v>
      </c>
      <c r="M9" s="3">
        <v>5008.3933499000004</v>
      </c>
      <c r="N9" s="3">
        <v>5095.9935999999998</v>
      </c>
      <c r="O9" s="3">
        <v>5498.2322000000004</v>
      </c>
      <c r="P9" s="3">
        <v>5507.5695599999999</v>
      </c>
      <c r="Q9" s="3">
        <v>6349.0263000000004</v>
      </c>
      <c r="R9" s="3">
        <v>8832.6635200000001</v>
      </c>
      <c r="S9" s="3">
        <v>8393.6842400000005</v>
      </c>
      <c r="T9" s="3">
        <v>10662.12599</v>
      </c>
      <c r="U9" s="3">
        <v>9299.1756999999998</v>
      </c>
      <c r="V9" s="3">
        <v>11410.58712</v>
      </c>
      <c r="W9" s="3">
        <v>11583.06942</v>
      </c>
      <c r="X9" s="3">
        <v>9640.9223000000002</v>
      </c>
      <c r="Y9" s="3">
        <v>7850.4817599999997</v>
      </c>
      <c r="Z9" s="3" t="s">
        <v>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>
      <c r="A10" s="38" t="s">
        <v>96</v>
      </c>
      <c r="B10" s="39" t="s">
        <v>0</v>
      </c>
      <c r="C10" s="3">
        <v>4235.3572800000002</v>
      </c>
      <c r="D10" s="3">
        <v>3708.9804300000001</v>
      </c>
      <c r="E10" s="3">
        <v>3828.9065888199998</v>
      </c>
      <c r="F10" s="3">
        <v>4050.2512403199999</v>
      </c>
      <c r="G10" s="3">
        <v>3989.2918905500001</v>
      </c>
      <c r="H10" s="3">
        <v>4503.9987247999998</v>
      </c>
      <c r="I10" s="3">
        <v>13638.73395</v>
      </c>
      <c r="J10" s="3">
        <v>18528.468859879998</v>
      </c>
      <c r="K10" s="3">
        <v>15007.75311371</v>
      </c>
      <c r="L10" s="3">
        <v>23049.823374849999</v>
      </c>
      <c r="M10" s="3">
        <v>26583.003744000001</v>
      </c>
      <c r="N10" s="3">
        <v>32473.510399999999</v>
      </c>
      <c r="O10" s="3">
        <v>39148.141799999998</v>
      </c>
      <c r="P10" s="3">
        <v>42185.843480000003</v>
      </c>
      <c r="Q10" s="3">
        <v>44323.694580000003</v>
      </c>
      <c r="R10" s="3">
        <v>42803.36952</v>
      </c>
      <c r="S10" s="3">
        <v>38969.083760000001</v>
      </c>
      <c r="T10" s="3">
        <v>41572.00303</v>
      </c>
      <c r="U10" s="3">
        <v>40341.434209999999</v>
      </c>
      <c r="V10" s="3">
        <v>37168.835379999997</v>
      </c>
      <c r="W10" s="3">
        <v>47641.970170000001</v>
      </c>
      <c r="X10" s="3">
        <v>48013.392370000001</v>
      </c>
      <c r="Y10" s="3">
        <v>50263.215519999998</v>
      </c>
      <c r="Z10" s="3" t="s"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t="s">
        <v>97</v>
      </c>
      <c r="B11" s="30" t="s">
        <v>0</v>
      </c>
      <c r="C11" s="3">
        <v>13472.53592</v>
      </c>
      <c r="D11" s="3">
        <v>9849.6998000000003</v>
      </c>
      <c r="E11" s="3">
        <v>7296.1271744799997</v>
      </c>
      <c r="F11" s="3">
        <v>7540.8575987200002</v>
      </c>
      <c r="G11" s="3">
        <v>12315.41146996</v>
      </c>
      <c r="H11" s="3">
        <v>10967.4145924</v>
      </c>
      <c r="I11" s="3">
        <v>13234.440529</v>
      </c>
      <c r="J11" s="3">
        <v>20513.473095680001</v>
      </c>
      <c r="K11" s="3">
        <v>25536.31933319</v>
      </c>
      <c r="L11" s="3">
        <v>28885.13451847</v>
      </c>
      <c r="M11" s="3">
        <v>46218.950476799997</v>
      </c>
      <c r="N11" s="3">
        <v>45311.779000000002</v>
      </c>
      <c r="O11" s="3">
        <v>51870.072</v>
      </c>
      <c r="P11" s="3">
        <v>71946.585739999995</v>
      </c>
      <c r="Q11" s="3">
        <v>77415.535560000004</v>
      </c>
      <c r="R11" s="3">
        <v>84817.759319999997</v>
      </c>
      <c r="S11" s="3">
        <v>105577.44488</v>
      </c>
      <c r="T11" s="3">
        <v>138123.59542999999</v>
      </c>
      <c r="U11" s="3">
        <v>144307.41699999999</v>
      </c>
      <c r="V11" s="3">
        <v>188536.99354</v>
      </c>
      <c r="W11" s="3">
        <v>172195.59263999999</v>
      </c>
      <c r="X11" s="3">
        <v>208149.86747</v>
      </c>
      <c r="Y11" s="3">
        <v>233659.89887</v>
      </c>
      <c r="Z11" s="3" t="s"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A12" s="31" t="s">
        <v>98</v>
      </c>
      <c r="B12" s="32" t="s">
        <v>0</v>
      </c>
      <c r="C12" s="3">
        <v>-9256.9269999999997</v>
      </c>
      <c r="D12" s="3">
        <v>-10589.775</v>
      </c>
      <c r="E12" s="3">
        <v>-10337.87344976</v>
      </c>
      <c r="F12" s="3">
        <v>-12797.583632559999</v>
      </c>
      <c r="G12" s="3">
        <v>-14091.951919249999</v>
      </c>
      <c r="H12" s="3">
        <v>-17595.1230684</v>
      </c>
      <c r="I12" s="3">
        <v>-29766.801651999998</v>
      </c>
      <c r="J12" s="3">
        <v>-36286.834825079997</v>
      </c>
      <c r="K12" s="3">
        <v>-34739.674903829997</v>
      </c>
      <c r="L12" s="3">
        <v>-41178.620153759999</v>
      </c>
      <c r="M12" s="3">
        <v>-53114.812190199998</v>
      </c>
      <c r="N12" s="3">
        <v>-68827.303950000001</v>
      </c>
      <c r="O12" s="3">
        <v>-72568.397400000002</v>
      </c>
      <c r="P12" s="3">
        <v>-73327.431840000005</v>
      </c>
      <c r="Q12" s="3">
        <v>-78013.00434</v>
      </c>
      <c r="R12" s="3">
        <v>-78199.745280000003</v>
      </c>
      <c r="S12" s="3">
        <v>-62827.144719999997</v>
      </c>
      <c r="T12" s="3">
        <v>-57302.370269999999</v>
      </c>
      <c r="U12" s="3">
        <v>-62434.343410000001</v>
      </c>
      <c r="V12" s="3">
        <v>-39595.1126</v>
      </c>
      <c r="W12" s="3">
        <v>-73724.077050000007</v>
      </c>
      <c r="X12" s="3">
        <v>-57950.659950000001</v>
      </c>
      <c r="Y12" s="3">
        <v>-29304.87156</v>
      </c>
      <c r="Z12" s="3" t="s">
        <v>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A13" t="s">
        <v>99</v>
      </c>
      <c r="B13" s="30" t="s">
        <v>0</v>
      </c>
      <c r="C13" s="3">
        <v>7540.7128400000001</v>
      </c>
      <c r="D13" s="3">
        <v>7839.96792</v>
      </c>
      <c r="E13" s="3">
        <v>7625.3743168800002</v>
      </c>
      <c r="F13" s="3">
        <v>6750.6876252800002</v>
      </c>
      <c r="G13" s="3">
        <v>6969.0668986000001</v>
      </c>
      <c r="H13" s="3">
        <v>6210.6563728000001</v>
      </c>
      <c r="I13" s="3">
        <v>6661.9472050000004</v>
      </c>
      <c r="J13" s="3">
        <v>7612.7045643199999</v>
      </c>
      <c r="K13" s="3">
        <v>10642.054191069999</v>
      </c>
      <c r="L13" s="3">
        <v>8090.4838091800002</v>
      </c>
      <c r="M13" s="3">
        <v>8915.741</v>
      </c>
      <c r="N13" s="3">
        <v>8349.3199000000004</v>
      </c>
      <c r="O13" s="3">
        <v>12445.650799999999</v>
      </c>
      <c r="P13" s="3">
        <v>16570.625459999999</v>
      </c>
      <c r="Q13" s="3">
        <v>21429.810109999999</v>
      </c>
      <c r="R13" s="3">
        <v>22594.87948</v>
      </c>
      <c r="S13" s="3">
        <v>29881.77116</v>
      </c>
      <c r="T13" s="3">
        <v>32401.977220000001</v>
      </c>
      <c r="U13" s="3">
        <v>30038.977350000001</v>
      </c>
      <c r="V13" s="3">
        <v>34820.60052</v>
      </c>
      <c r="W13" s="3">
        <v>34202.498720000003</v>
      </c>
      <c r="X13" s="3">
        <v>46628.577680000002</v>
      </c>
      <c r="Y13" s="3">
        <v>58469.223729999998</v>
      </c>
      <c r="Z13" s="3" t="s"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A14" s="38" t="s">
        <v>100</v>
      </c>
      <c r="B14" s="39" t="s">
        <v>0</v>
      </c>
      <c r="C14" s="3">
        <v>6929.2730799999999</v>
      </c>
      <c r="D14" s="3">
        <v>7325.9111999999996</v>
      </c>
      <c r="E14" s="3">
        <v>7051.6866634999997</v>
      </c>
      <c r="F14" s="3">
        <v>6218.1369438399997</v>
      </c>
      <c r="G14" s="3">
        <v>6601.7548709800003</v>
      </c>
      <c r="H14" s="3">
        <v>5983.0257276000002</v>
      </c>
      <c r="I14" s="3">
        <v>6464.5485790000002</v>
      </c>
      <c r="J14" s="3">
        <v>6819.9155049199999</v>
      </c>
      <c r="K14" s="3">
        <v>10049.65611797</v>
      </c>
      <c r="L14" s="3">
        <v>7583.01695948</v>
      </c>
      <c r="M14" s="3">
        <v>8185.4546739999996</v>
      </c>
      <c r="N14" s="3">
        <v>7893.3923500000001</v>
      </c>
      <c r="O14" s="3">
        <v>11352.0718</v>
      </c>
      <c r="P14" s="3">
        <v>14664.1775</v>
      </c>
      <c r="Q14" s="3">
        <v>18664.68132</v>
      </c>
      <c r="R14" s="3">
        <v>18994.856199999998</v>
      </c>
      <c r="S14" s="3">
        <v>25020.2428</v>
      </c>
      <c r="T14" s="3">
        <v>27282.80558</v>
      </c>
      <c r="U14" s="3">
        <v>25664.228739999999</v>
      </c>
      <c r="V14" s="3">
        <v>30269.147140000001</v>
      </c>
      <c r="W14" s="3">
        <v>31489.007870000001</v>
      </c>
      <c r="X14" s="3">
        <v>44455.993840000003</v>
      </c>
      <c r="Y14" s="3">
        <v>55721.590120000001</v>
      </c>
      <c r="Z14" s="3" t="s"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A15" s="38" t="s">
        <v>101</v>
      </c>
      <c r="B15" s="39" t="s">
        <v>0</v>
      </c>
      <c r="C15" s="3">
        <v>611.43975999999998</v>
      </c>
      <c r="D15" s="3">
        <v>514.05672000000004</v>
      </c>
      <c r="E15" s="3">
        <v>573.68765338000003</v>
      </c>
      <c r="F15" s="3">
        <v>532.55068143999995</v>
      </c>
      <c r="G15" s="3">
        <v>367.31203104999997</v>
      </c>
      <c r="H15" s="3">
        <v>227.6306452</v>
      </c>
      <c r="I15" s="3">
        <v>197.39862600000001</v>
      </c>
      <c r="J15" s="3">
        <v>792.78905940000004</v>
      </c>
      <c r="K15" s="3">
        <v>592.39807309999901</v>
      </c>
      <c r="L15" s="3">
        <v>507.46684969999899</v>
      </c>
      <c r="M15" s="3">
        <v>730.28632599999901</v>
      </c>
      <c r="N15" s="3">
        <v>455.92755</v>
      </c>
      <c r="O15" s="3">
        <v>1093.579</v>
      </c>
      <c r="P15" s="3">
        <v>1906.44796</v>
      </c>
      <c r="Q15" s="3">
        <v>2765.1287900000002</v>
      </c>
      <c r="R15" s="3">
        <v>3600.0232799999999</v>
      </c>
      <c r="S15" s="3">
        <v>4861.5283600000002</v>
      </c>
      <c r="T15" s="3">
        <v>5119.1716399999996</v>
      </c>
      <c r="U15" s="3">
        <v>4374.7486099999996</v>
      </c>
      <c r="V15" s="3">
        <v>4551.4533799999999</v>
      </c>
      <c r="W15" s="3">
        <v>2713.4908500000001</v>
      </c>
      <c r="X15" s="3">
        <v>2172.5838399999998</v>
      </c>
      <c r="Y15" s="3">
        <v>2747.6336099999999</v>
      </c>
      <c r="Z15" s="3" t="s"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A16" t="s">
        <v>102</v>
      </c>
      <c r="B16" s="30" t="s">
        <v>0</v>
      </c>
      <c r="C16" s="3">
        <v>16797.638279999999</v>
      </c>
      <c r="D16" s="3">
        <v>18429.736659999999</v>
      </c>
      <c r="E16" s="3">
        <v>17963.247766640001</v>
      </c>
      <c r="F16" s="3">
        <v>19548.271257839999</v>
      </c>
      <c r="G16" s="3">
        <v>21061.018817849999</v>
      </c>
      <c r="H16" s="3">
        <v>23805.7794412</v>
      </c>
      <c r="I16" s="3">
        <v>36428.748856999999</v>
      </c>
      <c r="J16" s="3">
        <v>43899.539389400001</v>
      </c>
      <c r="K16" s="3">
        <v>45381.729094900002</v>
      </c>
      <c r="L16" s="3">
        <v>49269.103962939997</v>
      </c>
      <c r="M16" s="3">
        <v>62030.5531902</v>
      </c>
      <c r="N16" s="3">
        <v>77176.623850000004</v>
      </c>
      <c r="O16" s="3">
        <v>85014.048200000005</v>
      </c>
      <c r="P16" s="3">
        <v>89898.0573</v>
      </c>
      <c r="Q16" s="3">
        <v>99442.814450000005</v>
      </c>
      <c r="R16" s="3">
        <v>100794.62476000001</v>
      </c>
      <c r="S16" s="3">
        <v>92708.91588</v>
      </c>
      <c r="T16" s="3">
        <v>89704.34749</v>
      </c>
      <c r="U16" s="3">
        <v>92473.320760000002</v>
      </c>
      <c r="V16" s="3">
        <v>74415.71312</v>
      </c>
      <c r="W16" s="3">
        <v>107926.57577</v>
      </c>
      <c r="X16" s="3">
        <v>104579.23763</v>
      </c>
      <c r="Y16" s="3">
        <v>87774.095289999997</v>
      </c>
      <c r="Z16" s="3" t="s">
        <v>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>
      <c r="A17" s="38" t="s">
        <v>103</v>
      </c>
      <c r="B17" s="39" t="s">
        <v>0</v>
      </c>
      <c r="C17" s="3">
        <v>5109.9793200000004</v>
      </c>
      <c r="D17" s="3">
        <v>6616.5610800000004</v>
      </c>
      <c r="E17" s="3">
        <v>7545.9321939000001</v>
      </c>
      <c r="F17" s="3">
        <v>9758.7936013599992</v>
      </c>
      <c r="G17" s="3">
        <v>11817.192563819999</v>
      </c>
      <c r="H17" s="3">
        <v>13829.9199192</v>
      </c>
      <c r="I17" s="3">
        <v>21418.056790999999</v>
      </c>
      <c r="J17" s="3">
        <v>29552.91655536</v>
      </c>
      <c r="K17" s="3">
        <v>31897.28981047</v>
      </c>
      <c r="L17" s="3">
        <v>36068.441288859998</v>
      </c>
      <c r="M17" s="3">
        <v>47988.130503799999</v>
      </c>
      <c r="N17" s="3">
        <v>59678.779399999999</v>
      </c>
      <c r="O17" s="3">
        <v>66184.227199999994</v>
      </c>
      <c r="P17" s="3">
        <v>71041.120079999993</v>
      </c>
      <c r="Q17" s="3">
        <v>79952.734949999998</v>
      </c>
      <c r="R17" s="3">
        <v>81659.624760000006</v>
      </c>
      <c r="S17" s="3">
        <v>73681.474159999998</v>
      </c>
      <c r="T17" s="3">
        <v>70432.154750000002</v>
      </c>
      <c r="U17" s="3">
        <v>74708.546740000005</v>
      </c>
      <c r="V17" s="3">
        <v>57527.777860000002</v>
      </c>
      <c r="W17" s="3">
        <v>87556.494649999993</v>
      </c>
      <c r="X17" s="3">
        <v>86170.351580000002</v>
      </c>
      <c r="Y17" s="3">
        <v>70588.956059999997</v>
      </c>
      <c r="Z17" s="3" t="s"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>
      <c r="A18" s="38" t="s">
        <v>104</v>
      </c>
      <c r="B18" s="39" t="s">
        <v>0</v>
      </c>
      <c r="C18" s="3">
        <v>11687.658960000001</v>
      </c>
      <c r="D18" s="3">
        <v>11813.175579999999</v>
      </c>
      <c r="E18" s="3">
        <v>10417.315573739999</v>
      </c>
      <c r="F18" s="3">
        <v>9789.4776574799998</v>
      </c>
      <c r="G18" s="3">
        <v>9243.8262550300005</v>
      </c>
      <c r="H18" s="3">
        <v>9975.8595261999999</v>
      </c>
      <c r="I18" s="3">
        <v>15010.692066</v>
      </c>
      <c r="J18" s="3">
        <v>14346.622834039999</v>
      </c>
      <c r="K18" s="3">
        <v>13484.43928443</v>
      </c>
      <c r="L18" s="3">
        <v>13200.66267408</v>
      </c>
      <c r="M18" s="3">
        <v>14042.422686399999</v>
      </c>
      <c r="N18" s="3">
        <v>17497.844450000001</v>
      </c>
      <c r="O18" s="3">
        <v>18829.821</v>
      </c>
      <c r="P18" s="3">
        <v>18856.93722</v>
      </c>
      <c r="Q18" s="3">
        <v>19490.0795</v>
      </c>
      <c r="R18" s="3">
        <v>19135</v>
      </c>
      <c r="S18" s="3">
        <v>19027.441719999999</v>
      </c>
      <c r="T18" s="3">
        <v>19272.192739999999</v>
      </c>
      <c r="U18" s="3">
        <v>17764.774020000001</v>
      </c>
      <c r="V18" s="3">
        <v>16887.935259999998</v>
      </c>
      <c r="W18" s="3">
        <v>20370.081119999999</v>
      </c>
      <c r="X18" s="3">
        <v>18408.886050000001</v>
      </c>
      <c r="Y18" s="3">
        <v>17185.139230000001</v>
      </c>
      <c r="Z18" s="3" t="s">
        <v>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>
      <c r="A19" s="38" t="s">
        <v>105</v>
      </c>
      <c r="B19" s="39" t="s">
        <v>0</v>
      </c>
      <c r="C19" s="3">
        <v>47551.889000000003</v>
      </c>
      <c r="D19" s="3">
        <v>48184.061000000002</v>
      </c>
      <c r="E19" s="3">
        <v>44202.635668180003</v>
      </c>
      <c r="F19" s="3">
        <v>44606.772375200002</v>
      </c>
      <c r="G19" s="3">
        <v>52609.544042250003</v>
      </c>
      <c r="H19" s="3">
        <v>57026.5714094</v>
      </c>
      <c r="I19" s="3">
        <v>74150.468454000002</v>
      </c>
      <c r="J19" s="3">
        <v>99257.174000939995</v>
      </c>
      <c r="K19" s="3">
        <v>104188.57294759</v>
      </c>
      <c r="L19" s="3">
        <v>121586.52725343</v>
      </c>
      <c r="M19" s="3">
        <v>147861.07188179999</v>
      </c>
      <c r="N19" s="3">
        <v>167524.16709999999</v>
      </c>
      <c r="O19" s="3">
        <v>198251.7464</v>
      </c>
      <c r="P19" s="3">
        <v>224376.06164</v>
      </c>
      <c r="Q19" s="3">
        <v>255471.15822000001</v>
      </c>
      <c r="R19" s="3">
        <v>268561.74540000001</v>
      </c>
      <c r="S19" s="3">
        <v>282292.70591999998</v>
      </c>
      <c r="T19" s="3">
        <v>311367.88529000001</v>
      </c>
      <c r="U19" s="3">
        <v>332255.49878000002</v>
      </c>
      <c r="V19" s="3">
        <v>377815.03486000001</v>
      </c>
      <c r="W19" s="3">
        <v>401228.47587000002</v>
      </c>
      <c r="X19" s="3">
        <v>415652.83406999998</v>
      </c>
      <c r="Y19" s="3">
        <v>418416.12251000002</v>
      </c>
      <c r="Z19" s="3" t="s"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>
      <c r="A20" t="s">
        <v>106</v>
      </c>
      <c r="B20" s="30" t="s">
        <v>0</v>
      </c>
      <c r="C20" s="3">
        <v>10075.498</v>
      </c>
      <c r="D20" s="3">
        <v>11174.201999999999</v>
      </c>
      <c r="E20" s="3">
        <v>11982.531333000001</v>
      </c>
      <c r="F20" s="3">
        <v>13371.58095</v>
      </c>
      <c r="G20" s="3">
        <v>18123.965349999999</v>
      </c>
      <c r="H20" s="3">
        <v>23707.992042999998</v>
      </c>
      <c r="I20" s="3">
        <v>32848.603331999999</v>
      </c>
      <c r="J20" s="3">
        <v>48267.815132999996</v>
      </c>
      <c r="K20" s="3">
        <v>56925.491472000002</v>
      </c>
      <c r="L20" s="3">
        <v>68980.826625999995</v>
      </c>
      <c r="M20" s="3">
        <v>83033.515832999998</v>
      </c>
      <c r="N20" s="3">
        <v>96321.123999999996</v>
      </c>
      <c r="O20" s="3">
        <v>118062.79</v>
      </c>
      <c r="P20" s="3">
        <v>139013.014</v>
      </c>
      <c r="Q20" s="3">
        <v>177987.97200000001</v>
      </c>
      <c r="R20" s="3">
        <v>190750.05900000001</v>
      </c>
      <c r="S20" s="3">
        <v>200876.66399999999</v>
      </c>
      <c r="T20" s="3">
        <v>224163.34899999999</v>
      </c>
      <c r="U20" s="3">
        <v>246883.522</v>
      </c>
      <c r="V20" s="3">
        <v>294672.674</v>
      </c>
      <c r="W20" s="3">
        <v>310789.609</v>
      </c>
      <c r="X20" s="3">
        <v>318375.35399999999</v>
      </c>
      <c r="Y20" s="3">
        <v>320778.63900000002</v>
      </c>
      <c r="Z20" s="3" t="s"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>
      <c r="A21" t="s">
        <v>107</v>
      </c>
      <c r="B21" s="30" t="s">
        <v>0</v>
      </c>
      <c r="C21" s="3">
        <v>37476.392</v>
      </c>
      <c r="D21" s="3">
        <v>37009.857689999997</v>
      </c>
      <c r="E21" s="3">
        <v>32220.10433518</v>
      </c>
      <c r="F21" s="3">
        <v>31235.191425199999</v>
      </c>
      <c r="G21" s="3">
        <v>34485.578692249997</v>
      </c>
      <c r="H21" s="3">
        <v>33318.579366400001</v>
      </c>
      <c r="I21" s="3">
        <v>41301.865122000003</v>
      </c>
      <c r="J21" s="3">
        <v>50989.358867939998</v>
      </c>
      <c r="K21" s="3">
        <v>47263.081475589999</v>
      </c>
      <c r="L21" s="3">
        <v>52605.70062743</v>
      </c>
      <c r="M21" s="3">
        <v>64827.556048799997</v>
      </c>
      <c r="N21" s="3">
        <v>71203.043099999995</v>
      </c>
      <c r="O21" s="3">
        <v>80188.956399999995</v>
      </c>
      <c r="P21" s="3">
        <v>85363.047640000004</v>
      </c>
      <c r="Q21" s="3">
        <v>77483.186220000003</v>
      </c>
      <c r="R21" s="3">
        <v>77811.686400000006</v>
      </c>
      <c r="S21" s="3">
        <v>81416.041920000003</v>
      </c>
      <c r="T21" s="3">
        <v>87204.536290000004</v>
      </c>
      <c r="U21" s="3">
        <v>85371.976779999997</v>
      </c>
      <c r="V21" s="3">
        <v>83142.360860000001</v>
      </c>
      <c r="W21" s="3">
        <v>90438.866869999998</v>
      </c>
      <c r="X21" s="3">
        <v>97277.480070000005</v>
      </c>
      <c r="Y21" s="3">
        <v>97637.483510000005</v>
      </c>
      <c r="Z21" s="3" t="s">
        <v>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>
      <c r="A22" s="29" t="s">
        <v>108</v>
      </c>
      <c r="B22" s="37" t="s">
        <v>0</v>
      </c>
      <c r="C22" s="3">
        <v>10894.3</v>
      </c>
      <c r="D22" s="3">
        <v>10544.119000000001</v>
      </c>
      <c r="E22" s="3">
        <v>9312.1688830000003</v>
      </c>
      <c r="F22" s="3">
        <v>9522.9242149999991</v>
      </c>
      <c r="G22" s="3">
        <v>10054.104574999999</v>
      </c>
      <c r="H22" s="3">
        <v>10412.056052</v>
      </c>
      <c r="I22" s="3">
        <v>13767.288374</v>
      </c>
      <c r="J22" s="3">
        <v>16238.649321000001</v>
      </c>
      <c r="K22" s="3">
        <v>16354.007431</v>
      </c>
      <c r="L22" s="3">
        <v>18720.889902999999</v>
      </c>
      <c r="M22" s="3">
        <v>24010.205944000001</v>
      </c>
      <c r="N22" s="3">
        <v>27922.761999999999</v>
      </c>
      <c r="O22" s="3">
        <v>28638.913</v>
      </c>
      <c r="P22" s="3">
        <v>28645.317999999999</v>
      </c>
      <c r="Q22" s="3">
        <v>22722.342000000001</v>
      </c>
      <c r="R22" s="3">
        <v>23158.240000000002</v>
      </c>
      <c r="S22" s="3">
        <v>25128.407999999999</v>
      </c>
      <c r="T22" s="3">
        <v>25876.717000000001</v>
      </c>
      <c r="U22" s="3">
        <v>25792.137999999999</v>
      </c>
      <c r="V22" s="3">
        <v>22967.503000000001</v>
      </c>
      <c r="W22" s="3">
        <v>22780.571</v>
      </c>
      <c r="X22" s="3">
        <v>25532.147000000001</v>
      </c>
      <c r="Y22" s="3">
        <v>26317.381000000001</v>
      </c>
      <c r="Z22" s="3" t="s"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>
      <c r="A23" s="38" t="s">
        <v>109</v>
      </c>
      <c r="B23" s="39" t="s">
        <v>0</v>
      </c>
      <c r="C23" s="3">
        <v>24608.18</v>
      </c>
      <c r="D23" s="3">
        <v>26569.35</v>
      </c>
      <c r="E23" s="3">
        <v>23442.73320586</v>
      </c>
      <c r="F23" s="3">
        <v>23389.848589680001</v>
      </c>
      <c r="G23" s="3">
        <v>24446.49369236</v>
      </c>
      <c r="H23" s="3">
        <v>25336.266363399998</v>
      </c>
      <c r="I23" s="3">
        <v>28907.336653999999</v>
      </c>
      <c r="J23" s="3">
        <v>35128.236030519998</v>
      </c>
      <c r="K23" s="3">
        <v>38815.151822519998</v>
      </c>
      <c r="L23" s="3">
        <v>42863.94062334</v>
      </c>
      <c r="M23" s="3">
        <v>45683.6262174</v>
      </c>
      <c r="N23" s="3">
        <v>49389.152999999998</v>
      </c>
      <c r="O23" s="3">
        <v>52096.034599999999</v>
      </c>
      <c r="P23" s="3">
        <v>55843.568879999999</v>
      </c>
      <c r="Q23" s="3">
        <v>64614.377119999997</v>
      </c>
      <c r="R23" s="3">
        <v>76980.107000000004</v>
      </c>
      <c r="S23" s="3">
        <v>84484.551399999997</v>
      </c>
      <c r="T23" s="3">
        <v>92257.369739999995</v>
      </c>
      <c r="U23" s="3">
        <v>104011.23701</v>
      </c>
      <c r="V23" s="3">
        <v>115725.66766000001</v>
      </c>
      <c r="W23" s="3">
        <v>115033.26614000001</v>
      </c>
      <c r="X23" s="3">
        <v>113386.73564</v>
      </c>
      <c r="Y23" s="3">
        <v>128792.43798</v>
      </c>
      <c r="Z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>
      <c r="A24" s="38" t="s">
        <v>110</v>
      </c>
      <c r="B24" s="39" t="s">
        <v>0</v>
      </c>
      <c r="C24" s="3">
        <v>-214.246080000001</v>
      </c>
      <c r="D24" s="3">
        <v>-1175.2362000000101</v>
      </c>
      <c r="E24" s="3">
        <v>-3125.9018380799998</v>
      </c>
      <c r="F24" s="3">
        <v>-878.48255423999899</v>
      </c>
      <c r="G24" s="3">
        <v>-1755.6869606800001</v>
      </c>
      <c r="H24" s="3">
        <v>-3127.7673851999998</v>
      </c>
      <c r="I24" s="3">
        <v>-2241.88961899998</v>
      </c>
      <c r="J24" s="3">
        <v>-7328.6300496599997</v>
      </c>
      <c r="K24" s="3">
        <v>-5097.4268880499903</v>
      </c>
      <c r="L24" s="3">
        <v>-8658.8319578599803</v>
      </c>
      <c r="M24" s="3">
        <v>-2843.6829974000102</v>
      </c>
      <c r="N24" s="3">
        <v>-3995.9311499999599</v>
      </c>
      <c r="O24" s="3">
        <v>-21717.242399999999</v>
      </c>
      <c r="P24" s="3">
        <v>-23258.475180000001</v>
      </c>
      <c r="Q24" s="3">
        <v>-35428.241199999997</v>
      </c>
      <c r="R24" s="3">
        <v>-28564.1338</v>
      </c>
      <c r="S24" s="3">
        <v>-29403.564920000001</v>
      </c>
      <c r="T24" s="3">
        <v>-23684.549849999999</v>
      </c>
      <c r="U24" s="3">
        <v>-21502.501359999998</v>
      </c>
      <c r="V24" s="3">
        <v>-33957.261060000099</v>
      </c>
      <c r="W24" s="3">
        <v>-40275.54004</v>
      </c>
      <c r="X24" s="3">
        <v>-36165.571009999898</v>
      </c>
      <c r="Y24" s="3">
        <v>-26658.914100000002</v>
      </c>
      <c r="Z24" s="3" t="s"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>
      <c r="A25" t="s">
        <v>111</v>
      </c>
      <c r="B25" s="30" t="s">
        <v>0</v>
      </c>
      <c r="C25" s="3">
        <v>42592.084000000003</v>
      </c>
      <c r="D25" s="3">
        <v>44312.307000000001</v>
      </c>
      <c r="E25" s="3">
        <v>44197.602386300001</v>
      </c>
      <c r="F25" s="3">
        <v>49642.909326319997</v>
      </c>
      <c r="G25" s="3">
        <v>61103.780482310001</v>
      </c>
      <c r="H25" s="3">
        <v>68116.107681599999</v>
      </c>
      <c r="I25" s="3">
        <v>83817.692798999997</v>
      </c>
      <c r="J25" s="3">
        <v>105248.71429624</v>
      </c>
      <c r="K25" s="3">
        <v>112421.8426505</v>
      </c>
      <c r="L25" s="3">
        <v>136832.41550207001</v>
      </c>
      <c r="M25" s="3">
        <v>157459.32776869999</v>
      </c>
      <c r="N25" s="3">
        <v>177091.10459999999</v>
      </c>
      <c r="O25" s="3">
        <v>204138.698</v>
      </c>
      <c r="P25" s="3">
        <v>223504.93478000001</v>
      </c>
      <c r="Q25" s="3">
        <v>249400.53137000001</v>
      </c>
      <c r="R25" s="3">
        <v>260385.54724000001</v>
      </c>
      <c r="S25" s="3">
        <v>283198.26020000002</v>
      </c>
      <c r="T25" s="3">
        <v>310538.20314</v>
      </c>
      <c r="U25" s="3">
        <v>338724.27927</v>
      </c>
      <c r="V25" s="3">
        <v>436423.4903</v>
      </c>
      <c r="W25" s="3">
        <v>446535.48507</v>
      </c>
      <c r="X25" s="3">
        <v>444882.36027</v>
      </c>
      <c r="Y25" s="3">
        <v>454701.68881999998</v>
      </c>
      <c r="Z25" s="3" t="s"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>
      <c r="A26" t="s">
        <v>112</v>
      </c>
      <c r="B26" s="30" t="s">
        <v>0</v>
      </c>
      <c r="C26" s="3">
        <v>13664.12</v>
      </c>
      <c r="D26" s="3">
        <v>14944.249</v>
      </c>
      <c r="E26" s="3">
        <v>16173.508829</v>
      </c>
      <c r="F26" s="3">
        <v>21446.206075999999</v>
      </c>
      <c r="G26" s="3">
        <v>28264.125562000001</v>
      </c>
      <c r="H26" s="3">
        <v>33339.675000000003</v>
      </c>
      <c r="I26" s="3">
        <v>44866.159131</v>
      </c>
      <c r="J26" s="3">
        <v>57083.359189000003</v>
      </c>
      <c r="K26" s="3">
        <v>65324.443085999999</v>
      </c>
      <c r="L26" s="3">
        <v>85365.622082000002</v>
      </c>
      <c r="M26" s="3">
        <v>99519.978166999994</v>
      </c>
      <c r="N26" s="3">
        <v>122734.356</v>
      </c>
      <c r="O26" s="3">
        <v>136976.06400000001</v>
      </c>
      <c r="P26" s="3">
        <v>151445.07500000001</v>
      </c>
      <c r="Q26" s="3">
        <v>156169.91399999999</v>
      </c>
      <c r="R26" s="3">
        <v>170210.761</v>
      </c>
      <c r="S26" s="3">
        <v>191498.46799999999</v>
      </c>
      <c r="T26" s="3">
        <v>215027.948</v>
      </c>
      <c r="U26" s="3">
        <v>237741.75</v>
      </c>
      <c r="V26" s="3">
        <v>314229.06900000002</v>
      </c>
      <c r="W26" s="3">
        <v>311450.951</v>
      </c>
      <c r="X26" s="3">
        <v>312966.18900000001</v>
      </c>
      <c r="Y26" s="3">
        <v>325057.43800000002</v>
      </c>
      <c r="Z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>
      <c r="A27" t="s">
        <v>113</v>
      </c>
      <c r="B27" s="30" t="s">
        <v>0</v>
      </c>
      <c r="C27" s="3">
        <v>7509.1750000000002</v>
      </c>
      <c r="D27" s="3">
        <v>8196.8860000000004</v>
      </c>
      <c r="E27" s="3">
        <v>9311.6332060000004</v>
      </c>
      <c r="F27" s="3">
        <v>12419.628526</v>
      </c>
      <c r="G27" s="3">
        <v>15488.871512</v>
      </c>
      <c r="H27" s="3">
        <v>18975.452546</v>
      </c>
      <c r="I27" s="3">
        <v>24476.050340000002</v>
      </c>
      <c r="J27" s="3">
        <v>28930.094094</v>
      </c>
      <c r="K27" s="3">
        <v>33146.581896999996</v>
      </c>
      <c r="L27" s="3">
        <v>42650.590969999997</v>
      </c>
      <c r="M27" s="3">
        <v>48766.340076</v>
      </c>
      <c r="N27" s="3">
        <v>57246.572</v>
      </c>
      <c r="O27" s="3">
        <v>62228.834000000003</v>
      </c>
      <c r="P27" s="3">
        <v>68278.334000000003</v>
      </c>
      <c r="Q27" s="3">
        <v>71324.187999999995</v>
      </c>
      <c r="R27" s="3">
        <v>73804.687000000005</v>
      </c>
      <c r="S27" s="3">
        <v>81713.062000000005</v>
      </c>
      <c r="T27" s="3">
        <v>92197.846000000005</v>
      </c>
      <c r="U27" s="3">
        <v>99426.854000000007</v>
      </c>
      <c r="V27" s="3">
        <v>143100.19099999999</v>
      </c>
      <c r="W27" s="3">
        <v>144621.117</v>
      </c>
      <c r="X27" s="3">
        <v>136968.02499999999</v>
      </c>
      <c r="Y27" s="3">
        <v>137086.70199999999</v>
      </c>
      <c r="Z27" s="3" t="s">
        <v>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A28" s="38" t="s">
        <v>114</v>
      </c>
      <c r="B28" s="39" t="s">
        <v>0</v>
      </c>
      <c r="C28" s="3">
        <v>4911.3779999999997</v>
      </c>
      <c r="D28" s="3">
        <v>5573.1229999999996</v>
      </c>
      <c r="E28" s="3">
        <v>6318.5863300000001</v>
      </c>
      <c r="F28" s="3">
        <v>7981.7255999999998</v>
      </c>
      <c r="G28" s="3">
        <v>10035.681500000001</v>
      </c>
      <c r="H28" s="3">
        <v>11687.5682</v>
      </c>
      <c r="I28" s="3">
        <v>14857.856100000001</v>
      </c>
      <c r="J28" s="3">
        <v>17335.550200000001</v>
      </c>
      <c r="K28" s="3">
        <v>19241.344300000001</v>
      </c>
      <c r="L28" s="3">
        <v>24131.355</v>
      </c>
      <c r="M28" s="3">
        <v>27260.925599999999</v>
      </c>
      <c r="N28" s="3">
        <v>32244.416000000001</v>
      </c>
      <c r="O28" s="3">
        <v>35144.373</v>
      </c>
      <c r="P28" s="3">
        <v>39172.858</v>
      </c>
      <c r="Q28" s="3">
        <v>40642.839</v>
      </c>
      <c r="R28" s="3">
        <v>43295.347000000002</v>
      </c>
      <c r="S28" s="3">
        <v>46178.271000000001</v>
      </c>
      <c r="T28" s="3">
        <v>49777.514000000003</v>
      </c>
      <c r="U28" s="3">
        <v>52129.294999999998</v>
      </c>
      <c r="V28" s="3">
        <v>71576.134999999995</v>
      </c>
      <c r="W28" s="3">
        <v>83057.932000000001</v>
      </c>
      <c r="X28" s="3">
        <v>79890.445999999996</v>
      </c>
      <c r="Y28" s="3">
        <v>75399.05</v>
      </c>
      <c r="Z28" s="3" t="s"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>
      <c r="A29" s="38" t="s">
        <v>115</v>
      </c>
      <c r="B29" s="39" t="s">
        <v>0</v>
      </c>
      <c r="C29" s="3">
        <v>2597.797</v>
      </c>
      <c r="D29" s="3">
        <v>2623.7629999999999</v>
      </c>
      <c r="E29" s="3">
        <v>2993.0468759999999</v>
      </c>
      <c r="F29" s="3">
        <v>4437.9029259999998</v>
      </c>
      <c r="G29" s="3">
        <v>5453.190012</v>
      </c>
      <c r="H29" s="3">
        <v>7287.8843459999998</v>
      </c>
      <c r="I29" s="3">
        <v>9618.1942400000007</v>
      </c>
      <c r="J29" s="3">
        <v>11594.543894</v>
      </c>
      <c r="K29" s="3">
        <v>13905.237596999999</v>
      </c>
      <c r="L29" s="3">
        <v>18519.235970000002</v>
      </c>
      <c r="M29" s="3">
        <v>21505.414476000002</v>
      </c>
      <c r="N29" s="3">
        <v>25002.155999999999</v>
      </c>
      <c r="O29" s="3">
        <v>27084.460999999999</v>
      </c>
      <c r="P29" s="3">
        <v>29105.475999999999</v>
      </c>
      <c r="Q29" s="3">
        <v>30681.348999999998</v>
      </c>
      <c r="R29" s="3">
        <v>30509.34</v>
      </c>
      <c r="S29" s="3">
        <v>35534.790999999997</v>
      </c>
      <c r="T29" s="3">
        <v>42420.332000000002</v>
      </c>
      <c r="U29" s="3">
        <v>47297.559000000001</v>
      </c>
      <c r="V29" s="3">
        <v>71524.055999999997</v>
      </c>
      <c r="W29" s="3">
        <v>61563.184999999998</v>
      </c>
      <c r="X29" s="3">
        <v>57077.578999999998</v>
      </c>
      <c r="Y29" s="3">
        <v>61687.652000000002</v>
      </c>
      <c r="Z29" s="3" t="s"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>
      <c r="A30" t="s">
        <v>116</v>
      </c>
      <c r="B30" s="30" t="s">
        <v>0</v>
      </c>
      <c r="C30" s="3">
        <v>6154.9449999999997</v>
      </c>
      <c r="D30" s="3">
        <v>6747.3630000000003</v>
      </c>
      <c r="E30" s="3">
        <v>6861.8756229999999</v>
      </c>
      <c r="F30" s="3">
        <v>9026.57755</v>
      </c>
      <c r="G30" s="3">
        <v>12775.638999999999</v>
      </c>
      <c r="H30" s="3">
        <v>14364.397999999999</v>
      </c>
      <c r="I30" s="3">
        <v>20390.268</v>
      </c>
      <c r="J30" s="3">
        <v>28153.264999999999</v>
      </c>
      <c r="K30" s="3">
        <v>32177.861188999999</v>
      </c>
      <c r="L30" s="3">
        <v>42715.031111999997</v>
      </c>
      <c r="M30" s="3">
        <v>50753.638091000001</v>
      </c>
      <c r="N30" s="3">
        <v>65487.784</v>
      </c>
      <c r="O30" s="3">
        <v>74747.23</v>
      </c>
      <c r="P30" s="3">
        <v>83166.740999999995</v>
      </c>
      <c r="Q30" s="3">
        <v>84845.725999999995</v>
      </c>
      <c r="R30" s="3">
        <v>96406.073999999993</v>
      </c>
      <c r="S30" s="3">
        <v>109785.406</v>
      </c>
      <c r="T30" s="3">
        <v>122830.102</v>
      </c>
      <c r="U30" s="3">
        <v>138314.89600000001</v>
      </c>
      <c r="V30" s="3">
        <v>171128.878</v>
      </c>
      <c r="W30" s="3">
        <v>166829.834</v>
      </c>
      <c r="X30" s="3">
        <v>175998.16399999999</v>
      </c>
      <c r="Y30" s="3">
        <v>187970.736</v>
      </c>
      <c r="Z30" s="3" t="s">
        <v>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A31" s="38" t="s">
        <v>117</v>
      </c>
      <c r="B31" s="39" t="s">
        <v>0</v>
      </c>
      <c r="C31" s="3">
        <v>2985.3679999999999</v>
      </c>
      <c r="D31" s="3">
        <v>3090.373</v>
      </c>
      <c r="E31" s="3">
        <v>3587.2665000000002</v>
      </c>
      <c r="F31" s="3">
        <v>4173.5315499999997</v>
      </c>
      <c r="G31" s="3">
        <v>5739.3995500000001</v>
      </c>
      <c r="H31" s="3">
        <v>6612.9795430000004</v>
      </c>
      <c r="I31" s="3">
        <v>8533.8344510000006</v>
      </c>
      <c r="J31" s="3">
        <v>11658.817368</v>
      </c>
      <c r="K31" s="3">
        <v>13807.764741999999</v>
      </c>
      <c r="L31" s="3">
        <v>18084.162927000001</v>
      </c>
      <c r="M31" s="3">
        <v>22408.840112000002</v>
      </c>
      <c r="N31" s="3">
        <v>26978.425999999999</v>
      </c>
      <c r="O31" s="3">
        <v>31061.385999999999</v>
      </c>
      <c r="P31" s="3">
        <v>35591.298000000003</v>
      </c>
      <c r="Q31" s="3">
        <v>36751.499000000003</v>
      </c>
      <c r="R31" s="3">
        <v>40696.159</v>
      </c>
      <c r="S31" s="3">
        <v>45691.578000000001</v>
      </c>
      <c r="T31" s="3">
        <v>53723.004999999997</v>
      </c>
      <c r="U31" s="3">
        <v>59556.531999999999</v>
      </c>
      <c r="V31" s="3">
        <v>95720.339000000007</v>
      </c>
      <c r="W31" s="3">
        <v>106468.66099999999</v>
      </c>
      <c r="X31" s="3">
        <v>95254.482000000004</v>
      </c>
      <c r="Y31" s="3">
        <v>91640.585000000006</v>
      </c>
      <c r="Z31" s="3" t="s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>
      <c r="A32" s="38" t="s">
        <v>118</v>
      </c>
      <c r="B32" s="39" t="s">
        <v>0</v>
      </c>
      <c r="C32" s="3">
        <v>2481.627</v>
      </c>
      <c r="D32" s="3">
        <v>3016.32</v>
      </c>
      <c r="E32" s="3">
        <v>2944.1687999999999</v>
      </c>
      <c r="F32" s="3">
        <v>4402.5439999999999</v>
      </c>
      <c r="G32" s="3">
        <v>6357.7089999999998</v>
      </c>
      <c r="H32" s="3">
        <v>6961.71</v>
      </c>
      <c r="I32" s="3">
        <v>10920.901</v>
      </c>
      <c r="J32" s="3">
        <v>15516.528</v>
      </c>
      <c r="K32" s="3">
        <v>17532.200643</v>
      </c>
      <c r="L32" s="3">
        <v>23249.621212999999</v>
      </c>
      <c r="M32" s="3">
        <v>26550.729781999999</v>
      </c>
      <c r="N32" s="3">
        <v>36219.462</v>
      </c>
      <c r="O32" s="3">
        <v>40870.226000000002</v>
      </c>
      <c r="P32" s="3">
        <v>43690.59</v>
      </c>
      <c r="Q32" s="3">
        <v>43889.99</v>
      </c>
      <c r="R32" s="3">
        <v>51078.095999999998</v>
      </c>
      <c r="S32" s="3">
        <v>59135.464</v>
      </c>
      <c r="T32" s="3">
        <v>63952.377</v>
      </c>
      <c r="U32" s="3">
        <v>72959.191000000006</v>
      </c>
      <c r="V32" s="3">
        <v>71877.322</v>
      </c>
      <c r="W32" s="3">
        <v>57626.180999999997</v>
      </c>
      <c r="X32" s="3">
        <v>76750.876000000004</v>
      </c>
      <c r="Y32" s="3">
        <v>87664.895000000004</v>
      </c>
      <c r="Z32" s="3" t="s">
        <v>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>
      <c r="A33" s="38" t="s">
        <v>119</v>
      </c>
      <c r="B33" s="39" t="s">
        <v>0</v>
      </c>
      <c r="C33" s="3">
        <v>687.95000000000095</v>
      </c>
      <c r="D33" s="3">
        <v>640.66999999999905</v>
      </c>
      <c r="E33" s="3">
        <v>330.44032299999998</v>
      </c>
      <c r="F33" s="3">
        <v>450.50199999999899</v>
      </c>
      <c r="G33" s="3">
        <v>678.53044999999895</v>
      </c>
      <c r="H33" s="3">
        <v>789.70845699999904</v>
      </c>
      <c r="I33" s="3">
        <v>935.53254900000002</v>
      </c>
      <c r="J33" s="3">
        <v>977.91963199999896</v>
      </c>
      <c r="K33" s="3">
        <v>902.76812241002301</v>
      </c>
      <c r="L33" s="3">
        <v>1515.12654736999</v>
      </c>
      <c r="M33" s="3">
        <v>1794.0681969999901</v>
      </c>
      <c r="N33" s="3">
        <v>2289.8960000000002</v>
      </c>
      <c r="O33" s="3">
        <v>2815.6180000000099</v>
      </c>
      <c r="P33" s="3">
        <v>3884.8530000000101</v>
      </c>
      <c r="Q33" s="3">
        <v>4204.2369999999901</v>
      </c>
      <c r="R33" s="3">
        <v>4631.8190000000004</v>
      </c>
      <c r="S33" s="3">
        <v>4958.3639999999896</v>
      </c>
      <c r="T33" s="3">
        <v>5154.7200000000103</v>
      </c>
      <c r="U33" s="3">
        <v>5799.1729999999998</v>
      </c>
      <c r="V33" s="3">
        <v>3531.2170000000201</v>
      </c>
      <c r="W33" s="3">
        <v>2734.9920000000102</v>
      </c>
      <c r="X33" s="3">
        <v>3992.80600000001</v>
      </c>
      <c r="Y33" s="3">
        <v>8665.2560000000194</v>
      </c>
      <c r="Z33" s="3" t="s">
        <v>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>
      <c r="A34" s="38" t="s">
        <v>120</v>
      </c>
      <c r="B34" s="39" t="s">
        <v>0</v>
      </c>
      <c r="C34" s="3">
        <v>28927.964479999999</v>
      </c>
      <c r="D34" s="3">
        <v>29368.057680000002</v>
      </c>
      <c r="E34" s="3">
        <v>28024.093557299999</v>
      </c>
      <c r="F34" s="3">
        <v>28196.703250319999</v>
      </c>
      <c r="G34" s="3">
        <v>32839.65492031</v>
      </c>
      <c r="H34" s="3">
        <v>34776.432681600003</v>
      </c>
      <c r="I34" s="3">
        <v>38951.533667999996</v>
      </c>
      <c r="J34" s="3">
        <v>48165.355107240001</v>
      </c>
      <c r="K34" s="3">
        <v>47097.399564500003</v>
      </c>
      <c r="L34" s="3">
        <v>51466.793420069997</v>
      </c>
      <c r="M34" s="3">
        <v>57939.3496017</v>
      </c>
      <c r="N34" s="3">
        <v>54356.748599999999</v>
      </c>
      <c r="O34" s="3">
        <v>67162.634000000005</v>
      </c>
      <c r="P34" s="3">
        <v>72059.859779999999</v>
      </c>
      <c r="Q34" s="3">
        <v>93230.617370000007</v>
      </c>
      <c r="R34" s="3">
        <v>90174.786240000001</v>
      </c>
      <c r="S34" s="3">
        <v>91699.792199999996</v>
      </c>
      <c r="T34" s="3">
        <v>95510.255139999994</v>
      </c>
      <c r="U34" s="3">
        <v>100982.52927</v>
      </c>
      <c r="V34" s="3">
        <v>122194.4213</v>
      </c>
      <c r="W34" s="3">
        <v>135084.53406999999</v>
      </c>
      <c r="X34" s="3">
        <v>131916.17126999999</v>
      </c>
      <c r="Y34" s="3">
        <v>129644.25082</v>
      </c>
      <c r="Z34" s="3" t="s"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>
      <c r="A35" s="29" t="s">
        <v>121</v>
      </c>
      <c r="B35" s="37" t="s">
        <v>0</v>
      </c>
      <c r="C35" s="3">
        <v>8409.2919999999995</v>
      </c>
      <c r="D35" s="3">
        <v>8366.9680000000008</v>
      </c>
      <c r="E35" s="3">
        <v>8099.4490050000004</v>
      </c>
      <c r="F35" s="3">
        <v>8596.5558689999998</v>
      </c>
      <c r="G35" s="3">
        <v>9574.2434169999997</v>
      </c>
      <c r="H35" s="3">
        <v>10867.635213</v>
      </c>
      <c r="I35" s="3">
        <v>12983.844556</v>
      </c>
      <c r="J35" s="3">
        <v>15339.285066</v>
      </c>
      <c r="K35" s="3">
        <v>16296.67805</v>
      </c>
      <c r="L35" s="3">
        <v>18315.584846999998</v>
      </c>
      <c r="M35" s="3">
        <v>21459.018370999998</v>
      </c>
      <c r="N35" s="3">
        <v>21316.371999999999</v>
      </c>
      <c r="O35" s="3">
        <v>23986.654999999999</v>
      </c>
      <c r="P35" s="3">
        <v>24181.161</v>
      </c>
      <c r="Q35" s="3">
        <v>27340.357</v>
      </c>
      <c r="R35" s="3">
        <v>26837.734</v>
      </c>
      <c r="S35" s="3">
        <v>28302.404999999999</v>
      </c>
      <c r="T35" s="3">
        <v>28341.322</v>
      </c>
      <c r="U35" s="3">
        <v>30508.316999999999</v>
      </c>
      <c r="V35" s="3">
        <v>33755.364999999998</v>
      </c>
      <c r="W35" s="3">
        <v>34026.330999999998</v>
      </c>
      <c r="X35" s="3">
        <v>34623.667000000001</v>
      </c>
      <c r="Y35" s="3">
        <v>34944.542000000001</v>
      </c>
      <c r="Z35" s="3" t="s">
        <v>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B36" s="1">
        <v>2000</v>
      </c>
      <c r="C36" s="1">
        <v>2001</v>
      </c>
      <c r="D36" s="1">
        <v>2002</v>
      </c>
      <c r="E36" s="1">
        <v>2003</v>
      </c>
      <c r="F36" s="1">
        <v>2004</v>
      </c>
      <c r="G36" s="1">
        <v>2005</v>
      </c>
      <c r="H36" s="1">
        <v>2006</v>
      </c>
      <c r="I36" s="1">
        <v>2007</v>
      </c>
      <c r="J36" s="1">
        <v>2008</v>
      </c>
      <c r="K36" s="1">
        <v>2009</v>
      </c>
      <c r="L36" s="1">
        <v>2010</v>
      </c>
      <c r="M36" s="1">
        <v>2011</v>
      </c>
      <c r="N36" s="1">
        <v>2012</v>
      </c>
      <c r="O36" s="1">
        <v>2013</v>
      </c>
      <c r="P36" s="1">
        <v>2014</v>
      </c>
      <c r="Q36" s="1">
        <v>2015</v>
      </c>
      <c r="R36" s="1">
        <v>2016</v>
      </c>
      <c r="S36" s="1">
        <v>2017</v>
      </c>
      <c r="T36" s="1">
        <v>2018</v>
      </c>
      <c r="U36" s="1">
        <v>2019</v>
      </c>
      <c r="V36" s="1">
        <v>2020</v>
      </c>
      <c r="W36" s="1">
        <v>2021</v>
      </c>
      <c r="X36" s="1">
        <v>2022</v>
      </c>
      <c r="Y36" s="1">
        <v>2023</v>
      </c>
    </row>
    <row r="37" spans="1:52">
      <c r="A37" t="s">
        <v>89</v>
      </c>
      <c r="B37" t="s">
        <v>0</v>
      </c>
      <c r="C37" s="3">
        <v>28562.17208</v>
      </c>
      <c r="D37" s="3">
        <v>33898.246200000001</v>
      </c>
      <c r="E37" s="3">
        <v>35523.734057059999</v>
      </c>
      <c r="F37" s="3">
        <v>41331.871272479999</v>
      </c>
      <c r="G37" s="3">
        <v>48030.320722509998</v>
      </c>
      <c r="H37" s="3">
        <v>56511.010527999999</v>
      </c>
      <c r="I37" s="3">
        <v>79503.007926000006</v>
      </c>
      <c r="J37" s="3">
        <v>98479.875411579997</v>
      </c>
      <c r="K37" s="3">
        <v>96516.271476809998</v>
      </c>
      <c r="L37" s="3">
        <v>126018.35937878001</v>
      </c>
      <c r="M37" s="3">
        <v>132814.98768600001</v>
      </c>
      <c r="N37" s="3">
        <v>159156.84239999999</v>
      </c>
      <c r="O37" s="3">
        <v>185918.5356</v>
      </c>
      <c r="P37" s="3">
        <v>188236.62296000001</v>
      </c>
      <c r="Q37" s="3">
        <v>209959.66409000001</v>
      </c>
      <c r="R37" s="3">
        <v>209538.49392000001</v>
      </c>
      <c r="S37" s="3">
        <v>208196.21484</v>
      </c>
      <c r="T37" s="3">
        <v>203324.48475</v>
      </c>
      <c r="U37" s="3">
        <v>225459.12078</v>
      </c>
      <c r="V37" s="3">
        <v>273644.74501999997</v>
      </c>
      <c r="W37" s="3">
        <v>310398.79317999998</v>
      </c>
      <c r="X37" s="3">
        <v>275104.96286999999</v>
      </c>
      <c r="Y37" s="3" t="s">
        <v>0</v>
      </c>
    </row>
    <row r="38" spans="1:52">
      <c r="A38" t="s">
        <v>90</v>
      </c>
      <c r="B38" t="s">
        <v>0</v>
      </c>
      <c r="C38" s="3">
        <v>8433.6570510000001</v>
      </c>
      <c r="D38" s="3">
        <v>9788.3198840000005</v>
      </c>
      <c r="E38" s="3">
        <v>10266.97516</v>
      </c>
      <c r="F38" s="3">
        <v>12601.180270000001</v>
      </c>
      <c r="G38" s="3">
        <v>14003.008959999999</v>
      </c>
      <c r="H38" s="3">
        <v>17659.690790000001</v>
      </c>
      <c r="I38" s="3">
        <v>26501.002639999999</v>
      </c>
      <c r="J38" s="3">
        <v>31363.017650000002</v>
      </c>
      <c r="K38" s="3">
        <v>33396.633729000001</v>
      </c>
      <c r="L38" s="3">
        <v>44846.391237999997</v>
      </c>
      <c r="M38" s="3">
        <v>49190.73618</v>
      </c>
      <c r="N38" s="3">
        <v>62414.447999999997</v>
      </c>
      <c r="O38" s="3">
        <v>66399.476999999999</v>
      </c>
      <c r="P38" s="3">
        <v>63166.652000000002</v>
      </c>
      <c r="Q38" s="3">
        <v>61571.749000000003</v>
      </c>
      <c r="R38" s="3">
        <v>62362.646999999997</v>
      </c>
      <c r="S38" s="3">
        <v>64258.091</v>
      </c>
      <c r="T38" s="3">
        <v>60333.675000000003</v>
      </c>
      <c r="U38" s="3">
        <v>68114.538</v>
      </c>
      <c r="V38" s="3">
        <v>75592.471000000005</v>
      </c>
      <c r="W38" s="3">
        <v>78186.093999999997</v>
      </c>
      <c r="X38" s="3">
        <v>72206.027000000002</v>
      </c>
      <c r="Y38" s="3" t="s">
        <v>0</v>
      </c>
    </row>
    <row r="39" spans="1:52">
      <c r="A39" s="38" t="s">
        <v>91</v>
      </c>
      <c r="B39" s="38" t="s">
        <v>0</v>
      </c>
      <c r="C39" s="40">
        <v>33331.154159999998</v>
      </c>
      <c r="D39" s="40">
        <v>36899.657729999999</v>
      </c>
      <c r="E39" s="40">
        <v>37506.847997340003</v>
      </c>
      <c r="F39" s="40">
        <v>43335.877337999998</v>
      </c>
      <c r="G39" s="40">
        <v>51348.89387285</v>
      </c>
      <c r="H39" s="40">
        <v>58682.673183999999</v>
      </c>
      <c r="I39" s="40">
        <v>85824.224105999994</v>
      </c>
      <c r="J39" s="40">
        <v>103294.03520584</v>
      </c>
      <c r="K39" s="40">
        <v>100125.58796552</v>
      </c>
      <c r="L39" s="40">
        <v>128771.20083438999</v>
      </c>
      <c r="M39" s="40">
        <v>136939.2907599</v>
      </c>
      <c r="N39" s="40">
        <v>168382.41855</v>
      </c>
      <c r="O39" s="40">
        <v>190541.49239999999</v>
      </c>
      <c r="P39" s="40">
        <v>194409.10888000001</v>
      </c>
      <c r="Q39" s="40">
        <v>218395.12771999999</v>
      </c>
      <c r="R39" s="40">
        <v>216357.59375999999</v>
      </c>
      <c r="S39" s="40">
        <v>217078.61652000001</v>
      </c>
      <c r="T39" s="40">
        <v>213650.76798</v>
      </c>
      <c r="U39" s="40">
        <v>235002.11558000001</v>
      </c>
      <c r="V39" s="40">
        <v>283682.49459999998</v>
      </c>
      <c r="W39" s="40">
        <v>321470.33315000002</v>
      </c>
      <c r="X39" s="40">
        <v>287560.88537999999</v>
      </c>
      <c r="Y39" s="40" t="s">
        <v>0</v>
      </c>
    </row>
    <row r="40" spans="1:52">
      <c r="A40" s="38" t="s">
        <v>92</v>
      </c>
      <c r="B40" s="38" t="s">
        <v>0</v>
      </c>
      <c r="C40" s="40">
        <v>4768.9820799999998</v>
      </c>
      <c r="D40" s="40">
        <v>3001.4115299999999</v>
      </c>
      <c r="E40" s="40">
        <v>1983.11394028</v>
      </c>
      <c r="F40" s="40">
        <v>2004.00606552</v>
      </c>
      <c r="G40" s="40">
        <v>3318.5731469100001</v>
      </c>
      <c r="H40" s="40">
        <v>2171.662656</v>
      </c>
      <c r="I40" s="40">
        <v>6321.2161800000003</v>
      </c>
      <c r="J40" s="40">
        <v>4814.1597942600001</v>
      </c>
      <c r="K40" s="40">
        <v>3609.3164887100002</v>
      </c>
      <c r="L40" s="40">
        <v>2752.8414556100001</v>
      </c>
      <c r="M40" s="40">
        <v>4124.3030738999996</v>
      </c>
      <c r="N40" s="40">
        <v>9225.5761500000008</v>
      </c>
      <c r="O40" s="40">
        <v>4622.9567999999999</v>
      </c>
      <c r="P40" s="40">
        <v>6172.4859200000001</v>
      </c>
      <c r="Q40" s="40">
        <v>8435.4636300000002</v>
      </c>
      <c r="R40" s="40">
        <v>6819.0998399999999</v>
      </c>
      <c r="S40" s="40">
        <v>8882.4016800000009</v>
      </c>
      <c r="T40" s="40">
        <v>10326.283229999999</v>
      </c>
      <c r="U40" s="40">
        <v>9542.9948000000004</v>
      </c>
      <c r="V40" s="40">
        <v>10037.74958</v>
      </c>
      <c r="W40" s="40">
        <v>11071.53997</v>
      </c>
      <c r="X40" s="40">
        <v>12455.92251</v>
      </c>
      <c r="Y40" s="40" t="s">
        <v>0</v>
      </c>
    </row>
    <row r="41" spans="1:52">
      <c r="A41" t="s">
        <v>93</v>
      </c>
      <c r="B41" t="s">
        <v>0</v>
      </c>
      <c r="C41" s="3">
        <v>557.37599999999998</v>
      </c>
      <c r="D41" s="3">
        <v>564.36099999999999</v>
      </c>
      <c r="E41" s="3">
        <v>1377.74115476</v>
      </c>
      <c r="F41" s="3">
        <v>770.18045512000003</v>
      </c>
      <c r="G41" s="3">
        <v>758.04828984000005</v>
      </c>
      <c r="H41" s="3">
        <v>637.68256120000001</v>
      </c>
      <c r="I41" s="3">
        <v>-8919.7556559999994</v>
      </c>
      <c r="J41" s="3">
        <v>-13744.63421102</v>
      </c>
      <c r="K41" s="3">
        <v>-9630.7481595000008</v>
      </c>
      <c r="L41" s="3">
        <v>-18071.07839518</v>
      </c>
      <c r="M41" s="3">
        <v>-21574.6103941</v>
      </c>
      <c r="N41" s="3">
        <v>-27377.516800000001</v>
      </c>
      <c r="O41" s="3">
        <v>-33649.909599999999</v>
      </c>
      <c r="P41" s="3">
        <v>-36678.27392</v>
      </c>
      <c r="Q41" s="3">
        <v>-37974.668279999998</v>
      </c>
      <c r="R41" s="3">
        <v>-33970.705999999998</v>
      </c>
      <c r="S41" s="3">
        <v>-30575.399519999999</v>
      </c>
      <c r="T41" s="3">
        <v>-30909.877039999999</v>
      </c>
      <c r="U41" s="3">
        <v>-31042.25851</v>
      </c>
      <c r="V41" s="3">
        <v>-25758.24826</v>
      </c>
      <c r="W41" s="3">
        <v>-36058.900750000001</v>
      </c>
      <c r="X41" s="3">
        <v>-38372.470070000003</v>
      </c>
      <c r="Y41" s="3" t="s">
        <v>0</v>
      </c>
    </row>
    <row r="42" spans="1:52">
      <c r="A42" t="s">
        <v>94</v>
      </c>
      <c r="B42" t="s">
        <v>0</v>
      </c>
      <c r="C42" s="3">
        <v>173.636</v>
      </c>
      <c r="D42" s="3">
        <v>174.404</v>
      </c>
      <c r="E42" s="3">
        <v>384.50345600000003</v>
      </c>
      <c r="F42" s="3">
        <v>229.94952900000001</v>
      </c>
      <c r="G42" s="3">
        <v>232.51168799999999</v>
      </c>
      <c r="H42" s="3">
        <v>133.44451599999999</v>
      </c>
      <c r="I42" s="3">
        <v>-1995.676037</v>
      </c>
      <c r="J42" s="3">
        <v>-3334.3975930000001</v>
      </c>
      <c r="K42" s="3">
        <v>-3332.43880951557</v>
      </c>
      <c r="L42" s="3">
        <v>-6430.9887527331002</v>
      </c>
      <c r="M42" s="3">
        <v>-7990.5964422592597</v>
      </c>
      <c r="N42" s="3">
        <v>-9908.5159999999996</v>
      </c>
      <c r="O42" s="3">
        <v>-11202.142</v>
      </c>
      <c r="P42" s="3">
        <v>-11647.304</v>
      </c>
      <c r="Q42" s="3">
        <v>-10805.308000000001</v>
      </c>
      <c r="R42" s="3">
        <v>-9485.375</v>
      </c>
      <c r="S42" s="3">
        <v>-8334.3729999999996</v>
      </c>
      <c r="T42" s="3">
        <v>-7515.692</v>
      </c>
      <c r="U42" s="3">
        <v>-7885.3209999999999</v>
      </c>
      <c r="V42" s="3">
        <v>-5687.1729999999998</v>
      </c>
      <c r="W42" s="3">
        <v>-8069.6750000000002</v>
      </c>
      <c r="X42" s="3">
        <v>-8609.7469999999994</v>
      </c>
      <c r="Y42" s="3" t="s">
        <v>0</v>
      </c>
    </row>
    <row r="43" spans="1:52">
      <c r="A43" s="38" t="s">
        <v>95</v>
      </c>
      <c r="B43" s="38" t="s">
        <v>0</v>
      </c>
      <c r="C43" s="40">
        <v>4792.7331199999999</v>
      </c>
      <c r="D43" s="40">
        <v>4273.3404700000001</v>
      </c>
      <c r="E43" s="40">
        <v>5206.6477435799998</v>
      </c>
      <c r="F43" s="40">
        <v>4820.4316921600002</v>
      </c>
      <c r="G43" s="40">
        <v>4747.3401803899997</v>
      </c>
      <c r="H43" s="40">
        <v>5141.6812849999997</v>
      </c>
      <c r="I43" s="40">
        <v>4718.9782939999996</v>
      </c>
      <c r="J43" s="40">
        <v>4783.83464886</v>
      </c>
      <c r="K43" s="40">
        <v>5377.0049542099996</v>
      </c>
      <c r="L43" s="40">
        <v>4978.7449796700002</v>
      </c>
      <c r="M43" s="40">
        <v>5008.3933499000004</v>
      </c>
      <c r="N43" s="40">
        <v>5095.9935999999998</v>
      </c>
      <c r="O43" s="40">
        <v>5498.2322000000004</v>
      </c>
      <c r="P43" s="40">
        <v>5507.5695599999999</v>
      </c>
      <c r="Q43" s="40">
        <v>6349.0263000000004</v>
      </c>
      <c r="R43" s="40">
        <v>8832.6635200000001</v>
      </c>
      <c r="S43" s="40">
        <v>8393.6842400000005</v>
      </c>
      <c r="T43" s="40">
        <v>10662.12599</v>
      </c>
      <c r="U43" s="40">
        <v>9299.1756999999998</v>
      </c>
      <c r="V43" s="40">
        <v>11410.58712</v>
      </c>
      <c r="W43" s="40">
        <v>11583.06942</v>
      </c>
      <c r="X43" s="40">
        <v>9640.9223000000002</v>
      </c>
      <c r="Y43" s="40" t="s">
        <v>0</v>
      </c>
    </row>
    <row r="44" spans="1:52">
      <c r="A44" s="38" t="s">
        <v>96</v>
      </c>
      <c r="B44" s="38" t="s">
        <v>0</v>
      </c>
      <c r="C44" s="40">
        <v>4235.3572800000002</v>
      </c>
      <c r="D44" s="40">
        <v>3708.9804300000001</v>
      </c>
      <c r="E44" s="40">
        <v>3828.9065888199998</v>
      </c>
      <c r="F44" s="40">
        <v>4050.2512403199999</v>
      </c>
      <c r="G44" s="40">
        <v>3989.2918905500001</v>
      </c>
      <c r="H44" s="40">
        <v>4503.9987247999998</v>
      </c>
      <c r="I44" s="40">
        <v>13638.73395</v>
      </c>
      <c r="J44" s="40">
        <v>18528.468859879998</v>
      </c>
      <c r="K44" s="40">
        <v>15007.75311371</v>
      </c>
      <c r="L44" s="40">
        <v>23049.823374849999</v>
      </c>
      <c r="M44" s="40">
        <v>26583.003744000001</v>
      </c>
      <c r="N44" s="40">
        <v>32473.510399999999</v>
      </c>
      <c r="O44" s="40">
        <v>39148.141799999998</v>
      </c>
      <c r="P44" s="40">
        <v>42185.843480000003</v>
      </c>
      <c r="Q44" s="40">
        <v>44323.694580000003</v>
      </c>
      <c r="R44" s="40">
        <v>42803.36952</v>
      </c>
      <c r="S44" s="40">
        <v>38969.083760000001</v>
      </c>
      <c r="T44" s="40">
        <v>41572.00303</v>
      </c>
      <c r="U44" s="40">
        <v>40341.434209999999</v>
      </c>
      <c r="V44" s="40">
        <v>37168.835379999997</v>
      </c>
      <c r="W44" s="40">
        <v>47641.970170000001</v>
      </c>
      <c r="X44" s="40">
        <v>48013.392370000001</v>
      </c>
      <c r="Y44" s="40" t="s">
        <v>0</v>
      </c>
    </row>
    <row r="45" spans="1:52">
      <c r="A45" t="s">
        <v>97</v>
      </c>
      <c r="B45" t="s">
        <v>0</v>
      </c>
      <c r="C45" s="3">
        <v>13472.53592</v>
      </c>
      <c r="D45" s="3">
        <v>9849.6998000000003</v>
      </c>
      <c r="E45" s="3">
        <v>7296.1271744799997</v>
      </c>
      <c r="F45" s="3">
        <v>7540.8575987200002</v>
      </c>
      <c r="G45" s="3">
        <v>12315.41146996</v>
      </c>
      <c r="H45" s="3">
        <v>10967.4145924</v>
      </c>
      <c r="I45" s="3">
        <v>13234.440529</v>
      </c>
      <c r="J45" s="3">
        <v>20513.473095680001</v>
      </c>
      <c r="K45" s="3">
        <v>25536.31933319</v>
      </c>
      <c r="L45" s="3">
        <v>28885.13451847</v>
      </c>
      <c r="M45" s="3">
        <v>46218.950476799997</v>
      </c>
      <c r="N45" s="3">
        <v>45311.779000000002</v>
      </c>
      <c r="O45" s="3">
        <v>51870.072</v>
      </c>
      <c r="P45" s="3">
        <v>71946.585739999995</v>
      </c>
      <c r="Q45" s="3">
        <v>77415.535560000004</v>
      </c>
      <c r="R45" s="3">
        <v>84817.759319999997</v>
      </c>
      <c r="S45" s="3">
        <v>105577.44488</v>
      </c>
      <c r="T45" s="3">
        <v>138123.59542999999</v>
      </c>
      <c r="U45" s="3">
        <v>144307.41699999999</v>
      </c>
      <c r="V45" s="3">
        <v>188536.99354</v>
      </c>
      <c r="W45" s="3">
        <v>172195.59263999999</v>
      </c>
      <c r="X45" s="3">
        <v>208573.3884</v>
      </c>
      <c r="Y45" s="3" t="s">
        <v>0</v>
      </c>
    </row>
    <row r="46" spans="1:52">
      <c r="A46" t="s">
        <v>98</v>
      </c>
      <c r="B46" t="s">
        <v>0</v>
      </c>
      <c r="C46" s="3">
        <v>-9256.9269999999997</v>
      </c>
      <c r="D46" s="3">
        <v>-10589.775</v>
      </c>
      <c r="E46" s="3">
        <v>-10337.87344976</v>
      </c>
      <c r="F46" s="3">
        <v>-12797.583632559999</v>
      </c>
      <c r="G46" s="3">
        <v>-14091.951919249999</v>
      </c>
      <c r="H46" s="3">
        <v>-17595.1230684</v>
      </c>
      <c r="I46" s="3">
        <v>-29766.801651999998</v>
      </c>
      <c r="J46" s="3">
        <v>-36286.834825079997</v>
      </c>
      <c r="K46" s="3">
        <v>-34739.674903829997</v>
      </c>
      <c r="L46" s="3">
        <v>-41178.620153759999</v>
      </c>
      <c r="M46" s="3">
        <v>-53114.812190199998</v>
      </c>
      <c r="N46" s="3">
        <v>-68827.303950000001</v>
      </c>
      <c r="O46" s="3">
        <v>-72568.397400000002</v>
      </c>
      <c r="P46" s="3">
        <v>-73327.431840000005</v>
      </c>
      <c r="Q46" s="3">
        <v>-78013.00434</v>
      </c>
      <c r="R46" s="3">
        <v>-78199.745280000003</v>
      </c>
      <c r="S46" s="3">
        <v>-62827.144719999997</v>
      </c>
      <c r="T46" s="3">
        <v>-57302.370269999999</v>
      </c>
      <c r="U46" s="3">
        <v>-62434.343410000001</v>
      </c>
      <c r="V46" s="3">
        <v>-39595.1126</v>
      </c>
      <c r="W46" s="3">
        <v>-73724.077050000007</v>
      </c>
      <c r="X46" s="3">
        <v>-57950.659950000001</v>
      </c>
      <c r="Y46" s="3" t="s">
        <v>0</v>
      </c>
    </row>
    <row r="47" spans="1:52">
      <c r="A47" t="s">
        <v>99</v>
      </c>
      <c r="B47" t="s">
        <v>0</v>
      </c>
      <c r="C47" s="3">
        <v>7540.7128400000001</v>
      </c>
      <c r="D47" s="3">
        <v>7839.96792</v>
      </c>
      <c r="E47" s="3">
        <v>7625.3743168800002</v>
      </c>
      <c r="F47" s="3">
        <v>6750.6876252800002</v>
      </c>
      <c r="G47" s="3">
        <v>6969.0668986000001</v>
      </c>
      <c r="H47" s="3">
        <v>6210.6563728000001</v>
      </c>
      <c r="I47" s="3">
        <v>6661.9472050000004</v>
      </c>
      <c r="J47" s="3">
        <v>7612.7045643199999</v>
      </c>
      <c r="K47" s="3">
        <v>10642.054191069999</v>
      </c>
      <c r="L47" s="3">
        <v>8090.4838091800002</v>
      </c>
      <c r="M47" s="3">
        <v>8915.741</v>
      </c>
      <c r="N47" s="3">
        <v>8349.3199000000004</v>
      </c>
      <c r="O47" s="3">
        <v>12445.650799999999</v>
      </c>
      <c r="P47" s="3">
        <v>16570.625459999999</v>
      </c>
      <c r="Q47" s="3">
        <v>21429.810109999999</v>
      </c>
      <c r="R47" s="3">
        <v>22594.87948</v>
      </c>
      <c r="S47" s="3">
        <v>29881.77116</v>
      </c>
      <c r="T47" s="3">
        <v>32401.977220000001</v>
      </c>
      <c r="U47" s="3">
        <v>30038.977350000001</v>
      </c>
      <c r="V47" s="3">
        <v>34820.60052</v>
      </c>
      <c r="W47" s="3">
        <v>34202.498720000003</v>
      </c>
      <c r="X47" s="3">
        <v>46628.577680000002</v>
      </c>
      <c r="Y47" s="3" t="s">
        <v>0</v>
      </c>
    </row>
    <row r="48" spans="1:52">
      <c r="A48" s="38" t="s">
        <v>100</v>
      </c>
      <c r="B48" s="38" t="s">
        <v>0</v>
      </c>
      <c r="C48" s="40">
        <v>6929.2730799999999</v>
      </c>
      <c r="D48" s="40">
        <v>7325.9111999999996</v>
      </c>
      <c r="E48" s="40">
        <v>7051.6866634999997</v>
      </c>
      <c r="F48" s="40">
        <v>6218.1369438399997</v>
      </c>
      <c r="G48" s="40">
        <v>6601.7548709800003</v>
      </c>
      <c r="H48" s="40">
        <v>5983.0257276000002</v>
      </c>
      <c r="I48" s="40">
        <v>6464.5485790000002</v>
      </c>
      <c r="J48" s="40">
        <v>6819.9155049199999</v>
      </c>
      <c r="K48" s="40">
        <v>10049.65611797</v>
      </c>
      <c r="L48" s="40">
        <v>7583.01695948</v>
      </c>
      <c r="M48" s="40">
        <v>8185.4546739999996</v>
      </c>
      <c r="N48" s="40">
        <v>7893.3923500000001</v>
      </c>
      <c r="O48" s="40">
        <v>11352.0718</v>
      </c>
      <c r="P48" s="40">
        <v>14664.1775</v>
      </c>
      <c r="Q48" s="40">
        <v>18664.68132</v>
      </c>
      <c r="R48" s="40">
        <v>18994.856199999998</v>
      </c>
      <c r="S48" s="40">
        <v>25020.2428</v>
      </c>
      <c r="T48" s="40">
        <v>27282.80558</v>
      </c>
      <c r="U48" s="40">
        <v>25664.228739999999</v>
      </c>
      <c r="V48" s="40">
        <v>30269.147140000001</v>
      </c>
      <c r="W48" s="40">
        <v>31489.007870000001</v>
      </c>
      <c r="X48" s="40">
        <v>44455.993840000003</v>
      </c>
      <c r="Y48" s="40" t="s">
        <v>0</v>
      </c>
    </row>
    <row r="49" spans="1:25">
      <c r="A49" s="38" t="s">
        <v>101</v>
      </c>
      <c r="B49" s="38" t="s">
        <v>0</v>
      </c>
      <c r="C49" s="40">
        <v>611.43975999999998</v>
      </c>
      <c r="D49" s="40">
        <v>514.05672000000004</v>
      </c>
      <c r="E49" s="40">
        <v>573.68765338000003</v>
      </c>
      <c r="F49" s="40">
        <v>532.55068143999995</v>
      </c>
      <c r="G49" s="40">
        <v>367.31203104999997</v>
      </c>
      <c r="H49" s="40">
        <v>227.6306452</v>
      </c>
      <c r="I49" s="40">
        <v>197.39862600000001</v>
      </c>
      <c r="J49" s="40">
        <v>792.78905940000004</v>
      </c>
      <c r="K49" s="40">
        <v>592.39807309999901</v>
      </c>
      <c r="L49" s="40">
        <v>507.46684969999899</v>
      </c>
      <c r="M49" s="40">
        <v>730.28632599999901</v>
      </c>
      <c r="N49" s="40">
        <v>455.92755</v>
      </c>
      <c r="O49" s="40">
        <v>1093.579</v>
      </c>
      <c r="P49" s="40">
        <v>1906.44796</v>
      </c>
      <c r="Q49" s="40">
        <v>2765.1287900000002</v>
      </c>
      <c r="R49" s="40">
        <v>3600.0232799999999</v>
      </c>
      <c r="S49" s="40">
        <v>4861.5283600000002</v>
      </c>
      <c r="T49" s="40">
        <v>5119.1716399999996</v>
      </c>
      <c r="U49" s="40">
        <v>4374.7486099999996</v>
      </c>
      <c r="V49" s="40">
        <v>4551.4533799999999</v>
      </c>
      <c r="W49" s="40">
        <v>2713.4908500000001</v>
      </c>
      <c r="X49" s="40">
        <v>2172.5838399999998</v>
      </c>
      <c r="Y49" s="40" t="s">
        <v>0</v>
      </c>
    </row>
    <row r="50" spans="1:25">
      <c r="A50" t="s">
        <v>102</v>
      </c>
      <c r="B50" t="s">
        <v>0</v>
      </c>
      <c r="C50" s="3">
        <v>16797.638279999999</v>
      </c>
      <c r="D50" s="3">
        <v>18429.736659999999</v>
      </c>
      <c r="E50" s="3">
        <v>17963.247766640001</v>
      </c>
      <c r="F50" s="3">
        <v>19548.271257839999</v>
      </c>
      <c r="G50" s="3">
        <v>21061.018817849999</v>
      </c>
      <c r="H50" s="3">
        <v>23805.7794412</v>
      </c>
      <c r="I50" s="3">
        <v>36428.748856999999</v>
      </c>
      <c r="J50" s="3">
        <v>43899.539389400001</v>
      </c>
      <c r="K50" s="3">
        <v>45381.729094900002</v>
      </c>
      <c r="L50" s="3">
        <v>49269.103962939997</v>
      </c>
      <c r="M50" s="3">
        <v>62030.5531902</v>
      </c>
      <c r="N50" s="3">
        <v>77176.623850000004</v>
      </c>
      <c r="O50" s="3">
        <v>85014.048200000005</v>
      </c>
      <c r="P50" s="3">
        <v>89898.0573</v>
      </c>
      <c r="Q50" s="3">
        <v>99442.814450000005</v>
      </c>
      <c r="R50" s="3">
        <v>100794.62476000001</v>
      </c>
      <c r="S50" s="3">
        <v>92708.91588</v>
      </c>
      <c r="T50" s="3">
        <v>89704.34749</v>
      </c>
      <c r="U50" s="3">
        <v>92473.320760000002</v>
      </c>
      <c r="V50" s="3">
        <v>74415.71312</v>
      </c>
      <c r="W50" s="3">
        <v>107926.57577</v>
      </c>
      <c r="X50" s="3">
        <v>104579.23763</v>
      </c>
      <c r="Y50" s="3" t="s">
        <v>0</v>
      </c>
    </row>
    <row r="51" spans="1:25">
      <c r="A51" s="38" t="s">
        <v>103</v>
      </c>
      <c r="B51" s="38" t="s">
        <v>0</v>
      </c>
      <c r="C51" s="40">
        <v>5109.9793200000004</v>
      </c>
      <c r="D51" s="40">
        <v>6616.5610800000004</v>
      </c>
      <c r="E51" s="40">
        <v>7545.9321939000001</v>
      </c>
      <c r="F51" s="40">
        <v>9758.7936013599992</v>
      </c>
      <c r="G51" s="40">
        <v>11817.192563819999</v>
      </c>
      <c r="H51" s="40">
        <v>13829.9199192</v>
      </c>
      <c r="I51" s="40">
        <v>21418.056790999999</v>
      </c>
      <c r="J51" s="40">
        <v>29552.91655536</v>
      </c>
      <c r="K51" s="40">
        <v>31897.28981047</v>
      </c>
      <c r="L51" s="40">
        <v>36068.441288859998</v>
      </c>
      <c r="M51" s="40">
        <v>47988.130503799999</v>
      </c>
      <c r="N51" s="40">
        <v>59678.779399999999</v>
      </c>
      <c r="O51" s="40">
        <v>66184.227199999994</v>
      </c>
      <c r="P51" s="40">
        <v>71041.120079999993</v>
      </c>
      <c r="Q51" s="40">
        <v>79952.734949999998</v>
      </c>
      <c r="R51" s="40">
        <v>81659.624760000006</v>
      </c>
      <c r="S51" s="40">
        <v>73681.474159999998</v>
      </c>
      <c r="T51" s="40">
        <v>70432.154750000002</v>
      </c>
      <c r="U51" s="40">
        <v>74708.546740000005</v>
      </c>
      <c r="V51" s="40">
        <v>57527.777860000002</v>
      </c>
      <c r="W51" s="40">
        <v>87556.494649999993</v>
      </c>
      <c r="X51" s="40">
        <v>86170.351580000002</v>
      </c>
      <c r="Y51" s="40" t="s">
        <v>0</v>
      </c>
    </row>
    <row r="52" spans="1:25">
      <c r="A52" s="38" t="s">
        <v>104</v>
      </c>
      <c r="B52" s="38" t="s">
        <v>0</v>
      </c>
      <c r="C52" s="40">
        <v>11687.658960000001</v>
      </c>
      <c r="D52" s="40">
        <v>11813.175579999999</v>
      </c>
      <c r="E52" s="40">
        <v>10417.315573739999</v>
      </c>
      <c r="F52" s="40">
        <v>9789.4776574799998</v>
      </c>
      <c r="G52" s="40">
        <v>9243.8262550300005</v>
      </c>
      <c r="H52" s="40">
        <v>9975.8595261999999</v>
      </c>
      <c r="I52" s="40">
        <v>15010.692066</v>
      </c>
      <c r="J52" s="40">
        <v>14346.622834039999</v>
      </c>
      <c r="K52" s="40">
        <v>13484.43928443</v>
      </c>
      <c r="L52" s="40">
        <v>13200.66267408</v>
      </c>
      <c r="M52" s="40">
        <v>14042.422686399999</v>
      </c>
      <c r="N52" s="40">
        <v>17497.844450000001</v>
      </c>
      <c r="O52" s="40">
        <v>18829.821</v>
      </c>
      <c r="P52" s="40">
        <v>18856.93722</v>
      </c>
      <c r="Q52" s="40">
        <v>19490.0795</v>
      </c>
      <c r="R52" s="40">
        <v>19135</v>
      </c>
      <c r="S52" s="40">
        <v>19027.441719999999</v>
      </c>
      <c r="T52" s="40">
        <v>19272.192739999999</v>
      </c>
      <c r="U52" s="40">
        <v>17764.774020000001</v>
      </c>
      <c r="V52" s="40">
        <v>16887.935259999998</v>
      </c>
      <c r="W52" s="40">
        <v>20370.081119999999</v>
      </c>
      <c r="X52" s="40">
        <v>18408.886050000001</v>
      </c>
      <c r="Y52" s="40" t="s">
        <v>0</v>
      </c>
    </row>
    <row r="53" spans="1:25">
      <c r="A53" s="38" t="s">
        <v>105</v>
      </c>
      <c r="B53" s="38" t="s">
        <v>0</v>
      </c>
      <c r="C53" s="40">
        <v>47551.889000000003</v>
      </c>
      <c r="D53" s="40">
        <v>48184.061000000002</v>
      </c>
      <c r="E53" s="40">
        <v>44202.635668180003</v>
      </c>
      <c r="F53" s="40">
        <v>44606.772375200002</v>
      </c>
      <c r="G53" s="40">
        <v>52609.544042250003</v>
      </c>
      <c r="H53" s="40">
        <v>57026.5714094</v>
      </c>
      <c r="I53" s="40">
        <v>74150.468454000002</v>
      </c>
      <c r="J53" s="40">
        <v>99257.174000939995</v>
      </c>
      <c r="K53" s="40">
        <v>104188.57294759</v>
      </c>
      <c r="L53" s="40">
        <v>121586.52725343</v>
      </c>
      <c r="M53" s="40">
        <v>147861.07188179999</v>
      </c>
      <c r="N53" s="40">
        <v>167524.16709999999</v>
      </c>
      <c r="O53" s="40">
        <v>198251.7464</v>
      </c>
      <c r="P53" s="40">
        <v>224376.06164</v>
      </c>
      <c r="Q53" s="40">
        <v>255471.15822000001</v>
      </c>
      <c r="R53" s="40">
        <v>268561.74540000001</v>
      </c>
      <c r="S53" s="40">
        <v>282292.70591999998</v>
      </c>
      <c r="T53" s="40">
        <v>311367.88529000001</v>
      </c>
      <c r="U53" s="40">
        <v>332255.49878000002</v>
      </c>
      <c r="V53" s="40">
        <v>377815.03486000001</v>
      </c>
      <c r="W53" s="40">
        <v>401228.47587000002</v>
      </c>
      <c r="X53" s="40">
        <v>415748.25922000001</v>
      </c>
      <c r="Y53" s="40" t="s">
        <v>0</v>
      </c>
    </row>
    <row r="54" spans="1:25">
      <c r="A54" t="s">
        <v>106</v>
      </c>
      <c r="B54" t="s">
        <v>0</v>
      </c>
      <c r="C54" s="3">
        <v>10075.498</v>
      </c>
      <c r="D54" s="3">
        <v>11174.201999999999</v>
      </c>
      <c r="E54" s="3">
        <v>11982.531333000001</v>
      </c>
      <c r="F54" s="3">
        <v>13371.58095</v>
      </c>
      <c r="G54" s="3">
        <v>18123.965349999999</v>
      </c>
      <c r="H54" s="3">
        <v>23707.992042999998</v>
      </c>
      <c r="I54" s="3">
        <v>32848.603331999999</v>
      </c>
      <c r="J54" s="3">
        <v>48267.815132999996</v>
      </c>
      <c r="K54" s="3">
        <v>56925.491472000002</v>
      </c>
      <c r="L54" s="3">
        <v>68980.826625999995</v>
      </c>
      <c r="M54" s="3">
        <v>83033.515832999998</v>
      </c>
      <c r="N54" s="3">
        <v>96321.123999999996</v>
      </c>
      <c r="O54" s="3">
        <v>118062.79</v>
      </c>
      <c r="P54" s="3">
        <v>139013.014</v>
      </c>
      <c r="Q54" s="3">
        <v>177987.97200000001</v>
      </c>
      <c r="R54" s="3">
        <v>190750.05900000001</v>
      </c>
      <c r="S54" s="3">
        <v>200876.66399999999</v>
      </c>
      <c r="T54" s="3">
        <v>224163.34899999999</v>
      </c>
      <c r="U54" s="3">
        <v>246883.522</v>
      </c>
      <c r="V54" s="3">
        <v>294672.674</v>
      </c>
      <c r="W54" s="3">
        <v>310789.609</v>
      </c>
      <c r="X54" s="3">
        <v>318488.62900000002</v>
      </c>
      <c r="Y54" s="3" t="s">
        <v>0</v>
      </c>
    </row>
    <row r="55" spans="1:25">
      <c r="A55" t="s">
        <v>107</v>
      </c>
      <c r="B55" t="s">
        <v>0</v>
      </c>
      <c r="C55" s="3">
        <v>37476.392</v>
      </c>
      <c r="D55" s="3">
        <v>37009.857689999997</v>
      </c>
      <c r="E55" s="3">
        <v>32220.10433518</v>
      </c>
      <c r="F55" s="3">
        <v>31235.191425199999</v>
      </c>
      <c r="G55" s="3">
        <v>34485.578692249997</v>
      </c>
      <c r="H55" s="3">
        <v>33318.579366400001</v>
      </c>
      <c r="I55" s="3">
        <v>41301.865122000003</v>
      </c>
      <c r="J55" s="3">
        <v>50989.358867939998</v>
      </c>
      <c r="K55" s="3">
        <v>47263.081475589999</v>
      </c>
      <c r="L55" s="3">
        <v>52605.70062743</v>
      </c>
      <c r="M55" s="3">
        <v>64827.556048799997</v>
      </c>
      <c r="N55" s="3">
        <v>71203.043099999995</v>
      </c>
      <c r="O55" s="3">
        <v>80188.956399999995</v>
      </c>
      <c r="P55" s="3">
        <v>85363.047640000004</v>
      </c>
      <c r="Q55" s="3">
        <v>77483.186220000003</v>
      </c>
      <c r="R55" s="3">
        <v>77811.686400000006</v>
      </c>
      <c r="S55" s="3">
        <v>81416.041920000003</v>
      </c>
      <c r="T55" s="3">
        <v>87204.536290000004</v>
      </c>
      <c r="U55" s="3">
        <v>85371.976779999997</v>
      </c>
      <c r="V55" s="3">
        <v>83142.360860000001</v>
      </c>
      <c r="W55" s="3">
        <v>90438.866869999998</v>
      </c>
      <c r="X55" s="3">
        <v>97259.630220000006</v>
      </c>
      <c r="Y55" s="3" t="s">
        <v>0</v>
      </c>
    </row>
    <row r="56" spans="1:25">
      <c r="A56" t="s">
        <v>108</v>
      </c>
      <c r="B56" t="s">
        <v>0</v>
      </c>
      <c r="C56" s="3">
        <v>10894.3</v>
      </c>
      <c r="D56" s="3">
        <v>10544.119000000001</v>
      </c>
      <c r="E56" s="3">
        <v>9312.1688830000003</v>
      </c>
      <c r="F56" s="3">
        <v>9522.9242149999991</v>
      </c>
      <c r="G56" s="3">
        <v>10054.104574999999</v>
      </c>
      <c r="H56" s="3">
        <v>10412.056052</v>
      </c>
      <c r="I56" s="3">
        <v>13767.288374</v>
      </c>
      <c r="J56" s="3">
        <v>16238.649321000001</v>
      </c>
      <c r="K56" s="3">
        <v>16354.007431</v>
      </c>
      <c r="L56" s="3">
        <v>18720.889902999999</v>
      </c>
      <c r="M56" s="3">
        <v>24010.205944000001</v>
      </c>
      <c r="N56" s="3">
        <v>27922.761999999999</v>
      </c>
      <c r="O56" s="3">
        <v>28638.913</v>
      </c>
      <c r="P56" s="3">
        <v>28645.317999999999</v>
      </c>
      <c r="Q56" s="3">
        <v>22722.342000000001</v>
      </c>
      <c r="R56" s="3">
        <v>23158.240000000002</v>
      </c>
      <c r="S56" s="3">
        <v>25128.407999999999</v>
      </c>
      <c r="T56" s="3">
        <v>25876.717000000001</v>
      </c>
      <c r="U56" s="3">
        <v>25792.137999999999</v>
      </c>
      <c r="V56" s="3">
        <v>22967.503000000001</v>
      </c>
      <c r="W56" s="3">
        <v>22780.571</v>
      </c>
      <c r="X56" s="3">
        <v>25527.462</v>
      </c>
      <c r="Y56" s="3" t="s">
        <v>0</v>
      </c>
    </row>
    <row r="57" spans="1:25">
      <c r="A57" s="38" t="s">
        <v>109</v>
      </c>
      <c r="B57" s="38" t="s">
        <v>0</v>
      </c>
      <c r="C57" s="40">
        <v>24608.18</v>
      </c>
      <c r="D57" s="40">
        <v>26569.35</v>
      </c>
      <c r="E57" s="40">
        <v>23442.73320586</v>
      </c>
      <c r="F57" s="40">
        <v>23389.848589680001</v>
      </c>
      <c r="G57" s="40">
        <v>24446.49369236</v>
      </c>
      <c r="H57" s="40">
        <v>25336.266363399998</v>
      </c>
      <c r="I57" s="40">
        <v>28907.336653999999</v>
      </c>
      <c r="J57" s="40">
        <v>35128.236030519998</v>
      </c>
      <c r="K57" s="40">
        <v>38815.151822519998</v>
      </c>
      <c r="L57" s="40">
        <v>42863.94062334</v>
      </c>
      <c r="M57" s="40">
        <v>45683.6262174</v>
      </c>
      <c r="N57" s="40">
        <v>49389.152999999998</v>
      </c>
      <c r="O57" s="40">
        <v>52096.034599999999</v>
      </c>
      <c r="P57" s="40">
        <v>55843.568879999999</v>
      </c>
      <c r="Q57" s="40">
        <v>64614.377119999997</v>
      </c>
      <c r="R57" s="40">
        <v>76980.107000000004</v>
      </c>
      <c r="S57" s="40">
        <v>84484.551399999997</v>
      </c>
      <c r="T57" s="40">
        <v>92257.369739999995</v>
      </c>
      <c r="U57" s="40">
        <v>104011.23701</v>
      </c>
      <c r="V57" s="40">
        <v>115725.66766000001</v>
      </c>
      <c r="W57" s="40">
        <v>115033.26614000001</v>
      </c>
      <c r="X57" s="40">
        <v>113386.73564</v>
      </c>
      <c r="Y57" s="40" t="s">
        <v>0</v>
      </c>
    </row>
    <row r="58" spans="1:25">
      <c r="A58" s="38" t="s">
        <v>110</v>
      </c>
      <c r="B58" s="38" t="s">
        <v>0</v>
      </c>
      <c r="C58" s="40">
        <v>-214.246080000001</v>
      </c>
      <c r="D58" s="40">
        <v>-1175.2362000000101</v>
      </c>
      <c r="E58" s="40">
        <v>-3125.9018380799998</v>
      </c>
      <c r="F58" s="40">
        <v>-878.48255423999899</v>
      </c>
      <c r="G58" s="40">
        <v>-1755.6869606800001</v>
      </c>
      <c r="H58" s="40">
        <v>-3127.7673851999998</v>
      </c>
      <c r="I58" s="40">
        <v>-2241.88961899998</v>
      </c>
      <c r="J58" s="40">
        <v>-7328.6300496599997</v>
      </c>
      <c r="K58" s="40">
        <v>-5097.4268880499903</v>
      </c>
      <c r="L58" s="40">
        <v>-8658.8319578599803</v>
      </c>
      <c r="M58" s="40">
        <v>-2843.6829974000102</v>
      </c>
      <c r="N58" s="40">
        <v>-3995.9311499999599</v>
      </c>
      <c r="O58" s="40">
        <v>-21717.242399999999</v>
      </c>
      <c r="P58" s="40">
        <v>-23258.475180000001</v>
      </c>
      <c r="Q58" s="40">
        <v>-35428.241199999997</v>
      </c>
      <c r="R58" s="40">
        <v>-28564.1338</v>
      </c>
      <c r="S58" s="40">
        <v>-29403.564920000001</v>
      </c>
      <c r="T58" s="40">
        <v>-23684.549849999999</v>
      </c>
      <c r="U58" s="40">
        <v>-21502.501359999998</v>
      </c>
      <c r="V58" s="40">
        <v>-33957.261060000099</v>
      </c>
      <c r="W58" s="40">
        <v>-40275.54004</v>
      </c>
      <c r="X58" s="40">
        <v>-35837.475229999996</v>
      </c>
      <c r="Y58" s="40" t="s">
        <v>0</v>
      </c>
    </row>
    <row r="59" spans="1:25">
      <c r="A59" t="s">
        <v>111</v>
      </c>
      <c r="B59" t="s">
        <v>0</v>
      </c>
      <c r="C59" s="3">
        <v>42592.084000000003</v>
      </c>
      <c r="D59" s="3">
        <v>44312.307000000001</v>
      </c>
      <c r="E59" s="3">
        <v>44197.602386300001</v>
      </c>
      <c r="F59" s="3">
        <v>49642.909326319997</v>
      </c>
      <c r="G59" s="3">
        <v>61103.780482310001</v>
      </c>
      <c r="H59" s="3">
        <v>68116.107681599999</v>
      </c>
      <c r="I59" s="3">
        <v>83817.692798999997</v>
      </c>
      <c r="J59" s="3">
        <v>105248.71429624</v>
      </c>
      <c r="K59" s="3">
        <v>112421.8426505</v>
      </c>
      <c r="L59" s="3">
        <v>136832.41550207001</v>
      </c>
      <c r="M59" s="3">
        <v>157459.32776869999</v>
      </c>
      <c r="N59" s="3">
        <v>177091.10459999999</v>
      </c>
      <c r="O59" s="3">
        <v>204138.698</v>
      </c>
      <c r="P59" s="3">
        <v>223504.93478000001</v>
      </c>
      <c r="Q59" s="3">
        <v>249400.53137000001</v>
      </c>
      <c r="R59" s="3">
        <v>260385.54724000001</v>
      </c>
      <c r="S59" s="3">
        <v>283198.26020000002</v>
      </c>
      <c r="T59" s="3">
        <v>310538.20314</v>
      </c>
      <c r="U59" s="3">
        <v>338724.27927</v>
      </c>
      <c r="V59" s="3">
        <v>436423.4903</v>
      </c>
      <c r="W59" s="3">
        <v>446535.48507</v>
      </c>
      <c r="X59" s="3">
        <v>445305.8812</v>
      </c>
      <c r="Y59" s="3" t="s">
        <v>0</v>
      </c>
    </row>
    <row r="60" spans="1:25">
      <c r="A60" t="s">
        <v>112</v>
      </c>
      <c r="B60" t="s">
        <v>0</v>
      </c>
      <c r="C60" s="3">
        <v>13664.12</v>
      </c>
      <c r="D60" s="3">
        <v>14944.249</v>
      </c>
      <c r="E60" s="3">
        <v>16173.508829</v>
      </c>
      <c r="F60" s="3">
        <v>21446.206075999999</v>
      </c>
      <c r="G60" s="3">
        <v>28264.125562000001</v>
      </c>
      <c r="H60" s="3">
        <v>33339.675000000003</v>
      </c>
      <c r="I60" s="3">
        <v>44866.159131</v>
      </c>
      <c r="J60" s="3">
        <v>57083.359189000003</v>
      </c>
      <c r="K60" s="3">
        <v>65324.443085999999</v>
      </c>
      <c r="L60" s="3">
        <v>85365.622082000002</v>
      </c>
      <c r="M60" s="3">
        <v>99519.978166999994</v>
      </c>
      <c r="N60" s="3">
        <v>122734.356</v>
      </c>
      <c r="O60" s="3">
        <v>136976.06400000001</v>
      </c>
      <c r="P60" s="3">
        <v>151445.07500000001</v>
      </c>
      <c r="Q60" s="3">
        <v>156169.91399999999</v>
      </c>
      <c r="R60" s="3">
        <v>170210.761</v>
      </c>
      <c r="S60" s="3">
        <v>191498.46799999999</v>
      </c>
      <c r="T60" s="3">
        <v>215027.948</v>
      </c>
      <c r="U60" s="3">
        <v>237741.75</v>
      </c>
      <c r="V60" s="3">
        <v>314229.06900000002</v>
      </c>
      <c r="W60" s="3">
        <v>311450.951</v>
      </c>
      <c r="X60" s="3">
        <v>313408.55800000002</v>
      </c>
      <c r="Y60" s="3" t="s">
        <v>0</v>
      </c>
    </row>
    <row r="61" spans="1:25">
      <c r="A61" t="s">
        <v>113</v>
      </c>
      <c r="B61" t="s">
        <v>0</v>
      </c>
      <c r="C61" s="3">
        <v>7509.1750000000002</v>
      </c>
      <c r="D61" s="3">
        <v>8196.8860000000004</v>
      </c>
      <c r="E61" s="3">
        <v>9311.6332060000004</v>
      </c>
      <c r="F61" s="3">
        <v>12419.628526</v>
      </c>
      <c r="G61" s="3">
        <v>15488.871512</v>
      </c>
      <c r="H61" s="3">
        <v>18975.452546</v>
      </c>
      <c r="I61" s="3">
        <v>24476.050340000002</v>
      </c>
      <c r="J61" s="3">
        <v>28930.094094</v>
      </c>
      <c r="K61" s="3">
        <v>33146.581896999996</v>
      </c>
      <c r="L61" s="3">
        <v>42650.590969999997</v>
      </c>
      <c r="M61" s="3">
        <v>48766.340076</v>
      </c>
      <c r="N61" s="3">
        <v>57246.572</v>
      </c>
      <c r="O61" s="3">
        <v>62228.834000000003</v>
      </c>
      <c r="P61" s="3">
        <v>68278.334000000003</v>
      </c>
      <c r="Q61" s="3">
        <v>71324.187999999995</v>
      </c>
      <c r="R61" s="3">
        <v>73804.687000000005</v>
      </c>
      <c r="S61" s="3">
        <v>81713.062000000005</v>
      </c>
      <c r="T61" s="3">
        <v>92197.846000000005</v>
      </c>
      <c r="U61" s="3">
        <v>99426.854000000007</v>
      </c>
      <c r="V61" s="3">
        <v>143100.19099999999</v>
      </c>
      <c r="W61" s="3">
        <v>144621.117</v>
      </c>
      <c r="X61" s="3">
        <v>136968.02499999999</v>
      </c>
      <c r="Y61" s="3" t="s">
        <v>0</v>
      </c>
    </row>
    <row r="62" spans="1:25">
      <c r="A62" s="38" t="s">
        <v>114</v>
      </c>
      <c r="B62" s="38" t="s">
        <v>0</v>
      </c>
      <c r="C62" s="40">
        <v>4911.3779999999997</v>
      </c>
      <c r="D62" s="40">
        <v>5573.1229999999996</v>
      </c>
      <c r="E62" s="40">
        <v>6318.5863300000001</v>
      </c>
      <c r="F62" s="40">
        <v>7981.7255999999998</v>
      </c>
      <c r="G62" s="40">
        <v>10035.681500000001</v>
      </c>
      <c r="H62" s="40">
        <v>11687.5682</v>
      </c>
      <c r="I62" s="40">
        <v>14857.856100000001</v>
      </c>
      <c r="J62" s="40">
        <v>17335.550200000001</v>
      </c>
      <c r="K62" s="40">
        <v>19241.344300000001</v>
      </c>
      <c r="L62" s="40">
        <v>24131.355</v>
      </c>
      <c r="M62" s="40">
        <v>27260.925599999999</v>
      </c>
      <c r="N62" s="40">
        <v>32244.416000000001</v>
      </c>
      <c r="O62" s="40">
        <v>35144.373</v>
      </c>
      <c r="P62" s="40">
        <v>39172.858</v>
      </c>
      <c r="Q62" s="40">
        <v>40642.839</v>
      </c>
      <c r="R62" s="40">
        <v>43295.347000000002</v>
      </c>
      <c r="S62" s="40">
        <v>46178.271000000001</v>
      </c>
      <c r="T62" s="40">
        <v>49777.514000000003</v>
      </c>
      <c r="U62" s="40">
        <v>52129.294999999998</v>
      </c>
      <c r="V62" s="40">
        <v>71576.134999999995</v>
      </c>
      <c r="W62" s="40">
        <v>83057.932000000001</v>
      </c>
      <c r="X62" s="40">
        <v>79890.445999999996</v>
      </c>
      <c r="Y62" s="40" t="s">
        <v>0</v>
      </c>
    </row>
    <row r="63" spans="1:25">
      <c r="A63" s="38" t="s">
        <v>115</v>
      </c>
      <c r="B63" s="38" t="s">
        <v>0</v>
      </c>
      <c r="C63" s="40">
        <v>2597.797</v>
      </c>
      <c r="D63" s="40">
        <v>2623.7629999999999</v>
      </c>
      <c r="E63" s="40">
        <v>2993.0468759999999</v>
      </c>
      <c r="F63" s="40">
        <v>4437.9029259999998</v>
      </c>
      <c r="G63" s="40">
        <v>5453.190012</v>
      </c>
      <c r="H63" s="40">
        <v>7287.8843459999998</v>
      </c>
      <c r="I63" s="40">
        <v>9618.1942400000007</v>
      </c>
      <c r="J63" s="40">
        <v>11594.543894</v>
      </c>
      <c r="K63" s="40">
        <v>13905.237596999999</v>
      </c>
      <c r="L63" s="40">
        <v>18519.235970000002</v>
      </c>
      <c r="M63" s="40">
        <v>21505.414476000002</v>
      </c>
      <c r="N63" s="40">
        <v>25002.155999999999</v>
      </c>
      <c r="O63" s="40">
        <v>27084.460999999999</v>
      </c>
      <c r="P63" s="40">
        <v>29105.475999999999</v>
      </c>
      <c r="Q63" s="40">
        <v>30681.348999999998</v>
      </c>
      <c r="R63" s="40">
        <v>30509.34</v>
      </c>
      <c r="S63" s="40">
        <v>35534.790999999997</v>
      </c>
      <c r="T63" s="40">
        <v>42420.332000000002</v>
      </c>
      <c r="U63" s="40">
        <v>47297.559000000001</v>
      </c>
      <c r="V63" s="40">
        <v>71524.055999999997</v>
      </c>
      <c r="W63" s="40">
        <v>61563.184999999998</v>
      </c>
      <c r="X63" s="40">
        <v>57077.578999999998</v>
      </c>
      <c r="Y63" s="40" t="s">
        <v>0</v>
      </c>
    </row>
    <row r="64" spans="1:25">
      <c r="A64" t="s">
        <v>116</v>
      </c>
      <c r="B64" t="s">
        <v>0</v>
      </c>
      <c r="C64" s="3">
        <v>6154.9449999999997</v>
      </c>
      <c r="D64" s="3">
        <v>6747.3630000000003</v>
      </c>
      <c r="E64" s="3">
        <v>6861.8756229999999</v>
      </c>
      <c r="F64" s="3">
        <v>9026.57755</v>
      </c>
      <c r="G64" s="3">
        <v>12775.638999999999</v>
      </c>
      <c r="H64" s="3">
        <v>14364.397999999999</v>
      </c>
      <c r="I64" s="3">
        <v>20390.268</v>
      </c>
      <c r="J64" s="3">
        <v>28153.264999999999</v>
      </c>
      <c r="K64" s="3">
        <v>32177.861188999999</v>
      </c>
      <c r="L64" s="3">
        <v>42715.031111999997</v>
      </c>
      <c r="M64" s="3">
        <v>50753.638091000001</v>
      </c>
      <c r="N64" s="3">
        <v>65487.784</v>
      </c>
      <c r="O64" s="3">
        <v>74747.23</v>
      </c>
      <c r="P64" s="3">
        <v>83166.740999999995</v>
      </c>
      <c r="Q64" s="3">
        <v>84845.725999999995</v>
      </c>
      <c r="R64" s="3">
        <v>96406.073999999993</v>
      </c>
      <c r="S64" s="3">
        <v>109785.406</v>
      </c>
      <c r="T64" s="3">
        <v>122830.102</v>
      </c>
      <c r="U64" s="3">
        <v>138314.89600000001</v>
      </c>
      <c r="V64" s="3">
        <v>171128.878</v>
      </c>
      <c r="W64" s="3">
        <v>166829.834</v>
      </c>
      <c r="X64" s="3">
        <v>176440.533</v>
      </c>
      <c r="Y64" s="3" t="s">
        <v>0</v>
      </c>
    </row>
    <row r="65" spans="1:25">
      <c r="A65" s="38" t="s">
        <v>117</v>
      </c>
      <c r="B65" s="38" t="s">
        <v>0</v>
      </c>
      <c r="C65" s="40">
        <v>2985.3679999999999</v>
      </c>
      <c r="D65" s="40">
        <v>3090.373</v>
      </c>
      <c r="E65" s="40">
        <v>3587.2665000000002</v>
      </c>
      <c r="F65" s="40">
        <v>4173.5315499999997</v>
      </c>
      <c r="G65" s="40">
        <v>5739.3995500000001</v>
      </c>
      <c r="H65" s="40">
        <v>6612.9795430000004</v>
      </c>
      <c r="I65" s="40">
        <v>8533.8344510000006</v>
      </c>
      <c r="J65" s="40">
        <v>11658.817368</v>
      </c>
      <c r="K65" s="40">
        <v>13807.764741999999</v>
      </c>
      <c r="L65" s="40">
        <v>18084.162927000001</v>
      </c>
      <c r="M65" s="40">
        <v>22408.840112000002</v>
      </c>
      <c r="N65" s="40">
        <v>26978.425999999999</v>
      </c>
      <c r="O65" s="40">
        <v>31061.385999999999</v>
      </c>
      <c r="P65" s="40">
        <v>35591.298000000003</v>
      </c>
      <c r="Q65" s="40">
        <v>36751.499000000003</v>
      </c>
      <c r="R65" s="40">
        <v>40696.159</v>
      </c>
      <c r="S65" s="40">
        <v>45691.578000000001</v>
      </c>
      <c r="T65" s="40">
        <v>53723.004999999997</v>
      </c>
      <c r="U65" s="40">
        <v>59556.531999999999</v>
      </c>
      <c r="V65" s="40">
        <v>95720.339000000007</v>
      </c>
      <c r="W65" s="40">
        <v>106468.66099999999</v>
      </c>
      <c r="X65" s="40">
        <v>95310.173999999999</v>
      </c>
      <c r="Y65" s="40" t="s">
        <v>0</v>
      </c>
    </row>
    <row r="66" spans="1:25">
      <c r="A66" s="38" t="s">
        <v>118</v>
      </c>
      <c r="B66" s="38" t="s">
        <v>0</v>
      </c>
      <c r="C66" s="40">
        <v>2481.627</v>
      </c>
      <c r="D66" s="40">
        <v>3016.32</v>
      </c>
      <c r="E66" s="40">
        <v>2944.1687999999999</v>
      </c>
      <c r="F66" s="40">
        <v>4402.5439999999999</v>
      </c>
      <c r="G66" s="40">
        <v>6357.7089999999998</v>
      </c>
      <c r="H66" s="40">
        <v>6961.71</v>
      </c>
      <c r="I66" s="40">
        <v>10920.901</v>
      </c>
      <c r="J66" s="40">
        <v>15516.528</v>
      </c>
      <c r="K66" s="40">
        <v>17532.200643</v>
      </c>
      <c r="L66" s="40">
        <v>23249.621212999999</v>
      </c>
      <c r="M66" s="40">
        <v>26550.729781999999</v>
      </c>
      <c r="N66" s="40">
        <v>36219.462</v>
      </c>
      <c r="O66" s="40">
        <v>40870.226000000002</v>
      </c>
      <c r="P66" s="40">
        <v>43690.59</v>
      </c>
      <c r="Q66" s="40">
        <v>43889.99</v>
      </c>
      <c r="R66" s="40">
        <v>51078.095999999998</v>
      </c>
      <c r="S66" s="40">
        <v>59135.464</v>
      </c>
      <c r="T66" s="40">
        <v>63952.377</v>
      </c>
      <c r="U66" s="40">
        <v>72959.191000000006</v>
      </c>
      <c r="V66" s="40">
        <v>71877.322</v>
      </c>
      <c r="W66" s="40">
        <v>57626.180999999997</v>
      </c>
      <c r="X66" s="40">
        <v>77068.001000000004</v>
      </c>
      <c r="Y66" s="40" t="s">
        <v>0</v>
      </c>
    </row>
    <row r="67" spans="1:25">
      <c r="A67" s="38" t="s">
        <v>119</v>
      </c>
      <c r="B67" s="38" t="s">
        <v>0</v>
      </c>
      <c r="C67" s="40">
        <v>687.95000000000095</v>
      </c>
      <c r="D67" s="40">
        <v>640.66999999999905</v>
      </c>
      <c r="E67" s="40">
        <v>330.44032299999998</v>
      </c>
      <c r="F67" s="40">
        <v>450.50199999999899</v>
      </c>
      <c r="G67" s="40">
        <v>678.53044999999895</v>
      </c>
      <c r="H67" s="40">
        <v>789.70845699999904</v>
      </c>
      <c r="I67" s="40">
        <v>935.53254900000002</v>
      </c>
      <c r="J67" s="40">
        <v>977.91963199999896</v>
      </c>
      <c r="K67" s="40">
        <v>902.76812241002301</v>
      </c>
      <c r="L67" s="40">
        <v>1515.12654736999</v>
      </c>
      <c r="M67" s="40">
        <v>1794.0681969999901</v>
      </c>
      <c r="N67" s="40">
        <v>2289.8960000000002</v>
      </c>
      <c r="O67" s="40">
        <v>2815.6180000000099</v>
      </c>
      <c r="P67" s="40">
        <v>3884.8530000000101</v>
      </c>
      <c r="Q67" s="40">
        <v>4204.2369999999901</v>
      </c>
      <c r="R67" s="40">
        <v>4631.8190000000004</v>
      </c>
      <c r="S67" s="40">
        <v>4958.3639999999896</v>
      </c>
      <c r="T67" s="40">
        <v>5154.7200000000103</v>
      </c>
      <c r="U67" s="40">
        <v>5799.1729999999998</v>
      </c>
      <c r="V67" s="40">
        <v>3531.2170000000201</v>
      </c>
      <c r="W67" s="40">
        <v>2734.9920000000102</v>
      </c>
      <c r="X67" s="40">
        <v>4062.3580000000202</v>
      </c>
      <c r="Y67" s="40" t="s">
        <v>0</v>
      </c>
    </row>
    <row r="68" spans="1:25">
      <c r="A68" s="38" t="s">
        <v>120</v>
      </c>
      <c r="B68" s="38" t="s">
        <v>0</v>
      </c>
      <c r="C68" s="40">
        <v>28927.964479999999</v>
      </c>
      <c r="D68" s="40">
        <v>29368.057680000002</v>
      </c>
      <c r="E68" s="40">
        <v>28024.093557299999</v>
      </c>
      <c r="F68" s="40">
        <v>28196.703250319999</v>
      </c>
      <c r="G68" s="40">
        <v>32839.65492031</v>
      </c>
      <c r="H68" s="40">
        <v>34776.432681600003</v>
      </c>
      <c r="I68" s="40">
        <v>38951.533667999996</v>
      </c>
      <c r="J68" s="40">
        <v>48165.355107240001</v>
      </c>
      <c r="K68" s="40">
        <v>47097.399564500003</v>
      </c>
      <c r="L68" s="40">
        <v>51466.793420069997</v>
      </c>
      <c r="M68" s="40">
        <v>57939.3496017</v>
      </c>
      <c r="N68" s="40">
        <v>54356.748599999999</v>
      </c>
      <c r="O68" s="40">
        <v>67162.634000000005</v>
      </c>
      <c r="P68" s="40">
        <v>72059.859779999999</v>
      </c>
      <c r="Q68" s="40">
        <v>93230.617370000007</v>
      </c>
      <c r="R68" s="40">
        <v>90174.786240000001</v>
      </c>
      <c r="S68" s="40">
        <v>91699.792199999996</v>
      </c>
      <c r="T68" s="40">
        <v>95510.255139999994</v>
      </c>
      <c r="U68" s="40">
        <v>100982.52927</v>
      </c>
      <c r="V68" s="40">
        <v>122194.4213</v>
      </c>
      <c r="W68" s="40">
        <v>135084.53406999999</v>
      </c>
      <c r="X68" s="40">
        <v>131897.32320000001</v>
      </c>
      <c r="Y68" s="40" t="s">
        <v>0</v>
      </c>
    </row>
    <row r="69" spans="1:25">
      <c r="A69" t="s">
        <v>121</v>
      </c>
      <c r="B69" t="s">
        <v>0</v>
      </c>
      <c r="C69" s="3">
        <v>8409.2919999999995</v>
      </c>
      <c r="D69" s="3">
        <v>8366.9680000000008</v>
      </c>
      <c r="E69" s="3">
        <v>8099.4490050000004</v>
      </c>
      <c r="F69" s="3">
        <v>8596.5558689999998</v>
      </c>
      <c r="G69" s="3">
        <v>9574.2434169999997</v>
      </c>
      <c r="H69" s="3">
        <v>10867.635213</v>
      </c>
      <c r="I69" s="3">
        <v>12983.844556</v>
      </c>
      <c r="J69" s="3">
        <v>15339.285066</v>
      </c>
      <c r="K69" s="3">
        <v>16296.67805</v>
      </c>
      <c r="L69" s="3">
        <v>18315.584846999998</v>
      </c>
      <c r="M69" s="3">
        <v>21459.018370999998</v>
      </c>
      <c r="N69" s="3">
        <v>21316.371999999999</v>
      </c>
      <c r="O69" s="3">
        <v>23986.654999999999</v>
      </c>
      <c r="P69" s="3">
        <v>24181.161</v>
      </c>
      <c r="Q69" s="3">
        <v>27340.357</v>
      </c>
      <c r="R69" s="3">
        <v>26837.734</v>
      </c>
      <c r="S69" s="3">
        <v>28302.404999999999</v>
      </c>
      <c r="T69" s="3">
        <v>28341.322</v>
      </c>
      <c r="U69" s="3">
        <v>30508.316999999999</v>
      </c>
      <c r="V69" s="3">
        <v>33755.364999999998</v>
      </c>
      <c r="W69" s="3">
        <v>34026.330999999998</v>
      </c>
      <c r="X69" s="3">
        <v>34618.720000000001</v>
      </c>
      <c r="Y69" s="3" t="s">
        <v>0</v>
      </c>
    </row>
    <row r="70" spans="1: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5">
      <c r="A71" t="s">
        <v>125</v>
      </c>
      <c r="B71" t="s">
        <v>0</v>
      </c>
      <c r="C71" s="3">
        <v>8.7984083828384101</v>
      </c>
      <c r="D71" s="3">
        <v>13.4742159650246</v>
      </c>
      <c r="E71" s="3">
        <v>13.3755307961999</v>
      </c>
      <c r="F71" s="3">
        <v>26.321382396938802</v>
      </c>
      <c r="G71" s="3">
        <v>25.733231169961599</v>
      </c>
      <c r="H71" s="3">
        <v>16.46013477012</v>
      </c>
      <c r="I71" s="3">
        <v>27.125299683812798</v>
      </c>
      <c r="J71" s="3">
        <v>16.675986651936899</v>
      </c>
      <c r="K71" s="3">
        <v>10.9935599275067</v>
      </c>
      <c r="L71" s="3">
        <v>25.4140803457272</v>
      </c>
      <c r="M71" s="3">
        <v>12.968897105031999</v>
      </c>
      <c r="N71" s="3">
        <v>18.280706972316398</v>
      </c>
      <c r="O71" s="3">
        <v>8.9936719585803608</v>
      </c>
      <c r="P71" s="3">
        <v>11.4626742665177</v>
      </c>
      <c r="Q71" s="3">
        <v>3.7525497884274999</v>
      </c>
      <c r="R71" s="3">
        <v>6.5263846356796096</v>
      </c>
      <c r="S71" s="3">
        <v>6.6587386399743904</v>
      </c>
      <c r="T71" s="3">
        <v>7.7942350851550897</v>
      </c>
      <c r="U71" s="3">
        <v>4.7245850807254</v>
      </c>
      <c r="V71" s="3">
        <v>37.305012469476097</v>
      </c>
      <c r="W71" s="3">
        <v>16.041376081566899</v>
      </c>
      <c r="X71" s="3" t="s">
        <v>0</v>
      </c>
    </row>
    <row r="72" spans="1:25">
      <c r="A72" t="s">
        <v>126</v>
      </c>
      <c r="B72" t="s">
        <v>0</v>
      </c>
      <c r="C72" s="3">
        <v>0.65119338231016699</v>
      </c>
      <c r="D72" s="3">
        <v>12.626989006441001</v>
      </c>
      <c r="E72" s="3">
        <v>10.691917497694201</v>
      </c>
      <c r="F72" s="3">
        <v>24.893547188293201</v>
      </c>
      <c r="G72" s="3">
        <v>29.478225874498399</v>
      </c>
      <c r="H72" s="3">
        <v>17.0089790461587</v>
      </c>
      <c r="I72" s="3">
        <v>29.661772663024401</v>
      </c>
      <c r="J72" s="3">
        <v>32.155764985142</v>
      </c>
      <c r="K72" s="3">
        <v>8.0699451882167299</v>
      </c>
      <c r="L72" s="3">
        <v>28.672667071774899</v>
      </c>
      <c r="M72" s="3">
        <v>14.3391896030274</v>
      </c>
      <c r="N72" s="3">
        <v>17.389519082219401</v>
      </c>
      <c r="O72" s="3">
        <v>8.7031621736232605</v>
      </c>
      <c r="P72" s="3">
        <v>9.7213777137460209</v>
      </c>
      <c r="Q72" s="3">
        <v>4.4609377844514899</v>
      </c>
      <c r="R72" s="3">
        <v>3.4777809177442198</v>
      </c>
      <c r="S72" s="3">
        <v>10.715274762969999</v>
      </c>
      <c r="T72" s="3">
        <v>12.8312215249014</v>
      </c>
      <c r="U72" s="3">
        <v>7.8407558458578199</v>
      </c>
      <c r="V72" s="3">
        <v>43.925091907262797</v>
      </c>
      <c r="W72" s="3">
        <v>1.0628399510661699</v>
      </c>
      <c r="X72" s="3" t="s">
        <v>0</v>
      </c>
    </row>
    <row r="73" spans="1:25">
      <c r="A73" t="s">
        <v>127</v>
      </c>
      <c r="B73" t="s">
        <v>0</v>
      </c>
      <c r="C73" s="3">
        <v>7.3649045802727704</v>
      </c>
      <c r="D73" s="3">
        <v>14.6982839922973</v>
      </c>
      <c r="E73" s="3">
        <v>4.7716931703469596</v>
      </c>
      <c r="F73" s="3">
        <v>12.830462475407201</v>
      </c>
      <c r="G73" s="3">
        <v>40.898946885593404</v>
      </c>
      <c r="H73" s="3">
        <v>17.301924684004501</v>
      </c>
      <c r="I73" s="3">
        <v>35.946731794908899</v>
      </c>
      <c r="J73" s="3">
        <v>58.255153621155998</v>
      </c>
      <c r="K73" s="3">
        <v>8.3682260629424299</v>
      </c>
      <c r="L73" s="3">
        <v>32.746644847240901</v>
      </c>
      <c r="M73" s="3">
        <v>18.819152812794499</v>
      </c>
      <c r="N73" s="3">
        <v>29.0307189407782</v>
      </c>
      <c r="O73" s="3">
        <v>14.139195792607699</v>
      </c>
      <c r="P73" s="3">
        <v>11.263977273806701</v>
      </c>
      <c r="Q73" s="3">
        <v>2.01881783488425</v>
      </c>
      <c r="R73" s="3">
        <v>13.6251388785335</v>
      </c>
      <c r="S73" s="3">
        <v>13.8781006682214</v>
      </c>
      <c r="T73" s="3">
        <v>11.881994588606799</v>
      </c>
      <c r="U73" s="3">
        <v>12.606676822591901</v>
      </c>
      <c r="V73" s="3">
        <v>23.726047554559798</v>
      </c>
      <c r="W73" s="3">
        <v>-2.1483396334962199</v>
      </c>
      <c r="X73" s="3" t="s">
        <v>0</v>
      </c>
    </row>
    <row r="74" spans="1:25">
      <c r="A74" t="s">
        <v>128</v>
      </c>
      <c r="B74" t="s">
        <v>0</v>
      </c>
      <c r="C74" s="3">
        <v>5.8302928335511197</v>
      </c>
      <c r="D74" s="3">
        <v>9.5094466461598692</v>
      </c>
      <c r="E74" s="3">
        <v>9.7098627252562899</v>
      </c>
      <c r="F74" s="3">
        <v>32.600824612317602</v>
      </c>
      <c r="G74" s="3">
        <v>31.790795359510199</v>
      </c>
      <c r="H74" s="3">
        <v>17.957567542170398</v>
      </c>
      <c r="I74" s="3">
        <v>34.572874903549597</v>
      </c>
      <c r="J74" s="3">
        <v>27.230323019914099</v>
      </c>
      <c r="K74" s="3">
        <v>14.436928754865701</v>
      </c>
      <c r="L74" s="3">
        <v>30.679448686023498</v>
      </c>
      <c r="M74" s="3">
        <v>16.580862107938099</v>
      </c>
      <c r="N74" s="3">
        <v>23.326349609924499</v>
      </c>
      <c r="O74" s="3">
        <v>11.6036849535431</v>
      </c>
      <c r="P74" s="3">
        <v>10.563167445079999</v>
      </c>
      <c r="Q74" s="3">
        <v>3.1198366800636999</v>
      </c>
      <c r="R74" s="3">
        <v>8.9907502926588094</v>
      </c>
      <c r="S74" s="3">
        <v>12.5066751801903</v>
      </c>
      <c r="T74" s="3">
        <v>12.2870330221127</v>
      </c>
      <c r="U74" s="3">
        <v>10.5631859538556</v>
      </c>
      <c r="V74" s="3">
        <v>32.173564382360297</v>
      </c>
      <c r="W74" s="3">
        <v>-0.68597811465547198</v>
      </c>
      <c r="X74" s="3" t="s">
        <v>0</v>
      </c>
    </row>
    <row r="75" spans="1:25">
      <c r="A75" t="s">
        <v>129</v>
      </c>
      <c r="B75" t="s">
        <v>0</v>
      </c>
      <c r="C75" s="3">
        <v>-7.1818022929374399</v>
      </c>
      <c r="D75" s="3">
        <v>-0.51705169968985198</v>
      </c>
      <c r="E75" s="3">
        <v>-0.53810502325432097</v>
      </c>
      <c r="F75" s="3">
        <v>6.1375392782042599</v>
      </c>
      <c r="G75" s="3">
        <v>11.373014529291099</v>
      </c>
      <c r="H75" s="3">
        <v>13.5090757532178</v>
      </c>
      <c r="I75" s="3">
        <v>19.4725835153959</v>
      </c>
      <c r="J75" s="3">
        <v>18.141317849585</v>
      </c>
      <c r="K75" s="3">
        <v>6.2414446297897701</v>
      </c>
      <c r="L75" s="3">
        <v>12.3884560448809</v>
      </c>
      <c r="M75" s="3">
        <v>17.162616155906601</v>
      </c>
      <c r="N75" s="3">
        <v>-6.1833625792610398</v>
      </c>
      <c r="O75" s="3">
        <v>23.5589613614233</v>
      </c>
      <c r="P75" s="3">
        <v>7.2915927925042396</v>
      </c>
      <c r="Q75" s="3">
        <v>29.379404365529801</v>
      </c>
      <c r="R75" s="3">
        <v>-3.2777119965563202</v>
      </c>
      <c r="S75" s="3">
        <v>1.6911667036739499</v>
      </c>
      <c r="T75" s="3">
        <v>4.1553670390977997</v>
      </c>
      <c r="U75" s="3">
        <v>5.7295147227684398</v>
      </c>
      <c r="V75" s="3">
        <v>21.0056035666178</v>
      </c>
      <c r="W75" s="3">
        <v>11.421605068416699</v>
      </c>
      <c r="X75" s="3" t="s">
        <v>0</v>
      </c>
    </row>
    <row r="76" spans="1:25">
      <c r="A76" t="s">
        <v>130</v>
      </c>
      <c r="B76" t="s">
        <v>0</v>
      </c>
      <c r="C76" s="3">
        <v>-3.2817786110527498</v>
      </c>
      <c r="D76" s="3">
        <v>2.7712450069085102</v>
      </c>
      <c r="E76" s="3">
        <v>3.0431844624715998</v>
      </c>
      <c r="F76" s="3">
        <v>15.983811466111501</v>
      </c>
      <c r="G76" s="3">
        <v>20.058327321220599</v>
      </c>
      <c r="H76" s="3">
        <v>15.586295822368699</v>
      </c>
      <c r="I76" s="3">
        <v>26.6683076705615</v>
      </c>
      <c r="J76" s="3">
        <v>22.742771917635299</v>
      </c>
      <c r="K76" s="3">
        <v>10.5422328463476</v>
      </c>
      <c r="L76" s="3">
        <v>22.406771618999201</v>
      </c>
      <c r="M76" s="3">
        <v>16.822444051837302</v>
      </c>
      <c r="N76" s="3">
        <v>6.2981260396699899</v>
      </c>
      <c r="O76" s="3">
        <v>10.898360299373699</v>
      </c>
      <c r="P76" s="3">
        <v>4.5307848710912904</v>
      </c>
      <c r="Q76" s="3">
        <v>9.2944990843353992</v>
      </c>
      <c r="R76" s="3">
        <v>0.38814925298444902</v>
      </c>
      <c r="S76" s="3">
        <v>7.7273595513006397</v>
      </c>
      <c r="T76" s="3">
        <v>5.7695565568402802</v>
      </c>
      <c r="U76" s="3">
        <v>7.73821261481626</v>
      </c>
      <c r="V76" s="3">
        <v>26.410897691219301</v>
      </c>
      <c r="W76" s="3">
        <v>1.3095837001333901</v>
      </c>
      <c r="X76" s="3" t="s">
        <v>0</v>
      </c>
    </row>
    <row r="77" spans="1:25">
      <c r="A77" t="s">
        <v>131</v>
      </c>
      <c r="B77" t="s">
        <v>0</v>
      </c>
      <c r="C77" s="3">
        <v>0.84096805237858796</v>
      </c>
      <c r="D77" s="3">
        <v>11.293175228556899</v>
      </c>
      <c r="E77" s="3">
        <v>10.787262631120999</v>
      </c>
      <c r="F77" s="3">
        <v>11.5922886274834</v>
      </c>
      <c r="G77" s="3">
        <v>35.540931306256603</v>
      </c>
      <c r="H77" s="3">
        <v>30.810181906466699</v>
      </c>
      <c r="I77" s="3">
        <v>38.554978727938497</v>
      </c>
      <c r="J77" s="3">
        <v>46.940235617199399</v>
      </c>
      <c r="K77" s="3">
        <v>17.936747945073002</v>
      </c>
      <c r="L77" s="3">
        <v>21.177394851104602</v>
      </c>
      <c r="M77" s="3">
        <v>20.371876666540999</v>
      </c>
      <c r="N77" s="3">
        <v>16.002704408668599</v>
      </c>
      <c r="O77" s="3">
        <v>22.572064513466501</v>
      </c>
      <c r="P77" s="3">
        <v>17.744681427200799</v>
      </c>
      <c r="Q77" s="3">
        <v>28.037242698083698</v>
      </c>
      <c r="R77" s="3">
        <v>7.1701960783929497</v>
      </c>
      <c r="S77" s="3">
        <v>5.3088350365441803</v>
      </c>
      <c r="T77" s="3">
        <v>11.592528324386199</v>
      </c>
      <c r="U77" s="3">
        <v>10.1355434416392</v>
      </c>
      <c r="V77" s="3">
        <v>19.357877294267698</v>
      </c>
      <c r="W77" s="3">
        <v>5.58334113030174</v>
      </c>
      <c r="X77" s="3" t="s">
        <v>0</v>
      </c>
    </row>
    <row r="78" spans="1:25">
      <c r="A78" t="s">
        <v>132</v>
      </c>
      <c r="B78" t="s">
        <v>0</v>
      </c>
      <c r="C78" s="3">
        <v>-8.9872204428381508</v>
      </c>
      <c r="D78" s="3">
        <v>-2.8934277394810501</v>
      </c>
      <c r="E78" s="3">
        <v>-3.5403048449874599</v>
      </c>
      <c r="F78" s="3">
        <v>3.3314035464524498</v>
      </c>
      <c r="G78" s="3">
        <v>6.1832227064590803</v>
      </c>
      <c r="H78" s="3">
        <v>7.0309678390354096</v>
      </c>
      <c r="I78" s="3">
        <v>29.147452624040898</v>
      </c>
      <c r="J78" s="3">
        <v>19.332207895665199</v>
      </c>
      <c r="K78" s="3">
        <v>-0.13000615259394199</v>
      </c>
      <c r="L78" s="3">
        <v>21.262045900702098</v>
      </c>
      <c r="M78" s="3">
        <v>18.192263320070001</v>
      </c>
      <c r="N78" s="3">
        <v>16.295387053322301</v>
      </c>
      <c r="O78" s="3">
        <v>2.5647570251109202</v>
      </c>
      <c r="P78" s="3">
        <v>2.2364675642561099E-2</v>
      </c>
      <c r="Q78" s="3">
        <v>-20.6769427380768</v>
      </c>
      <c r="R78" s="3">
        <v>1.9183673936427901</v>
      </c>
      <c r="S78" s="3">
        <v>8.5074167985131695</v>
      </c>
      <c r="T78" s="3">
        <v>2.9779403454449</v>
      </c>
      <c r="U78" s="3">
        <v>-0.32685367313017899</v>
      </c>
      <c r="V78" s="3">
        <v>-10.9515310440724</v>
      </c>
      <c r="W78" s="3">
        <v>0.27138778336557301</v>
      </c>
      <c r="X78" s="3" t="s">
        <v>0</v>
      </c>
    </row>
    <row r="79" spans="1:25">
      <c r="A79" t="s">
        <v>133</v>
      </c>
      <c r="B79" t="s">
        <v>0</v>
      </c>
      <c r="C79" s="3">
        <v>-6.9941362201165198</v>
      </c>
      <c r="D79" s="3">
        <v>0.22587311509871799</v>
      </c>
      <c r="E79" s="3">
        <v>-4.2142207406381499E-2</v>
      </c>
      <c r="F79" s="3">
        <v>5.5668640794024098</v>
      </c>
      <c r="G79" s="3">
        <v>14.581092666109001</v>
      </c>
      <c r="H79" s="3">
        <v>15.0773747703266</v>
      </c>
      <c r="I79" s="3">
        <v>32.765977242027297</v>
      </c>
      <c r="J79" s="3">
        <v>30.414429275075801</v>
      </c>
      <c r="K79" s="3">
        <v>8.0412092533586303</v>
      </c>
      <c r="L79" s="3">
        <v>21.2198732257614</v>
      </c>
      <c r="M79" s="3">
        <v>19.277753866962399</v>
      </c>
      <c r="N79" s="3">
        <v>16.152389609406701</v>
      </c>
      <c r="O79" s="3">
        <v>12.3272264160963</v>
      </c>
      <c r="P79" s="3">
        <v>9.4587449611226209</v>
      </c>
      <c r="Q79" s="3">
        <v>7.2241985969668399</v>
      </c>
      <c r="R79" s="3">
        <v>5.51025234998614</v>
      </c>
      <c r="S79" s="3">
        <v>6.2853928364868601</v>
      </c>
      <c r="T79" s="3">
        <v>8.9074252614822491</v>
      </c>
      <c r="U79" s="3">
        <v>7.0520400295161796</v>
      </c>
      <c r="V79" s="3">
        <v>11.0407399605939</v>
      </c>
      <c r="W79" s="3">
        <v>4.4143940405552398</v>
      </c>
      <c r="X79" s="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topLeftCell="A20" zoomScale="125" zoomScaleNormal="125" workbookViewId="0">
      <selection activeCell="A43" sqref="A43"/>
    </sheetView>
  </sheetViews>
  <sheetFormatPr baseColWidth="10" defaultColWidth="8.77734375" defaultRowHeight="14.4"/>
  <cols>
    <col min="1" max="1" width="127.6640625" customWidth="1"/>
    <col min="2" max="11" width="11.33203125" customWidth="1"/>
    <col min="12" max="18" width="11.33203125" bestFit="1" customWidth="1"/>
    <col min="19" max="25" width="11.44140625" bestFit="1" customWidth="1"/>
  </cols>
  <sheetData>
    <row r="2" spans="1:26"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  <c r="Y2" s="1">
        <v>2023</v>
      </c>
      <c r="Z2" s="1"/>
    </row>
    <row r="3" spans="1:26">
      <c r="A3" t="s">
        <v>36</v>
      </c>
      <c r="B3" s="2">
        <v>4537.4706335600004</v>
      </c>
      <c r="C3" s="2">
        <v>4945.0844408800003</v>
      </c>
      <c r="D3" s="2">
        <v>5614.9861785800003</v>
      </c>
      <c r="E3" s="2">
        <v>6370.2529999999997</v>
      </c>
      <c r="F3" s="2">
        <v>8035.6786000000002</v>
      </c>
      <c r="G3" s="2">
        <v>10115.6005</v>
      </c>
      <c r="H3" s="2">
        <v>11796.3868</v>
      </c>
      <c r="I3" s="2">
        <v>14985.2701</v>
      </c>
      <c r="J3" s="2">
        <v>17507.361199999999</v>
      </c>
      <c r="K3" s="2">
        <v>19497.188300000002</v>
      </c>
      <c r="L3" s="2">
        <v>24449.758999999998</v>
      </c>
      <c r="M3" s="2">
        <v>27656.1086</v>
      </c>
      <c r="N3" s="2">
        <v>32677.061285569998</v>
      </c>
      <c r="O3" s="2">
        <v>35705.357778459998</v>
      </c>
      <c r="P3" s="2">
        <v>39784.817057040003</v>
      </c>
      <c r="Q3" s="2">
        <v>41358.302423909998</v>
      </c>
      <c r="R3" s="2">
        <v>43953.00229656</v>
      </c>
      <c r="S3" s="2">
        <v>47084.487325670001</v>
      </c>
      <c r="T3" s="2">
        <v>50843.626728399999</v>
      </c>
      <c r="U3" s="2">
        <v>53290.164244129999</v>
      </c>
      <c r="V3" s="2" t="s">
        <v>0</v>
      </c>
      <c r="W3" s="1"/>
      <c r="X3" s="1"/>
      <c r="Y3" s="1"/>
      <c r="Z3" s="1"/>
    </row>
    <row r="4" spans="1:26">
      <c r="A4" t="s">
        <v>37</v>
      </c>
      <c r="B4" s="2">
        <v>1037.9569664400001</v>
      </c>
      <c r="C4" s="2">
        <v>1048.2470591199999</v>
      </c>
      <c r="D4" s="2">
        <v>1005.07862142</v>
      </c>
      <c r="E4" s="2">
        <v>938.59900000000005</v>
      </c>
      <c r="F4" s="2">
        <v>1011.216</v>
      </c>
      <c r="G4" s="2">
        <v>1332.4829999999999</v>
      </c>
      <c r="H4" s="2">
        <v>1854.6510000000001</v>
      </c>
      <c r="I4" s="2">
        <v>2014.1690000000001</v>
      </c>
      <c r="J4" s="2">
        <v>2950.5619999999999</v>
      </c>
      <c r="K4" s="2">
        <v>3042.261</v>
      </c>
      <c r="L4" s="2">
        <v>3627.3850000000002</v>
      </c>
      <c r="M4" s="2">
        <v>4644.3789999999999</v>
      </c>
      <c r="N4" s="2">
        <v>5146.76</v>
      </c>
      <c r="O4" s="2">
        <v>6824.83</v>
      </c>
      <c r="P4" s="2">
        <v>7758.1869999999999</v>
      </c>
      <c r="Q4" s="2">
        <v>7531.7259999999997</v>
      </c>
      <c r="R4" s="2">
        <v>7103.3829999999998</v>
      </c>
      <c r="S4" s="2">
        <v>8186.1779999999999</v>
      </c>
      <c r="T4" s="2">
        <v>8400.4009999999998</v>
      </c>
      <c r="U4" s="2" t="s">
        <v>0</v>
      </c>
      <c r="V4" s="2" t="s">
        <v>0</v>
      </c>
      <c r="W4" s="3"/>
      <c r="X4" s="3"/>
      <c r="Y4" s="3"/>
      <c r="Z4" s="2"/>
    </row>
    <row r="5" spans="1:26">
      <c r="A5" t="s">
        <v>38</v>
      </c>
      <c r="B5" s="2">
        <v>718.85696643999995</v>
      </c>
      <c r="C5" s="2">
        <v>726.69105911999998</v>
      </c>
      <c r="D5" s="2">
        <v>738.47862141999997</v>
      </c>
      <c r="E5" s="2">
        <v>717.16099999999994</v>
      </c>
      <c r="F5" s="2">
        <v>766.29600000000005</v>
      </c>
      <c r="G5" s="2">
        <v>1040.1120000000001</v>
      </c>
      <c r="H5" s="2">
        <v>1531.252</v>
      </c>
      <c r="I5" s="2">
        <v>1608.5350000000001</v>
      </c>
      <c r="J5" s="2">
        <v>2372.6190000000001</v>
      </c>
      <c r="K5" s="2">
        <v>2470.694</v>
      </c>
      <c r="L5" s="2">
        <v>3040.9180000000001</v>
      </c>
      <c r="M5" s="2">
        <v>3941.8229999999999</v>
      </c>
      <c r="N5" s="2">
        <v>4094.3820000000001</v>
      </c>
      <c r="O5" s="2">
        <v>5906.2820000000002</v>
      </c>
      <c r="P5" s="2">
        <v>6513.0309999999999</v>
      </c>
      <c r="Q5" s="2">
        <v>5906.3630000000003</v>
      </c>
      <c r="R5" s="2">
        <v>5500.8230000000003</v>
      </c>
      <c r="S5" s="2">
        <v>6296.2020000000002</v>
      </c>
      <c r="T5" s="2">
        <v>6748.9290000000001</v>
      </c>
      <c r="U5" s="2" t="s">
        <v>0</v>
      </c>
      <c r="V5" s="2" t="s">
        <v>0</v>
      </c>
      <c r="W5" s="3"/>
      <c r="X5" s="3"/>
      <c r="Y5" s="3"/>
      <c r="Z5" s="2"/>
    </row>
    <row r="6" spans="1:26">
      <c r="A6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0</v>
      </c>
      <c r="V6" s="2" t="s">
        <v>0</v>
      </c>
      <c r="W6" s="3"/>
      <c r="X6" s="3"/>
      <c r="Y6" s="3"/>
      <c r="Z6" s="2"/>
    </row>
    <row r="7" spans="1:26">
      <c r="A7" t="s">
        <v>40</v>
      </c>
      <c r="B7" s="2">
        <v>319.10000000000002</v>
      </c>
      <c r="C7" s="2">
        <v>321.55599999999998</v>
      </c>
      <c r="D7" s="2">
        <v>266.60000000000002</v>
      </c>
      <c r="E7" s="2">
        <v>221.43799999999999</v>
      </c>
      <c r="F7" s="2">
        <v>244.92</v>
      </c>
      <c r="G7" s="2">
        <v>292.37099999999998</v>
      </c>
      <c r="H7" s="2">
        <v>323.399</v>
      </c>
      <c r="I7" s="2">
        <v>405.63400000000001</v>
      </c>
      <c r="J7" s="2">
        <v>577.94299999999998</v>
      </c>
      <c r="K7" s="2">
        <v>571.56700000000001</v>
      </c>
      <c r="L7" s="2">
        <v>586.46699999999998</v>
      </c>
      <c r="M7" s="2">
        <v>702.55600000000004</v>
      </c>
      <c r="N7" s="2">
        <v>1052.3779999999999</v>
      </c>
      <c r="O7" s="2">
        <v>918.548</v>
      </c>
      <c r="P7" s="2">
        <v>1245.1559999999999</v>
      </c>
      <c r="Q7" s="2">
        <v>1625.3630000000001</v>
      </c>
      <c r="R7" s="2">
        <v>1602.56</v>
      </c>
      <c r="S7" s="2">
        <v>1889.9760000000001</v>
      </c>
      <c r="T7" s="2">
        <v>1651.472</v>
      </c>
      <c r="U7" s="2" t="s">
        <v>0</v>
      </c>
      <c r="V7" s="2" t="s">
        <v>0</v>
      </c>
      <c r="W7" s="3"/>
      <c r="X7" s="3"/>
      <c r="Y7" s="3"/>
      <c r="Z7" s="2"/>
    </row>
    <row r="8" spans="1:26">
      <c r="A8" t="s">
        <v>41</v>
      </c>
      <c r="B8" s="2">
        <v>5056.4250000000002</v>
      </c>
      <c r="C8" s="2">
        <v>5216.7226072580597</v>
      </c>
      <c r="D8" s="2">
        <v>6038.4679310214997</v>
      </c>
      <c r="E8" s="2">
        <v>6482.5985078424201</v>
      </c>
      <c r="F8" s="2">
        <v>7704.3873093393904</v>
      </c>
      <c r="G8" s="2">
        <v>9886.0415439560893</v>
      </c>
      <c r="H8" s="2">
        <v>11588.6533687417</v>
      </c>
      <c r="I8" s="2">
        <v>14439.867759345199</v>
      </c>
      <c r="J8" s="2">
        <v>21441.797667727398</v>
      </c>
      <c r="K8" s="2">
        <v>20584.423382647201</v>
      </c>
      <c r="L8" s="2">
        <v>26031.826567509601</v>
      </c>
      <c r="M8" s="2">
        <v>35312.088975578001</v>
      </c>
      <c r="N8" s="2">
        <v>44838.710867091999</v>
      </c>
      <c r="O8" s="2">
        <v>54905.550428765098</v>
      </c>
      <c r="P8" s="2">
        <v>50228.007360178301</v>
      </c>
      <c r="Q8" s="2">
        <v>48091.306963904302</v>
      </c>
      <c r="R8" s="2">
        <v>50138.406758795798</v>
      </c>
      <c r="S8" s="2">
        <v>52594.824795963701</v>
      </c>
      <c r="T8" s="2">
        <v>57148.751251717702</v>
      </c>
      <c r="U8" s="2" t="s">
        <v>0</v>
      </c>
      <c r="V8" s="2" t="s">
        <v>0</v>
      </c>
      <c r="W8" s="3"/>
      <c r="X8" s="3"/>
      <c r="Y8" s="3"/>
      <c r="Z8" s="2"/>
    </row>
    <row r="9" spans="1:26">
      <c r="A9" t="s">
        <v>42</v>
      </c>
      <c r="B9" s="2">
        <v>2624</v>
      </c>
      <c r="C9" s="2">
        <v>2914.5</v>
      </c>
      <c r="D9" s="2">
        <v>3340.7</v>
      </c>
      <c r="E9" s="2">
        <v>4583.0290000000005</v>
      </c>
      <c r="F9" s="2">
        <v>6639.1289999999999</v>
      </c>
      <c r="G9" s="2">
        <v>7450.201</v>
      </c>
      <c r="H9" s="2">
        <v>11085.954</v>
      </c>
      <c r="I9" s="2">
        <v>19621.760999999999</v>
      </c>
      <c r="J9" s="2">
        <v>21365.167000000001</v>
      </c>
      <c r="K9" s="2">
        <v>22988.32</v>
      </c>
      <c r="L9" s="2">
        <v>32422.185000000001</v>
      </c>
      <c r="M9" s="2">
        <v>33299.964</v>
      </c>
      <c r="N9" s="2">
        <v>46063.381000000001</v>
      </c>
      <c r="O9" s="2">
        <v>41097.072</v>
      </c>
      <c r="P9" s="2">
        <v>35368.438999999998</v>
      </c>
      <c r="Q9" s="2">
        <v>25857.877</v>
      </c>
      <c r="R9" s="2">
        <v>27115.630380440001</v>
      </c>
      <c r="S9" s="2">
        <v>37492.667764760001</v>
      </c>
      <c r="T9" s="2">
        <v>39548.434979459998</v>
      </c>
      <c r="U9" s="2" t="s">
        <v>0</v>
      </c>
      <c r="V9" s="2" t="s">
        <v>0</v>
      </c>
      <c r="W9" s="2"/>
      <c r="X9" s="2"/>
      <c r="Y9" s="2"/>
      <c r="Z9" s="2"/>
    </row>
    <row r="10" spans="1:26">
      <c r="A10" t="s">
        <v>43</v>
      </c>
      <c r="B10" s="2">
        <v>5098.9332599999998</v>
      </c>
      <c r="C10" s="2">
        <v>5166.98927</v>
      </c>
      <c r="D10" s="2">
        <v>3130.84467</v>
      </c>
      <c r="E10" s="2">
        <v>3502.93246</v>
      </c>
      <c r="F10" s="2">
        <v>4304.9370399999998</v>
      </c>
      <c r="G10" s="2">
        <v>4485.3031099999998</v>
      </c>
      <c r="H10" s="2">
        <v>6850.4593500000001</v>
      </c>
      <c r="I10" s="2">
        <v>9567.6396800000002</v>
      </c>
      <c r="J10" s="2">
        <v>2655.91291</v>
      </c>
      <c r="K10" s="2">
        <v>5795.4164799999999</v>
      </c>
      <c r="L10" s="2">
        <v>10777.19873</v>
      </c>
      <c r="M10" s="2">
        <v>11263.290580000001</v>
      </c>
      <c r="N10" s="2">
        <v>11010.6499</v>
      </c>
      <c r="O10" s="2">
        <v>10045.534</v>
      </c>
      <c r="P10" s="2">
        <v>13611.218199999999</v>
      </c>
      <c r="Q10" s="2">
        <v>20122.306378270001</v>
      </c>
      <c r="R10" s="2">
        <v>21673.428159999999</v>
      </c>
      <c r="S10" s="2">
        <v>22773.260849999999</v>
      </c>
      <c r="T10" s="2">
        <v>15292.81684</v>
      </c>
      <c r="U10" s="2" t="s">
        <v>0</v>
      </c>
      <c r="V10" s="2" t="s">
        <v>0</v>
      </c>
      <c r="W10" s="2"/>
      <c r="X10" s="2"/>
      <c r="Y10" s="2"/>
      <c r="Z10" s="2"/>
    </row>
    <row r="11" spans="1:26">
      <c r="A11" t="s">
        <v>44</v>
      </c>
      <c r="B11" s="2">
        <v>-3.97069277557955</v>
      </c>
      <c r="C11" s="2">
        <v>7.8849595394230096</v>
      </c>
      <c r="D11" s="2">
        <v>11.034120479310401</v>
      </c>
      <c r="E11" s="2">
        <v>10.0928361771699</v>
      </c>
      <c r="F11" s="2">
        <v>25.341674055617599</v>
      </c>
      <c r="G11" s="2">
        <v>25.698564577295901</v>
      </c>
      <c r="H11" s="2">
        <v>18.2511966984971</v>
      </c>
      <c r="I11" s="2">
        <v>28.245086760272699</v>
      </c>
      <c r="J11" s="2">
        <v>25.486174782349298</v>
      </c>
      <c r="K11" s="2">
        <v>5.5469073179956796</v>
      </c>
      <c r="L11" s="2">
        <v>45.268710556256103</v>
      </c>
      <c r="M11" s="2">
        <v>16.835852352277598</v>
      </c>
      <c r="N11" s="2">
        <v>31.945674695348799</v>
      </c>
      <c r="O11" s="2">
        <v>-1.5140220827547799</v>
      </c>
      <c r="P11" s="2">
        <v>3.7130217643383001</v>
      </c>
      <c r="Q11" s="2">
        <v>-4.7777522826698204</v>
      </c>
      <c r="R11" s="2">
        <v>4.0618073801333097</v>
      </c>
      <c r="S11" s="2">
        <v>7.1805483243732899</v>
      </c>
      <c r="T11" s="2">
        <v>7.2712532007403103</v>
      </c>
      <c r="U11" s="2" t="s">
        <v>0</v>
      </c>
      <c r="V11" s="2" t="s">
        <v>0</v>
      </c>
      <c r="W11" s="2"/>
      <c r="X11" s="2"/>
      <c r="Y11" s="2"/>
      <c r="Z11" s="2"/>
    </row>
    <row r="12" spans="1:26">
      <c r="A12" t="s">
        <v>45</v>
      </c>
      <c r="B12" s="2">
        <v>5.9621395274699998</v>
      </c>
      <c r="C12" s="2">
        <v>3.1701767010893902</v>
      </c>
      <c r="D12" s="2">
        <v>15.752137608776501</v>
      </c>
      <c r="E12" s="2">
        <v>7.3550208744056302</v>
      </c>
      <c r="F12" s="2">
        <v>18.8472076439547</v>
      </c>
      <c r="G12" s="2">
        <v>28.3170373842974</v>
      </c>
      <c r="H12" s="2">
        <v>17.222381852385801</v>
      </c>
      <c r="I12" s="2">
        <v>24.6035005093356</v>
      </c>
      <c r="J12" s="2">
        <v>48.490263381052699</v>
      </c>
      <c r="K12" s="2">
        <v>-3.9986119558000102</v>
      </c>
      <c r="L12" s="2">
        <v>26.463715225827499</v>
      </c>
      <c r="M12" s="2">
        <v>35.649678227539802</v>
      </c>
      <c r="N12" s="2">
        <v>26.978358312652201</v>
      </c>
      <c r="O12" s="2">
        <v>22.451224326035099</v>
      </c>
      <c r="P12" s="2">
        <v>-8.5192535764767392</v>
      </c>
      <c r="Q12" s="2">
        <v>-4.2540019175993997</v>
      </c>
      <c r="R12" s="2">
        <v>4.2566940350112796</v>
      </c>
      <c r="S12" s="2">
        <v>4.8992742210281204</v>
      </c>
      <c r="T12" s="2">
        <v>8.6585067512260405</v>
      </c>
      <c r="U12" s="2" t="s">
        <v>0</v>
      </c>
      <c r="V12" s="2" t="s">
        <v>0</v>
      </c>
      <c r="W12" s="2"/>
      <c r="X12" s="2"/>
      <c r="Y12" s="2"/>
      <c r="Z12" s="2"/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t="s">
        <v>46</v>
      </c>
      <c r="B14" s="2" t="s">
        <v>0</v>
      </c>
      <c r="C14" s="2">
        <v>29629.892420799999</v>
      </c>
      <c r="D14" s="2">
        <v>33689.363011200003</v>
      </c>
      <c r="E14" s="2">
        <v>35272.294435000003</v>
      </c>
      <c r="F14" s="2">
        <v>41429.746616800003</v>
      </c>
      <c r="G14" s="2">
        <v>48352.900193499998</v>
      </c>
      <c r="H14" s="2">
        <v>55279.422079999997</v>
      </c>
      <c r="I14" s="2">
        <v>83066.283119999993</v>
      </c>
      <c r="J14" s="2">
        <v>97955.083672799999</v>
      </c>
      <c r="K14" s="2">
        <v>95760.193783499999</v>
      </c>
      <c r="L14" s="2">
        <v>123935.2384948</v>
      </c>
      <c r="M14" s="2">
        <v>131802.97700700001</v>
      </c>
      <c r="N14" s="2">
        <v>163178.17536600001</v>
      </c>
      <c r="O14" s="2">
        <v>183856.67025600001</v>
      </c>
      <c r="P14" s="2">
        <v>185678.14509239999</v>
      </c>
      <c r="Q14" s="2">
        <v>209663.4736724</v>
      </c>
      <c r="R14" s="2">
        <v>207263.41920480001</v>
      </c>
      <c r="S14" s="2">
        <v>206132.19532560001</v>
      </c>
      <c r="T14" s="2">
        <v>202608.67386770001</v>
      </c>
      <c r="U14" s="2">
        <v>226125.61139080001</v>
      </c>
      <c r="V14" s="2" t="s">
        <v>0</v>
      </c>
      <c r="W14" s="2"/>
      <c r="X14" s="2"/>
      <c r="Y14" s="2"/>
      <c r="Z14" s="2"/>
    </row>
    <row r="15" spans="1:26">
      <c r="A15" t="s">
        <v>47</v>
      </c>
      <c r="B15" s="2">
        <v>8179.9788900000003</v>
      </c>
      <c r="C15" s="2">
        <v>8613.3408199999994</v>
      </c>
      <c r="D15" s="2">
        <v>9598.1091199999992</v>
      </c>
      <c r="E15" s="2">
        <v>10194.304749999999</v>
      </c>
      <c r="F15" s="2">
        <v>12631.02031</v>
      </c>
      <c r="G15" s="2">
        <v>14097.05545</v>
      </c>
      <c r="H15" s="2">
        <v>17274.8194</v>
      </c>
      <c r="I15" s="2">
        <v>27688.761040000001</v>
      </c>
      <c r="J15" s="2">
        <v>31195.88652</v>
      </c>
      <c r="K15" s="2">
        <v>33135.011209999997</v>
      </c>
      <c r="L15" s="2">
        <v>44105.067080000001</v>
      </c>
      <c r="M15" s="2">
        <v>48815.917410000002</v>
      </c>
      <c r="N15" s="2">
        <v>63991.441319999998</v>
      </c>
      <c r="O15" s="2">
        <v>65663.096520000006</v>
      </c>
      <c r="P15" s="2">
        <v>62308.102379999997</v>
      </c>
      <c r="Q15" s="2">
        <v>61484.889640000001</v>
      </c>
      <c r="R15" s="2">
        <v>61685.541429999997</v>
      </c>
      <c r="S15" s="2">
        <v>63621.047939999997</v>
      </c>
      <c r="T15" s="2">
        <v>60121.268210000002</v>
      </c>
      <c r="U15" s="2">
        <v>68315.894679999998</v>
      </c>
      <c r="V15" s="2" t="s">
        <v>0</v>
      </c>
      <c r="W15" s="2"/>
      <c r="X15" s="2"/>
      <c r="Y15" s="2"/>
      <c r="Z15" s="2"/>
    </row>
    <row r="16" spans="1:26">
      <c r="A16" t="s">
        <v>48</v>
      </c>
      <c r="B16" s="2" t="s">
        <v>0</v>
      </c>
      <c r="C16" s="2">
        <v>8650.0314899999994</v>
      </c>
      <c r="D16" s="2">
        <v>9638.4439700000003</v>
      </c>
      <c r="E16" s="2">
        <v>10239.597669999999</v>
      </c>
      <c r="F16" s="2">
        <v>12673.732900000001</v>
      </c>
      <c r="G16" s="2">
        <v>14154.4517</v>
      </c>
      <c r="H16" s="2">
        <v>17322.011610000001</v>
      </c>
      <c r="I16" s="2">
        <v>27733.4</v>
      </c>
      <c r="J16" s="2">
        <v>31232.57719</v>
      </c>
      <c r="K16" s="2">
        <v>33175.346060000003</v>
      </c>
      <c r="L16" s="2">
        <v>124062.5116</v>
      </c>
      <c r="M16" s="2">
        <v>131918.30100000001</v>
      </c>
      <c r="N16" s="2">
        <v>163324.53580350001</v>
      </c>
      <c r="O16" s="2">
        <v>183988.80844399999</v>
      </c>
      <c r="P16" s="2">
        <v>185811.16919320001</v>
      </c>
      <c r="Q16" s="2">
        <v>209841.04911550001</v>
      </c>
      <c r="R16" s="2">
        <v>207466.44858239999</v>
      </c>
      <c r="S16" s="2">
        <v>206489.81777759999</v>
      </c>
      <c r="T16" s="2">
        <v>203169.8299906</v>
      </c>
      <c r="U16" s="2">
        <v>226304.21981829999</v>
      </c>
      <c r="V16" s="2" t="s">
        <v>0</v>
      </c>
      <c r="W16" s="2"/>
      <c r="X16" s="2"/>
      <c r="Y16" s="2"/>
      <c r="Z16" s="2"/>
    </row>
    <row r="17" spans="1:26">
      <c r="A17" t="s">
        <v>49</v>
      </c>
      <c r="B17" s="2" t="s">
        <v>0</v>
      </c>
      <c r="C17" s="2">
        <v>36.690669999999997</v>
      </c>
      <c r="D17" s="2">
        <v>40.334850000000003</v>
      </c>
      <c r="E17" s="2">
        <v>45.292920000000002</v>
      </c>
      <c r="F17" s="2">
        <v>42.712589999999999</v>
      </c>
      <c r="G17" s="2">
        <v>57.396250000000002</v>
      </c>
      <c r="H17" s="2">
        <v>47.192210000000003</v>
      </c>
      <c r="I17" s="2">
        <v>44.638959999999997</v>
      </c>
      <c r="J17" s="2">
        <v>36.690669999999997</v>
      </c>
      <c r="K17" s="2">
        <v>40.334850000000003</v>
      </c>
      <c r="L17" s="2">
        <v>127.2731052</v>
      </c>
      <c r="M17" s="2">
        <v>115.323993</v>
      </c>
      <c r="N17" s="2">
        <v>146.36043749999999</v>
      </c>
      <c r="O17" s="2">
        <v>132.13818800000001</v>
      </c>
      <c r="P17" s="2">
        <v>133.02410080000001</v>
      </c>
      <c r="Q17" s="2">
        <v>177.5754431</v>
      </c>
      <c r="R17" s="2">
        <v>203.0293776</v>
      </c>
      <c r="S17" s="2">
        <v>357.62245200000001</v>
      </c>
      <c r="T17" s="2">
        <v>561.15612290000001</v>
      </c>
      <c r="U17" s="2">
        <v>178.6084275</v>
      </c>
      <c r="V17" s="2" t="s">
        <v>0</v>
      </c>
      <c r="W17" s="2"/>
      <c r="X17" s="2"/>
      <c r="Y17" s="2"/>
      <c r="Z17" s="2"/>
    </row>
    <row r="18" spans="1:26">
      <c r="A18" t="s">
        <v>50</v>
      </c>
      <c r="B18" s="2">
        <v>8562.7950999999994</v>
      </c>
      <c r="C18" s="2">
        <v>8838.02873</v>
      </c>
      <c r="D18" s="2">
        <v>9690.4819399999997</v>
      </c>
      <c r="E18" s="2">
        <v>10205.97539</v>
      </c>
      <c r="F18" s="2">
        <v>12648.91869</v>
      </c>
      <c r="G18" s="2">
        <v>14119.627049999999</v>
      </c>
      <c r="H18" s="2">
        <v>17329.211179999998</v>
      </c>
      <c r="I18" s="2">
        <v>27720.200550000001</v>
      </c>
      <c r="J18" s="2">
        <v>31232.57719</v>
      </c>
      <c r="K18" s="2">
        <v>33175.346060000003</v>
      </c>
      <c r="L18" s="2">
        <v>44150.355929999998</v>
      </c>
      <c r="M18" s="2">
        <v>48858.633029999997</v>
      </c>
      <c r="N18" s="2">
        <v>64048.837570000003</v>
      </c>
      <c r="O18" s="2">
        <v>65710.28873</v>
      </c>
      <c r="P18" s="2">
        <v>62352.74134</v>
      </c>
      <c r="Q18" s="2">
        <v>61536.964549999997</v>
      </c>
      <c r="R18" s="2">
        <v>61745.966840000001</v>
      </c>
      <c r="S18" s="2">
        <v>63731.425239999997</v>
      </c>
      <c r="T18" s="2">
        <v>60287.783380000001</v>
      </c>
      <c r="U18" s="2" t="s">
        <v>0</v>
      </c>
      <c r="V18" s="2" t="s">
        <v>0</v>
      </c>
      <c r="W18" s="3"/>
      <c r="X18" s="3"/>
      <c r="Y18" s="3"/>
      <c r="Z18" s="2"/>
    </row>
    <row r="19" spans="1:26">
      <c r="A19" t="s">
        <v>51</v>
      </c>
      <c r="B19" s="2">
        <v>2951.7739999999999</v>
      </c>
      <c r="C19" s="2">
        <v>3195.8703500000001</v>
      </c>
      <c r="D19" s="2">
        <v>3380.6286300000002</v>
      </c>
      <c r="E19" s="2">
        <v>2892.2188700000002</v>
      </c>
      <c r="F19" s="2">
        <v>2914.7451799999999</v>
      </c>
      <c r="G19" s="2">
        <v>4165.4793600000003</v>
      </c>
      <c r="H19" s="2">
        <v>3481.0943499999998</v>
      </c>
      <c r="I19" s="2">
        <v>4635.1071700000002</v>
      </c>
      <c r="J19" s="2">
        <v>6581.1632300000001</v>
      </c>
      <c r="K19" s="2">
        <v>5853.1819100000002</v>
      </c>
      <c r="L19" s="2">
        <v>7325.59879</v>
      </c>
      <c r="M19" s="2">
        <v>8798.7294440000005</v>
      </c>
      <c r="N19" s="2">
        <v>10067.647198999999</v>
      </c>
      <c r="O19" s="2">
        <v>14383.283959</v>
      </c>
      <c r="P19" s="2">
        <v>15648.52138</v>
      </c>
      <c r="Q19" s="2">
        <v>22559.367709999999</v>
      </c>
      <c r="R19" s="2">
        <v>19936.583828999999</v>
      </c>
      <c r="S19" s="2">
        <v>17345.402666000002</v>
      </c>
      <c r="T19" s="2" t="s">
        <v>0</v>
      </c>
      <c r="U19" s="2" t="s">
        <v>0</v>
      </c>
      <c r="V19" s="2" t="s">
        <v>0</v>
      </c>
      <c r="W19" s="3"/>
      <c r="X19" s="3"/>
      <c r="Y19" s="3"/>
      <c r="Z19" s="2"/>
    </row>
    <row r="20" spans="1:26">
      <c r="A20" t="s">
        <v>52</v>
      </c>
      <c r="B20" s="2">
        <v>2693.70057</v>
      </c>
      <c r="C20" s="2">
        <v>2535.8173299999999</v>
      </c>
      <c r="D20" s="2">
        <v>2899.7376899999999</v>
      </c>
      <c r="E20" s="2">
        <v>2760.8372300000001</v>
      </c>
      <c r="F20" s="2">
        <v>3120.0666999999999</v>
      </c>
      <c r="G20" s="2">
        <v>2533.0528100000001</v>
      </c>
      <c r="H20" s="2">
        <v>2777.5704099999998</v>
      </c>
      <c r="I20" s="2">
        <v>3407.4041699999998</v>
      </c>
      <c r="J20" s="2">
        <v>3273.8876799999998</v>
      </c>
      <c r="K20" s="2">
        <v>4303.5503399999998</v>
      </c>
      <c r="L20" s="2">
        <v>4339.3112499999997</v>
      </c>
      <c r="M20" s="2">
        <v>6731.3949629999997</v>
      </c>
      <c r="N20" s="2">
        <v>8198.0412940000006</v>
      </c>
      <c r="O20" s="2">
        <v>10758.744043000001</v>
      </c>
      <c r="P20" s="2">
        <v>11919.491485</v>
      </c>
      <c r="Q20" s="2">
        <v>13600.661126999999</v>
      </c>
      <c r="R20" s="2">
        <v>15065.22863</v>
      </c>
      <c r="S20" s="2">
        <v>9348.7716789999995</v>
      </c>
      <c r="T20" s="2" t="s">
        <v>0</v>
      </c>
      <c r="U20" s="2" t="s">
        <v>0</v>
      </c>
      <c r="V20" s="2" t="s">
        <v>0</v>
      </c>
      <c r="W20" s="3"/>
      <c r="X20" s="3"/>
      <c r="Y20" s="3"/>
      <c r="Z20" s="2"/>
    </row>
    <row r="21" spans="1:26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2"/>
    </row>
    <row r="22" spans="1:26">
      <c r="A22" t="s">
        <v>53</v>
      </c>
      <c r="B22" s="2" t="s">
        <v>0</v>
      </c>
      <c r="C22" s="2">
        <v>42.612793600000003</v>
      </c>
      <c r="D22" s="2">
        <v>42.8190867</v>
      </c>
      <c r="E22" s="2">
        <v>39.941201999999997</v>
      </c>
      <c r="F22" s="2">
        <v>35.256687200000002</v>
      </c>
      <c r="G22" s="2">
        <v>34.207698700000002</v>
      </c>
      <c r="H22" s="2">
        <v>29.491295999999998</v>
      </c>
      <c r="I22" s="2">
        <v>85.433400000000006</v>
      </c>
      <c r="J22" s="2">
        <v>87.161407400000002</v>
      </c>
      <c r="K22" s="2">
        <v>78.197099800000004</v>
      </c>
      <c r="L22" s="2">
        <v>72.739109799999895</v>
      </c>
      <c r="M22" s="2">
        <v>54.587299000000101</v>
      </c>
      <c r="N22" s="2">
        <v>49.78450058</v>
      </c>
      <c r="O22" s="2">
        <v>54.232001989999802</v>
      </c>
      <c r="P22" s="2">
        <v>58.464034509999998</v>
      </c>
      <c r="Q22" s="2">
        <v>66.810606390000203</v>
      </c>
      <c r="R22" s="2">
        <v>63.2255328399999</v>
      </c>
      <c r="S22" s="2">
        <v>61.672262440000701</v>
      </c>
      <c r="T22" s="2">
        <v>64.883625820000304</v>
      </c>
      <c r="U22" s="2">
        <v>64.158894929999605</v>
      </c>
      <c r="V22" s="2" t="s">
        <v>0</v>
      </c>
      <c r="W22" s="3"/>
      <c r="X22" s="3"/>
      <c r="Y22" s="3"/>
      <c r="Z22" s="2"/>
    </row>
    <row r="23" spans="1:26">
      <c r="A23" t="s">
        <v>54</v>
      </c>
      <c r="B23" s="2" t="s">
        <v>0</v>
      </c>
      <c r="C23" s="2">
        <v>12.38744</v>
      </c>
      <c r="D23" s="2">
        <v>12.199170000000001</v>
      </c>
      <c r="E23" s="2">
        <v>11.543699999999999</v>
      </c>
      <c r="F23" s="2">
        <v>10.748989999999999</v>
      </c>
      <c r="G23" s="2">
        <v>9.9730899999999991</v>
      </c>
      <c r="H23" s="2">
        <v>9.2160299999999999</v>
      </c>
      <c r="I23" s="2">
        <v>28.477799999999998</v>
      </c>
      <c r="J23" s="2">
        <v>27.758410000000001</v>
      </c>
      <c r="K23" s="2">
        <v>27.05782</v>
      </c>
      <c r="L23" s="2">
        <v>26.208580000000001</v>
      </c>
      <c r="M23" s="2">
        <v>20.63937</v>
      </c>
      <c r="N23" s="2">
        <v>20</v>
      </c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 t="s">
        <v>0</v>
      </c>
      <c r="W23" s="3"/>
      <c r="X23" s="3"/>
      <c r="Y23" s="3"/>
      <c r="Z23" s="2"/>
    </row>
    <row r="24" spans="1:26">
      <c r="A24" t="s">
        <v>55</v>
      </c>
      <c r="B24" s="2" t="s">
        <v>0</v>
      </c>
      <c r="C24" s="2">
        <v>2941.2029935999999</v>
      </c>
      <c r="D24" s="2">
        <v>2821.9632867</v>
      </c>
      <c r="E24" s="2">
        <v>3097.705402</v>
      </c>
      <c r="F24" s="2">
        <v>3262.5470872000001</v>
      </c>
      <c r="G24" s="2">
        <v>3187.0338987</v>
      </c>
      <c r="H24" s="2">
        <v>3137.9967959999999</v>
      </c>
      <c r="I24" s="2">
        <v>3170.9371999999998</v>
      </c>
      <c r="J24" s="2">
        <v>3171.8005073999998</v>
      </c>
      <c r="K24" s="2">
        <v>2405.2670997999999</v>
      </c>
      <c r="L24" s="2">
        <v>2306.7751097999999</v>
      </c>
      <c r="M24" s="2">
        <v>1870.061299</v>
      </c>
      <c r="N24" s="2">
        <v>1727.3431520199999</v>
      </c>
      <c r="O24" s="2">
        <v>1796.8646420299999</v>
      </c>
      <c r="P24" s="2">
        <v>1782.7011473499999</v>
      </c>
      <c r="Q24" s="2">
        <v>2138.1035162500002</v>
      </c>
      <c r="R24" s="2">
        <v>5943.8589048800004</v>
      </c>
      <c r="S24" s="2">
        <v>5595.0810972400004</v>
      </c>
      <c r="T24" s="2">
        <v>5516.7159016599999</v>
      </c>
      <c r="U24" s="2">
        <v>4992.9213147299997</v>
      </c>
      <c r="V24" s="2" t="s">
        <v>0</v>
      </c>
      <c r="W24" s="2"/>
      <c r="X24" s="2"/>
      <c r="Y24" s="2"/>
      <c r="Z24" s="2"/>
    </row>
    <row r="25" spans="1:26">
      <c r="A25" t="s">
        <v>56</v>
      </c>
      <c r="B25" s="2" t="s">
        <v>0</v>
      </c>
      <c r="C25" s="2">
        <v>2899.9063000000001</v>
      </c>
      <c r="D25" s="2">
        <v>2779.6001999999999</v>
      </c>
      <c r="E25" s="2">
        <v>3058.4436000000001</v>
      </c>
      <c r="F25" s="2">
        <v>3227.9223999999999</v>
      </c>
      <c r="G25" s="2">
        <v>3153.3490000000002</v>
      </c>
      <c r="H25" s="2">
        <v>3109.0214999999998</v>
      </c>
      <c r="I25" s="2">
        <v>5753.9503447200004</v>
      </c>
      <c r="J25" s="2">
        <v>5282.8698694499999</v>
      </c>
      <c r="K25" s="2">
        <v>2572.8580000000002</v>
      </c>
      <c r="L25" s="2">
        <v>2234.0360000000001</v>
      </c>
      <c r="M25" s="2">
        <v>1815.4739999999999</v>
      </c>
      <c r="N25" s="2">
        <v>1677.5586514399999</v>
      </c>
      <c r="O25" s="2">
        <v>1742.6326400400001</v>
      </c>
      <c r="P25" s="2">
        <v>1724.23711284</v>
      </c>
      <c r="Q25" s="2">
        <v>2071.2929098599998</v>
      </c>
      <c r="R25" s="2">
        <v>5880.6333720399998</v>
      </c>
      <c r="S25" s="2">
        <v>5533.4088347999996</v>
      </c>
      <c r="T25" s="2">
        <v>5451.83227584</v>
      </c>
      <c r="U25" s="2">
        <v>4928.7624198000003</v>
      </c>
      <c r="V25" s="2" t="s">
        <v>0</v>
      </c>
      <c r="W25" s="3"/>
      <c r="X25" s="3"/>
      <c r="Y25" s="3"/>
      <c r="Z25" s="2"/>
    </row>
    <row r="26" spans="1:26">
      <c r="A26" t="s">
        <v>57</v>
      </c>
      <c r="B26" s="2" t="s">
        <v>0</v>
      </c>
      <c r="C26" s="2">
        <v>-11496.187104799999</v>
      </c>
      <c r="D26" s="2">
        <v>-14127.751494100001</v>
      </c>
      <c r="E26" s="2">
        <v>-14333.6477622</v>
      </c>
      <c r="F26" s="2">
        <v>-14574.291533600001</v>
      </c>
      <c r="G26" s="2">
        <v>-13701.4642859</v>
      </c>
      <c r="H26" s="2">
        <v>-22561.207355999999</v>
      </c>
      <c r="I26" s="2">
        <v>-31662.683209999999</v>
      </c>
      <c r="J26" s="2">
        <v>-37840.074406400003</v>
      </c>
      <c r="K26" s="2">
        <v>-41830.601568300001</v>
      </c>
      <c r="L26" s="2">
        <v>-45590.091725500002</v>
      </c>
      <c r="M26" s="2">
        <v>-53586.465596000002</v>
      </c>
      <c r="N26" s="2">
        <v>-57994.190918779997</v>
      </c>
      <c r="O26" s="2">
        <v>-70426.454160430003</v>
      </c>
      <c r="P26" s="2">
        <v>-71174.915288410004</v>
      </c>
      <c r="Q26" s="2">
        <v>-61801.188450139998</v>
      </c>
      <c r="R26" s="2">
        <v>-66877.202142320006</v>
      </c>
      <c r="S26" s="2">
        <v>-61412.598638900003</v>
      </c>
      <c r="T26" s="2">
        <v>-71515.645674590007</v>
      </c>
      <c r="U26" s="2">
        <v>-77307.824935290002</v>
      </c>
      <c r="V26" s="2" t="s">
        <v>0</v>
      </c>
      <c r="W26" s="3"/>
      <c r="X26" s="3"/>
      <c r="Y26" s="3"/>
      <c r="Z26" s="2"/>
    </row>
    <row r="27" spans="1:26">
      <c r="A27" t="s">
        <v>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3"/>
      <c r="X27" s="3"/>
      <c r="Y27" s="3"/>
      <c r="Z27" s="2"/>
    </row>
    <row r="28" spans="1:26">
      <c r="A28" t="s">
        <v>59</v>
      </c>
      <c r="B28" s="2" t="s">
        <v>0</v>
      </c>
      <c r="C28" s="2">
        <v>-8557.1238139060006</v>
      </c>
      <c r="D28" s="2">
        <v>-10111.811703619</v>
      </c>
      <c r="E28" s="2">
        <v>-9665.3180223920008</v>
      </c>
      <c r="F28" s="2">
        <v>-10474.651179565</v>
      </c>
      <c r="G28" s="2">
        <v>-9712.1029390200001</v>
      </c>
      <c r="H28" s="2">
        <v>-12987.674411673999</v>
      </c>
      <c r="I28" s="2">
        <v>-17557.641910071001</v>
      </c>
      <c r="J28" s="2">
        <v>-24586.395529945999</v>
      </c>
      <c r="K28" s="2">
        <v>-25317.649212</v>
      </c>
      <c r="L28" s="2">
        <v>-30327.0364042</v>
      </c>
      <c r="M28" s="2">
        <v>-41680.518408000004</v>
      </c>
      <c r="N28" s="2">
        <v>-52916.564604749998</v>
      </c>
      <c r="O28" s="2">
        <v>-57755.593446159997</v>
      </c>
      <c r="P28" s="2">
        <v>-62613.869462219998</v>
      </c>
      <c r="Q28" s="2">
        <v>-67334.105058169996</v>
      </c>
      <c r="R28" s="2">
        <v>-71042.849427289999</v>
      </c>
      <c r="S28" s="2">
        <v>-63271.821544259998</v>
      </c>
      <c r="T28" s="2">
        <v>-58176.745797299998</v>
      </c>
      <c r="U28" s="2">
        <v>-60784.871347699998</v>
      </c>
      <c r="V28" s="2" t="s">
        <v>0</v>
      </c>
      <c r="W28" s="3"/>
      <c r="X28" s="3"/>
      <c r="Y28" s="3"/>
      <c r="Z28" s="2"/>
    </row>
    <row r="29" spans="1:26">
      <c r="A29" t="s">
        <v>60</v>
      </c>
      <c r="B29" s="2" t="s">
        <v>0</v>
      </c>
      <c r="C29" s="2">
        <v>396.03460000000001</v>
      </c>
      <c r="D29" s="2">
        <v>350.45460000000003</v>
      </c>
      <c r="E29" s="2">
        <v>237.36680000000001</v>
      </c>
      <c r="F29" s="2">
        <v>39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817.39301399999999</v>
      </c>
      <c r="O29" s="2">
        <v>1569.138256</v>
      </c>
      <c r="P29" s="2">
        <v>1997.71673311</v>
      </c>
      <c r="Q29" s="2">
        <v>2812.8104366799998</v>
      </c>
      <c r="R29" s="2">
        <v>2637.7921375999999</v>
      </c>
      <c r="S29" s="2">
        <v>2588.4031151999998</v>
      </c>
      <c r="T29" s="2">
        <v>2538.3774997999999</v>
      </c>
      <c r="U29" s="2">
        <v>2397.8305402000001</v>
      </c>
      <c r="V29" s="2" t="s">
        <v>0</v>
      </c>
      <c r="W29" s="3"/>
      <c r="X29" s="3"/>
      <c r="Y29" s="3"/>
      <c r="Z29" s="2"/>
    </row>
    <row r="30" spans="1:26">
      <c r="A30" t="s">
        <v>61</v>
      </c>
      <c r="B30" s="2" t="s">
        <v>0</v>
      </c>
      <c r="C30" s="2">
        <v>8953.1584139059996</v>
      </c>
      <c r="D30" s="2">
        <v>10462.266303619001</v>
      </c>
      <c r="E30" s="2">
        <v>9902.6848223920006</v>
      </c>
      <c r="F30" s="2">
        <v>10513.651179565</v>
      </c>
      <c r="G30" s="2">
        <v>9712.1029390200001</v>
      </c>
      <c r="H30" s="2">
        <v>12987.674411673999</v>
      </c>
      <c r="I30" s="2">
        <v>17557.641910071001</v>
      </c>
      <c r="J30" s="2">
        <v>24586.395529945999</v>
      </c>
      <c r="K30" s="2">
        <v>25317.649212</v>
      </c>
      <c r="L30" s="2">
        <v>30327.0364042</v>
      </c>
      <c r="M30" s="2">
        <v>41680.518408000004</v>
      </c>
      <c r="N30" s="2">
        <v>53733.957618749999</v>
      </c>
      <c r="O30" s="2">
        <v>59324.731702160003</v>
      </c>
      <c r="P30" s="2">
        <v>64611.586195329997</v>
      </c>
      <c r="Q30" s="2">
        <v>70146.915494850007</v>
      </c>
      <c r="R30" s="2">
        <v>73680.64156489</v>
      </c>
      <c r="S30" s="2">
        <v>65860.22465946</v>
      </c>
      <c r="T30" s="2">
        <v>60715.123297099999</v>
      </c>
      <c r="U30" s="2">
        <v>63182.701887900002</v>
      </c>
      <c r="V30" s="2" t="s">
        <v>0</v>
      </c>
      <c r="W30" s="3"/>
      <c r="X30" s="3"/>
      <c r="Y30" s="3"/>
      <c r="Z30" s="2"/>
    </row>
    <row r="31" spans="1:26">
      <c r="A31" t="s">
        <v>62</v>
      </c>
      <c r="B31" s="2" t="s">
        <v>0</v>
      </c>
      <c r="C31" s="2">
        <v>1446.6717263999999</v>
      </c>
      <c r="D31" s="2">
        <v>2430.1370995000002</v>
      </c>
      <c r="E31" s="2">
        <v>3187.5958878000001</v>
      </c>
      <c r="F31" s="2">
        <v>4835.2709895999997</v>
      </c>
      <c r="G31" s="2">
        <v>5294.6874183999998</v>
      </c>
      <c r="H31" s="2">
        <v>9003.5709960000004</v>
      </c>
      <c r="I31" s="2">
        <v>14316.743210000001</v>
      </c>
      <c r="J31" s="2">
        <v>22073.450215000001</v>
      </c>
      <c r="K31" s="2">
        <v>24673.627519999998</v>
      </c>
      <c r="L31" s="2">
        <v>28083.0625</v>
      </c>
      <c r="M31" s="2">
        <v>40505.724600000001</v>
      </c>
      <c r="N31" s="2">
        <v>52559.527854669999</v>
      </c>
      <c r="O31" s="2">
        <v>57321.700681390001</v>
      </c>
      <c r="P31" s="2">
        <v>64231.496877209996</v>
      </c>
      <c r="Q31" s="2">
        <v>70069.511726340002</v>
      </c>
      <c r="R31" s="2">
        <v>73271.438833709995</v>
      </c>
      <c r="S31" s="2">
        <v>65464.12925061</v>
      </c>
      <c r="T31" s="2">
        <v>60520.299462839997</v>
      </c>
      <c r="U31" s="2">
        <v>62902.876741439999</v>
      </c>
      <c r="V31" s="2" t="s">
        <v>0</v>
      </c>
      <c r="W31" s="3"/>
      <c r="X31" s="3"/>
      <c r="Y31" s="3"/>
      <c r="Z31" s="2"/>
    </row>
    <row r="32" spans="1:26">
      <c r="A32" t="s">
        <v>63</v>
      </c>
      <c r="B32" s="2" t="s">
        <v>0</v>
      </c>
      <c r="C32" s="2">
        <v>7506.4866875059997</v>
      </c>
      <c r="D32" s="2">
        <v>8032.129204119</v>
      </c>
      <c r="E32" s="2">
        <v>6715.0889345920004</v>
      </c>
      <c r="F32" s="2">
        <v>5678.3801899649998</v>
      </c>
      <c r="G32" s="2">
        <v>4417.4155206200003</v>
      </c>
      <c r="H32" s="2">
        <v>3984.1034156740002</v>
      </c>
      <c r="I32" s="2">
        <v>3240.8987000709999</v>
      </c>
      <c r="J32" s="2">
        <v>2512.9453149460001</v>
      </c>
      <c r="K32" s="2">
        <v>644.02169200000003</v>
      </c>
      <c r="L32" s="2">
        <v>2243.9739042000001</v>
      </c>
      <c r="M32" s="2">
        <v>1174.7938079999999</v>
      </c>
      <c r="N32" s="2">
        <v>1174.42976408</v>
      </c>
      <c r="O32" s="2">
        <v>2003.0310207699999</v>
      </c>
      <c r="P32" s="2">
        <v>380.08931811999997</v>
      </c>
      <c r="Q32" s="2">
        <v>77.403768510000006</v>
      </c>
      <c r="R32" s="2">
        <v>409.20273118</v>
      </c>
      <c r="S32" s="2">
        <v>396.09540885000001</v>
      </c>
      <c r="T32" s="2">
        <v>194.82383426000001</v>
      </c>
      <c r="U32" s="2">
        <v>279.82514645999998</v>
      </c>
      <c r="V32" s="2" t="s">
        <v>0</v>
      </c>
      <c r="W32" s="2"/>
      <c r="X32" s="2"/>
      <c r="Y32" s="2"/>
      <c r="Z32" s="2"/>
    </row>
    <row r="33" spans="1:26">
      <c r="A33" t="s">
        <v>64</v>
      </c>
      <c r="B33" s="2" t="s">
        <v>0</v>
      </c>
      <c r="C33" s="2">
        <v>9.1999999999999998E-3</v>
      </c>
      <c r="D33" s="2">
        <v>9.1999999999999998E-3</v>
      </c>
      <c r="E33" s="2">
        <v>9.1999999999999998E-3</v>
      </c>
      <c r="F33" s="2">
        <v>9.1999999999999998E-3</v>
      </c>
      <c r="G33" s="2">
        <v>9.1999999999999998E-3</v>
      </c>
      <c r="H33" s="2">
        <v>9.1999999999999998E-3</v>
      </c>
      <c r="I33" s="2">
        <v>9.1999999999999998E-3</v>
      </c>
      <c r="J33" s="2">
        <v>9.1999999999999998E-3</v>
      </c>
      <c r="K33" s="2">
        <v>9.1999999999999998E-3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 t="s">
        <v>0</v>
      </c>
      <c r="W33" s="3"/>
      <c r="X33" s="3"/>
      <c r="Y33" s="3"/>
      <c r="Z33" s="2"/>
    </row>
    <row r="34" spans="1:26">
      <c r="A34" t="s">
        <v>65</v>
      </c>
      <c r="B34" s="2" t="s">
        <v>0</v>
      </c>
      <c r="C34" s="2">
        <v>-749.01218960000006</v>
      </c>
      <c r="D34" s="2">
        <v>-851.28458269999999</v>
      </c>
      <c r="E34" s="2">
        <v>-1413.5648062</v>
      </c>
      <c r="F34" s="2">
        <v>-1941.3087104000001</v>
      </c>
      <c r="G34" s="2">
        <v>-1127.4580886000001</v>
      </c>
      <c r="H34" s="2">
        <v>-6642.0592999999999</v>
      </c>
      <c r="I34" s="2">
        <v>-11263.817300000001</v>
      </c>
      <c r="J34" s="2">
        <v>-5315.9298132000004</v>
      </c>
      <c r="K34" s="2">
        <v>-9546.6161697000007</v>
      </c>
      <c r="L34" s="2">
        <v>-10123.245777</v>
      </c>
      <c r="M34" s="2">
        <v>-11225.46479</v>
      </c>
      <c r="N34" s="2">
        <v>-10832.31313998</v>
      </c>
      <c r="O34" s="2">
        <v>-10421.969617799999</v>
      </c>
      <c r="P34" s="2">
        <v>-2651.4402170899998</v>
      </c>
      <c r="Q34" s="2">
        <v>18983.409659630001</v>
      </c>
      <c r="R34" s="2">
        <v>17556.492677900002</v>
      </c>
      <c r="S34" s="2">
        <v>13245.8647509</v>
      </c>
      <c r="T34" s="2">
        <v>4297.3927806600004</v>
      </c>
      <c r="U34" s="2">
        <v>1750.9334222</v>
      </c>
      <c r="V34" s="2" t="s">
        <v>0</v>
      </c>
      <c r="W34" s="3"/>
      <c r="X34" s="3"/>
      <c r="Y34" s="3"/>
      <c r="Z34" s="2"/>
    </row>
    <row r="35" spans="1:26">
      <c r="A35" t="s">
        <v>66</v>
      </c>
      <c r="B35" s="2" t="s">
        <v>0</v>
      </c>
      <c r="C35" s="2">
        <v>-749.01218960000006</v>
      </c>
      <c r="D35" s="2">
        <v>-1021.2845827</v>
      </c>
      <c r="E35" s="2">
        <v>-1413.5648062</v>
      </c>
      <c r="F35" s="2">
        <v>-1941.3087104000001</v>
      </c>
      <c r="G35" s="2">
        <v>-3977.4580885999999</v>
      </c>
      <c r="H35" s="2">
        <v>-6642.0592999999999</v>
      </c>
      <c r="I35" s="2">
        <v>-11263.817300000001</v>
      </c>
      <c r="J35" s="2">
        <v>-10728.029813200001</v>
      </c>
      <c r="K35" s="2">
        <v>-9546.6253696999993</v>
      </c>
      <c r="L35" s="2">
        <v>-10123.254977000001</v>
      </c>
      <c r="M35" s="2">
        <v>-11225.47399</v>
      </c>
      <c r="N35" s="2">
        <v>-10832.322304859999</v>
      </c>
      <c r="O35" s="2">
        <v>-11371.97878268</v>
      </c>
      <c r="P35" s="2">
        <v>-12551.44938197</v>
      </c>
      <c r="Q35" s="2">
        <v>-11121.299505249999</v>
      </c>
      <c r="R35" s="2">
        <v>-11172.3073221</v>
      </c>
      <c r="S35" s="2">
        <v>-8854.2352491000001</v>
      </c>
      <c r="T35" s="2">
        <v>-9010.6072193399996</v>
      </c>
      <c r="U35" s="2">
        <v>-15649.166577800001</v>
      </c>
      <c r="V35" s="2" t="s">
        <v>0</v>
      </c>
      <c r="W35" s="3"/>
      <c r="X35" s="3"/>
      <c r="Y35" s="3"/>
      <c r="Z35" s="2"/>
    </row>
    <row r="36" spans="1:26">
      <c r="A36" t="s">
        <v>67</v>
      </c>
      <c r="B36" s="2" t="s">
        <v>0</v>
      </c>
      <c r="C36" s="2">
        <v>0</v>
      </c>
      <c r="D36" s="2">
        <v>0</v>
      </c>
      <c r="E36" s="2">
        <v>0</v>
      </c>
      <c r="F36" s="2">
        <v>0</v>
      </c>
      <c r="G36" s="2">
        <v>2850</v>
      </c>
      <c r="H36" s="2">
        <v>0</v>
      </c>
      <c r="I36" s="2">
        <v>0</v>
      </c>
      <c r="J36" s="2">
        <v>5412.1</v>
      </c>
      <c r="K36" s="2">
        <v>9.1999999999999998E-3</v>
      </c>
      <c r="L36" s="2">
        <v>0</v>
      </c>
      <c r="M36" s="2">
        <v>0</v>
      </c>
      <c r="N36" s="2">
        <v>0</v>
      </c>
      <c r="O36" s="2">
        <v>950</v>
      </c>
      <c r="P36" s="2">
        <v>9379.4</v>
      </c>
      <c r="Q36" s="2">
        <v>29716.7</v>
      </c>
      <c r="R36" s="2">
        <v>28209.599999999999</v>
      </c>
      <c r="S36" s="2">
        <v>21537.9</v>
      </c>
      <c r="T36" s="2">
        <v>13228</v>
      </c>
      <c r="U36" s="2">
        <v>17037.5</v>
      </c>
      <c r="V36" s="2" t="s">
        <v>0</v>
      </c>
      <c r="W36" s="3"/>
      <c r="X36" s="3"/>
      <c r="Y36" s="3"/>
      <c r="Z36" s="2"/>
    </row>
    <row r="37" spans="1:26">
      <c r="A37" t="s">
        <v>68</v>
      </c>
      <c r="B37" s="2" t="s">
        <v>0</v>
      </c>
      <c r="C37" s="2">
        <v>0</v>
      </c>
      <c r="D37" s="2">
        <v>170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9.1999999999999998E-3</v>
      </c>
      <c r="M37" s="2">
        <v>9.1999999999999998E-3</v>
      </c>
      <c r="N37" s="2">
        <v>9.1648800000000002E-3</v>
      </c>
      <c r="O37" s="2">
        <v>9.1648800000000002E-3</v>
      </c>
      <c r="P37" s="2">
        <v>520.60916487999998</v>
      </c>
      <c r="Q37" s="2">
        <v>388.00916488000001</v>
      </c>
      <c r="R37" s="2">
        <v>519.20000000000005</v>
      </c>
      <c r="S37" s="2">
        <v>562.20000000000005</v>
      </c>
      <c r="T37" s="2">
        <v>80</v>
      </c>
      <c r="U37" s="2">
        <v>362.6</v>
      </c>
      <c r="V37" s="2" t="s">
        <v>0</v>
      </c>
      <c r="W37" s="3"/>
      <c r="X37" s="3"/>
      <c r="Y37" s="3"/>
      <c r="Z37" s="2"/>
    </row>
    <row r="38" spans="1:26">
      <c r="A38" t="s">
        <v>69</v>
      </c>
      <c r="B38" s="2" t="s">
        <v>0</v>
      </c>
      <c r="C38" s="2">
        <v>567.1164</v>
      </c>
      <c r="D38" s="2">
        <v>709.36040000000003</v>
      </c>
      <c r="E38" s="2">
        <v>802.19069999999999</v>
      </c>
      <c r="F38" s="2">
        <v>592.13160000000005</v>
      </c>
      <c r="G38" s="2">
        <v>598.39229999999998</v>
      </c>
      <c r="H38" s="2">
        <v>1317.1686</v>
      </c>
      <c r="I38" s="2">
        <v>2429.4404</v>
      </c>
      <c r="J38" s="2">
        <v>3697.3616000000002</v>
      </c>
      <c r="K38" s="2">
        <v>4167.0519999999997</v>
      </c>
      <c r="L38" s="2">
        <v>3608.6759999999999</v>
      </c>
      <c r="M38" s="2">
        <v>3077.8</v>
      </c>
      <c r="N38" s="2">
        <v>1850.50311571</v>
      </c>
      <c r="O38" s="2">
        <v>-450.43072318999998</v>
      </c>
      <c r="P38" s="2">
        <v>-591.86374589000002</v>
      </c>
      <c r="Q38" s="2">
        <v>737.68788916999904</v>
      </c>
      <c r="R38" s="2">
        <v>1430.6055209199999</v>
      </c>
      <c r="S38" s="2">
        <v>1460.32549161</v>
      </c>
      <c r="T38" s="2">
        <v>2730.5685759600001</v>
      </c>
      <c r="U38" s="2">
        <v>5646.8166461299998</v>
      </c>
      <c r="V38" s="2" t="s">
        <v>0</v>
      </c>
      <c r="W38" s="3"/>
      <c r="X38" s="3"/>
      <c r="Y38" s="3"/>
      <c r="Z38" s="2"/>
    </row>
    <row r="39" spans="1:26">
      <c r="A39" t="s">
        <v>70</v>
      </c>
      <c r="B39" s="2" t="s">
        <v>0</v>
      </c>
      <c r="C39" s="2">
        <v>-1622.9439012939999</v>
      </c>
      <c r="D39" s="2">
        <v>-2455.3040077810001</v>
      </c>
      <c r="E39" s="2">
        <v>-2452.5834336080102</v>
      </c>
      <c r="F39" s="2">
        <v>-1566.2092436349999</v>
      </c>
      <c r="G39" s="2">
        <v>-2262.9973582799998</v>
      </c>
      <c r="H39" s="2">
        <v>-1614.3142443260001</v>
      </c>
      <c r="I39" s="2">
        <v>-411.79279992899097</v>
      </c>
      <c r="J39" s="2">
        <v>-4240.3966632539996</v>
      </c>
      <c r="K39" s="2">
        <v>-2799.2933865999998</v>
      </c>
      <c r="L39" s="2">
        <v>-1531.1335443</v>
      </c>
      <c r="M39" s="2">
        <v>2397.3176020000001</v>
      </c>
      <c r="N39" s="2">
        <v>7605.1899416599999</v>
      </c>
      <c r="O39" s="2">
        <v>-2699.3218196600001</v>
      </c>
      <c r="P39" s="2">
        <v>-6501.4693549900003</v>
      </c>
      <c r="Q39" s="2">
        <v>-12712.805162430001</v>
      </c>
      <c r="R39" s="2">
        <v>-11960.239872010001</v>
      </c>
      <c r="S39" s="2">
        <v>-9926.3163539300003</v>
      </c>
      <c r="T39" s="2">
        <v>-14905.72408199</v>
      </c>
      <c r="U39" s="2">
        <v>-12627.070363659999</v>
      </c>
      <c r="V39" s="2" t="s">
        <v>0</v>
      </c>
      <c r="W39" s="3"/>
      <c r="X39" s="3"/>
      <c r="Y39" s="3"/>
      <c r="Z39" s="2"/>
    </row>
    <row r="40" spans="1:26">
      <c r="A40" t="s">
        <v>71</v>
      </c>
      <c r="B40" s="2" t="s">
        <v>0</v>
      </c>
      <c r="C40" s="2">
        <v>18175.002009600001</v>
      </c>
      <c r="D40" s="2">
        <v>19603.974603800001</v>
      </c>
      <c r="E40" s="2">
        <v>20977.908474799999</v>
      </c>
      <c r="F40" s="2">
        <v>26890.0797704</v>
      </c>
      <c r="G40" s="2">
        <v>34685.6436063</v>
      </c>
      <c r="H40" s="2">
        <v>32747.190019999998</v>
      </c>
      <c r="I40" s="2">
        <v>48820.586765280001</v>
      </c>
      <c r="J40" s="2">
        <v>58003.939904350002</v>
      </c>
      <c r="K40" s="2">
        <v>53762.001315000001</v>
      </c>
      <c r="L40" s="2">
        <v>78417.885879099995</v>
      </c>
      <c r="M40" s="2">
        <v>78271.098710000006</v>
      </c>
      <c r="N40" s="2">
        <v>105233.7689478</v>
      </c>
      <c r="O40" s="2">
        <v>113484.44809756</v>
      </c>
      <c r="P40" s="2">
        <v>114561.6938385</v>
      </c>
      <c r="Q40" s="2">
        <v>147929.09582865</v>
      </c>
      <c r="R40" s="2">
        <v>140449.44259532</v>
      </c>
      <c r="S40" s="2">
        <v>144781.26894914001</v>
      </c>
      <c r="T40" s="2">
        <v>131157.91181893001</v>
      </c>
      <c r="U40" s="2">
        <v>148881.94535043999</v>
      </c>
      <c r="V40" s="2" t="s">
        <v>0</v>
      </c>
      <c r="W40" s="3"/>
      <c r="X40" s="3"/>
      <c r="Y40" s="3"/>
      <c r="Z40" s="2"/>
    </row>
    <row r="41" spans="1:26">
      <c r="A41" t="s">
        <v>72</v>
      </c>
      <c r="B41" s="2" t="s">
        <v>0</v>
      </c>
      <c r="C41" s="2">
        <v>7929.5207</v>
      </c>
      <c r="D41" s="2">
        <v>8757.8029999999999</v>
      </c>
      <c r="E41" s="2">
        <v>11503.178099999999</v>
      </c>
      <c r="F41" s="2">
        <v>17478.497200000002</v>
      </c>
      <c r="G41" s="2">
        <v>20511.475900000001</v>
      </c>
      <c r="H41" s="2">
        <v>21902.255300000001</v>
      </c>
      <c r="I41" s="2">
        <v>35435.556755279998</v>
      </c>
      <c r="J41" s="2">
        <v>38140.20736855</v>
      </c>
      <c r="K41" s="2">
        <v>37717.462599999999</v>
      </c>
      <c r="L41" s="2">
        <v>59361.850899999998</v>
      </c>
      <c r="M41" s="2">
        <v>56332.372100000001</v>
      </c>
      <c r="N41" s="2">
        <v>80198.151717300003</v>
      </c>
      <c r="O41" s="2">
        <v>73470.756757559997</v>
      </c>
      <c r="P41" s="2">
        <v>68359.216757300004</v>
      </c>
      <c r="Q41" s="2">
        <v>71280.12099435</v>
      </c>
      <c r="R41" s="2">
        <v>74730.074811319995</v>
      </c>
      <c r="S41" s="2">
        <v>89028.322666339998</v>
      </c>
      <c r="T41" s="2">
        <v>87692.466651230003</v>
      </c>
      <c r="U41" s="2">
        <v>92294.590295839997</v>
      </c>
      <c r="V41" s="2" t="s">
        <v>0</v>
      </c>
      <c r="W41" s="3"/>
      <c r="X41" s="3"/>
      <c r="Y41" s="3"/>
      <c r="Z41" s="2"/>
    </row>
    <row r="42" spans="1:26">
      <c r="A42" s="38" t="s">
        <v>73</v>
      </c>
      <c r="B42">
        <v>5642.4183000000003</v>
      </c>
      <c r="C42">
        <v>6087.3207000000002</v>
      </c>
      <c r="D42">
        <v>6759.0029999999997</v>
      </c>
      <c r="E42">
        <v>7441.1781000000001</v>
      </c>
      <c r="F42">
        <v>9326.8971999999994</v>
      </c>
      <c r="G42">
        <v>11723.775900000001</v>
      </c>
      <c r="H42">
        <v>13863.505300000001</v>
      </c>
      <c r="I42">
        <v>17779.2644</v>
      </c>
      <c r="J42">
        <v>22310.518800000002</v>
      </c>
      <c r="K42">
        <v>23548.062600000001</v>
      </c>
      <c r="L42">
        <v>34207.963300000003</v>
      </c>
      <c r="M42">
        <v>39967.172100000003</v>
      </c>
      <c r="N42">
        <v>52734.951717299999</v>
      </c>
      <c r="O42">
        <v>51936.532902970001</v>
      </c>
      <c r="P42">
        <v>53864.947673299997</v>
      </c>
      <c r="Q42">
        <v>51291.413906280002</v>
      </c>
      <c r="R42">
        <v>53374.772341700002</v>
      </c>
      <c r="S42">
        <v>57207.373662719998</v>
      </c>
      <c r="T42">
        <v>61367.066651230001</v>
      </c>
      <c r="U42">
        <v>64564.690295840002</v>
      </c>
      <c r="V42">
        <v>85986.648736980002</v>
      </c>
      <c r="W42">
        <v>97279.479513740007</v>
      </c>
      <c r="X42">
        <v>92990.838863159996</v>
      </c>
      <c r="Y42" s="3"/>
      <c r="Z42" s="2"/>
    </row>
    <row r="43" spans="1:26">
      <c r="A43" t="s">
        <v>74</v>
      </c>
      <c r="B43" s="2">
        <v>5575.4276</v>
      </c>
      <c r="C43" s="2">
        <v>5993.3315000000002</v>
      </c>
      <c r="D43" s="2">
        <v>6620.0648000000001</v>
      </c>
      <c r="E43" s="2">
        <v>7308.8519999999999</v>
      </c>
      <c r="F43" s="2">
        <v>9046.8945999999996</v>
      </c>
      <c r="G43" s="2">
        <v>11448.083500000001</v>
      </c>
      <c r="H43" s="2">
        <v>13651.0378</v>
      </c>
      <c r="I43" s="2">
        <v>16999.4391</v>
      </c>
      <c r="J43" s="2">
        <v>20457.923200000001</v>
      </c>
      <c r="K43" s="2">
        <v>22539.4493</v>
      </c>
      <c r="L43" s="2">
        <v>28077.14</v>
      </c>
      <c r="M43" s="2">
        <v>32300.49</v>
      </c>
      <c r="N43" s="2">
        <v>37823.821285569997</v>
      </c>
      <c r="O43" s="2">
        <v>42530.18777846</v>
      </c>
      <c r="P43" s="2">
        <v>47543.004057040001</v>
      </c>
      <c r="Q43" s="2">
        <v>48890.02842391</v>
      </c>
      <c r="R43" s="2">
        <v>51056.385296560002</v>
      </c>
      <c r="S43" s="2">
        <v>55270.665325670001</v>
      </c>
      <c r="T43" s="2">
        <v>59244.027728399997</v>
      </c>
      <c r="U43" s="2">
        <v>62099.22124413</v>
      </c>
      <c r="V43" s="2" t="s">
        <v>0</v>
      </c>
      <c r="W43" s="3"/>
      <c r="X43" s="3"/>
      <c r="Y43" s="3"/>
      <c r="Z43" s="2"/>
    </row>
    <row r="44" spans="1:26">
      <c r="A44" t="s">
        <v>75</v>
      </c>
      <c r="B44" s="2" t="s">
        <v>0</v>
      </c>
      <c r="C44" s="2">
        <v>1081.9535000000001</v>
      </c>
      <c r="D44" s="2">
        <v>1046.9418000000001</v>
      </c>
      <c r="E44" s="2">
        <v>990.26567</v>
      </c>
      <c r="F44" s="2">
        <v>1065.1690000000001</v>
      </c>
      <c r="G44" s="2">
        <v>1412.402</v>
      </c>
      <c r="H44" s="2">
        <v>1963.4695999999999</v>
      </c>
      <c r="I44" s="2">
        <v>2141.5830000000001</v>
      </c>
      <c r="J44" s="2">
        <v>3122.373</v>
      </c>
      <c r="K44" s="2">
        <v>3298.105</v>
      </c>
      <c r="L44" s="2">
        <v>3945.7849999999999</v>
      </c>
      <c r="M44" s="2">
        <v>5039.5644000000002</v>
      </c>
      <c r="N44" s="2">
        <v>5579.4049999999997</v>
      </c>
      <c r="O44" s="2">
        <v>7385.8149999999996</v>
      </c>
      <c r="P44" s="2">
        <v>8370.1460000000006</v>
      </c>
      <c r="Q44" s="2">
        <v>8247.1894699999993</v>
      </c>
      <c r="R44" s="2">
        <v>7761.0379999999996</v>
      </c>
      <c r="S44" s="2">
        <v>9092.3938999999991</v>
      </c>
      <c r="T44" s="2">
        <v>9466.5136103999994</v>
      </c>
      <c r="U44" s="2">
        <v>9982.5566301300005</v>
      </c>
      <c r="V44" s="2" t="s">
        <v>0</v>
      </c>
      <c r="W44" s="3"/>
      <c r="X44" s="3"/>
      <c r="Y44" s="3"/>
      <c r="Z44" s="2"/>
    </row>
    <row r="45" spans="1:26">
      <c r="A45" t="s">
        <v>76</v>
      </c>
      <c r="B45" s="2" t="s">
        <v>0</v>
      </c>
      <c r="C45" s="2">
        <v>4911.3779999999997</v>
      </c>
      <c r="D45" s="2">
        <v>5573.1229999999996</v>
      </c>
      <c r="E45" s="2">
        <v>6318.5863300000001</v>
      </c>
      <c r="F45" s="2">
        <v>7981.7255999999998</v>
      </c>
      <c r="G45" s="2">
        <v>10035.681500000001</v>
      </c>
      <c r="H45" s="2">
        <v>11687.5682</v>
      </c>
      <c r="I45" s="2">
        <v>14857.856100000001</v>
      </c>
      <c r="J45" s="2">
        <v>17335.550200000001</v>
      </c>
      <c r="K45" s="2">
        <v>19241.344300000001</v>
      </c>
      <c r="L45" s="2">
        <v>24131.355</v>
      </c>
      <c r="M45" s="2">
        <v>27260.925599999999</v>
      </c>
      <c r="N45" s="2">
        <v>32244.416285570001</v>
      </c>
      <c r="O45" s="2">
        <v>35144.372778459998</v>
      </c>
      <c r="P45" s="2">
        <v>39172.858057040001</v>
      </c>
      <c r="Q45" s="2">
        <v>40642.838953910003</v>
      </c>
      <c r="R45" s="2">
        <v>43295.347296560001</v>
      </c>
      <c r="S45" s="2">
        <v>46178.271425669998</v>
      </c>
      <c r="T45" s="2">
        <v>49777.514117999999</v>
      </c>
      <c r="U45" s="2">
        <v>52116.664614000001</v>
      </c>
      <c r="V45" s="2" t="s">
        <v>0</v>
      </c>
      <c r="W45" s="3"/>
      <c r="X45" s="3"/>
      <c r="Y45" s="3"/>
      <c r="Z45" s="2"/>
    </row>
    <row r="46" spans="1:26">
      <c r="A46" t="s">
        <v>77</v>
      </c>
      <c r="B46" s="2">
        <v>66.990700000000004</v>
      </c>
      <c r="C46" s="2">
        <v>93.989199999999997</v>
      </c>
      <c r="D46" s="2">
        <v>138.93819999999999</v>
      </c>
      <c r="E46" s="2">
        <v>132.3261</v>
      </c>
      <c r="F46" s="2">
        <v>280.00259999999997</v>
      </c>
      <c r="G46" s="2">
        <v>275.69240000000002</v>
      </c>
      <c r="H46" s="2">
        <v>212.4675</v>
      </c>
      <c r="I46" s="2">
        <v>779.82529999999997</v>
      </c>
      <c r="J46" s="2">
        <v>1852.5956000000001</v>
      </c>
      <c r="K46" s="2">
        <v>1008.6133</v>
      </c>
      <c r="L46" s="2">
        <v>6130.8233</v>
      </c>
      <c r="M46" s="2">
        <v>7666.6821</v>
      </c>
      <c r="N46" s="2">
        <v>14911.13043173</v>
      </c>
      <c r="O46" s="2">
        <v>9406.3451245100005</v>
      </c>
      <c r="P46" s="2">
        <v>6321.9436162600005</v>
      </c>
      <c r="Q46" s="2">
        <v>2401.3854823699999</v>
      </c>
      <c r="R46" s="2">
        <v>2318.3870451399998</v>
      </c>
      <c r="S46" s="2">
        <v>1936.70833705</v>
      </c>
      <c r="T46" s="2">
        <v>2123.03892283</v>
      </c>
      <c r="U46" s="2">
        <v>2465.4690517099998</v>
      </c>
      <c r="V46" s="2" t="s">
        <v>0</v>
      </c>
      <c r="W46" s="3"/>
      <c r="X46" s="3"/>
      <c r="Y46" s="3"/>
      <c r="Z46" s="2"/>
    </row>
    <row r="47" spans="1:26">
      <c r="A47" t="s">
        <v>78</v>
      </c>
      <c r="B47" s="2">
        <v>53.640999999999998</v>
      </c>
      <c r="C47" s="2">
        <v>77.262299999999996</v>
      </c>
      <c r="D47" s="2">
        <v>96.394800000000004</v>
      </c>
      <c r="E47" s="2">
        <v>59.783999999999999</v>
      </c>
      <c r="F47" s="2">
        <v>208.35210000000001</v>
      </c>
      <c r="G47" s="2">
        <v>76.480900000000005</v>
      </c>
      <c r="H47" s="2">
        <v>88.886399999999995</v>
      </c>
      <c r="I47" s="2">
        <v>198.95480000000001</v>
      </c>
      <c r="J47" s="2">
        <v>944.3501</v>
      </c>
      <c r="K47" s="2">
        <v>502.8929</v>
      </c>
      <c r="L47" s="2">
        <v>3686.9659999999999</v>
      </c>
      <c r="M47" s="2">
        <v>4910.7690000000002</v>
      </c>
      <c r="N47" s="2">
        <v>10274.36159886</v>
      </c>
      <c r="O47" s="2">
        <v>4677.7543043300002</v>
      </c>
      <c r="P47" s="2">
        <v>3856.4956428300002</v>
      </c>
      <c r="Q47" s="2">
        <v>1402.13165213</v>
      </c>
      <c r="R47" s="2">
        <v>1280.12456367</v>
      </c>
      <c r="S47" s="2">
        <v>1184.04950424</v>
      </c>
      <c r="T47" s="2">
        <v>1155.96005182</v>
      </c>
      <c r="U47" s="2">
        <v>1331.8487614999999</v>
      </c>
      <c r="V47" s="2" t="s">
        <v>0</v>
      </c>
      <c r="W47" s="3"/>
      <c r="X47" s="3"/>
      <c r="Y47" s="3"/>
      <c r="Z47" s="2"/>
    </row>
    <row r="48" spans="1:26">
      <c r="A48" t="s">
        <v>79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410</v>
      </c>
      <c r="J48" s="2">
        <v>720</v>
      </c>
      <c r="K48" s="2">
        <v>330</v>
      </c>
      <c r="L48" s="2">
        <v>1700</v>
      </c>
      <c r="M48" s="2">
        <v>1370</v>
      </c>
      <c r="N48" s="2">
        <v>2350</v>
      </c>
      <c r="O48" s="2">
        <v>2600</v>
      </c>
      <c r="P48" s="2">
        <v>1250</v>
      </c>
      <c r="Q48" s="2">
        <v>350</v>
      </c>
      <c r="R48" s="2">
        <v>350</v>
      </c>
      <c r="S48" s="2">
        <v>250</v>
      </c>
      <c r="T48" s="2">
        <v>250</v>
      </c>
      <c r="U48" s="2">
        <v>280</v>
      </c>
      <c r="V48" s="2" t="s">
        <v>0</v>
      </c>
      <c r="W48" s="3"/>
      <c r="X48" s="3"/>
      <c r="Y48" s="3"/>
      <c r="Z48" s="2"/>
    </row>
    <row r="49" spans="1:26">
      <c r="A49" t="s">
        <v>80</v>
      </c>
      <c r="B49" s="2">
        <v>13.3497</v>
      </c>
      <c r="C49" s="2">
        <v>16.726900000000001</v>
      </c>
      <c r="D49" s="2">
        <v>42.543399999999998</v>
      </c>
      <c r="E49" s="2">
        <v>72.542100000000005</v>
      </c>
      <c r="F49" s="2">
        <v>71.650499999999994</v>
      </c>
      <c r="G49" s="2">
        <v>199.2115</v>
      </c>
      <c r="H49" s="2">
        <v>123.58110000000001</v>
      </c>
      <c r="I49" s="2">
        <v>170.87049999999999</v>
      </c>
      <c r="J49" s="2">
        <v>188.24549999999999</v>
      </c>
      <c r="K49" s="2">
        <v>175.72040000000101</v>
      </c>
      <c r="L49" s="2">
        <v>743.85730000000001</v>
      </c>
      <c r="M49" s="2">
        <v>1385.9131</v>
      </c>
      <c r="N49" s="2">
        <v>2286.7688328700001</v>
      </c>
      <c r="O49" s="2">
        <v>2128.5908201799998</v>
      </c>
      <c r="P49" s="2">
        <v>1215.44797343</v>
      </c>
      <c r="Q49" s="2">
        <v>649.25383023999996</v>
      </c>
      <c r="R49" s="2">
        <v>688.26248147000001</v>
      </c>
      <c r="S49" s="2">
        <v>502.65883280999998</v>
      </c>
      <c r="T49" s="2">
        <v>717.07887100999994</v>
      </c>
      <c r="U49" s="2">
        <v>853.62029021000001</v>
      </c>
      <c r="V49" s="2" t="s">
        <v>0</v>
      </c>
      <c r="W49" s="3"/>
      <c r="X49" s="3"/>
      <c r="Y49" s="3"/>
      <c r="Z49" s="2"/>
    </row>
    <row r="50" spans="1:26">
      <c r="A50" t="s">
        <v>81</v>
      </c>
      <c r="B50" s="2" t="s">
        <v>0</v>
      </c>
      <c r="C50" s="2">
        <v>39</v>
      </c>
      <c r="D50" s="2">
        <v>65</v>
      </c>
      <c r="E50" s="2">
        <v>0</v>
      </c>
      <c r="F50" s="2">
        <v>51.5</v>
      </c>
      <c r="G50" s="2">
        <v>59.5</v>
      </c>
      <c r="H50" s="2">
        <v>247.1</v>
      </c>
      <c r="I50" s="2">
        <v>20</v>
      </c>
      <c r="J50" s="2">
        <v>23</v>
      </c>
      <c r="K50" s="2">
        <v>842.2</v>
      </c>
      <c r="L50" s="2">
        <v>21466.6</v>
      </c>
      <c r="M50" s="2">
        <v>3757</v>
      </c>
      <c r="N50" s="2">
        <v>9742.9</v>
      </c>
      <c r="O50" s="2">
        <v>3096.8</v>
      </c>
      <c r="P50" s="2">
        <v>1016.356</v>
      </c>
      <c r="Q50" s="2">
        <v>1115.2703680300001</v>
      </c>
      <c r="R50" s="2">
        <v>2097.2550000000001</v>
      </c>
      <c r="S50" s="2">
        <v>1592.11</v>
      </c>
      <c r="T50" s="2">
        <v>1802.1</v>
      </c>
      <c r="U50" s="2">
        <v>2115.4</v>
      </c>
      <c r="V50" s="2" t="s">
        <v>0</v>
      </c>
      <c r="W50" s="3"/>
      <c r="X50" s="3"/>
      <c r="Y50" s="3"/>
      <c r="Z50" s="2"/>
    </row>
    <row r="51" spans="1:26">
      <c r="A51" t="s">
        <v>82</v>
      </c>
      <c r="B51" s="2" t="s">
        <v>0</v>
      </c>
      <c r="C51" s="2">
        <v>1803.2</v>
      </c>
      <c r="D51" s="2">
        <v>1933.8</v>
      </c>
      <c r="E51" s="2">
        <v>4062</v>
      </c>
      <c r="F51" s="2">
        <v>8100.1</v>
      </c>
      <c r="G51" s="2">
        <v>8728.2000000000007</v>
      </c>
      <c r="H51" s="2">
        <v>7791.65</v>
      </c>
      <c r="I51" s="2">
        <v>17636.292355279998</v>
      </c>
      <c r="J51" s="2">
        <v>15806.68856855</v>
      </c>
      <c r="K51" s="2">
        <v>13327.2</v>
      </c>
      <c r="L51" s="2">
        <v>3687.2876000000001</v>
      </c>
      <c r="M51" s="2">
        <v>12608.2</v>
      </c>
      <c r="N51" s="2">
        <v>17720.3</v>
      </c>
      <c r="O51" s="2">
        <v>18437.423854590001</v>
      </c>
      <c r="P51" s="2">
        <v>13477.913084</v>
      </c>
      <c r="Q51" s="2">
        <v>18873.436720040001</v>
      </c>
      <c r="R51" s="2">
        <v>19258.04746962</v>
      </c>
      <c r="S51" s="2">
        <v>30228.83900362</v>
      </c>
      <c r="T51" s="2">
        <v>24523.3</v>
      </c>
      <c r="U51" s="2">
        <v>25614.5</v>
      </c>
      <c r="V51" s="2" t="s">
        <v>0</v>
      </c>
      <c r="W51" s="3"/>
      <c r="X51" s="3"/>
      <c r="Y51" s="3"/>
      <c r="Z51" s="2"/>
    </row>
    <row r="52" spans="1:26">
      <c r="A52" t="s">
        <v>83</v>
      </c>
      <c r="B52" s="2" t="s">
        <v>0</v>
      </c>
      <c r="C52" s="2">
        <v>10245.4813096</v>
      </c>
      <c r="D52" s="2">
        <v>10846.1716038</v>
      </c>
      <c r="E52" s="2">
        <v>9474.7303747999995</v>
      </c>
      <c r="F52" s="2">
        <v>9411.5825703999999</v>
      </c>
      <c r="G52" s="2">
        <v>14174.167706300001</v>
      </c>
      <c r="H52" s="2">
        <v>10844.934719999999</v>
      </c>
      <c r="I52" s="2">
        <v>13385.03001</v>
      </c>
      <c r="J52" s="2">
        <v>19863.732535800002</v>
      </c>
      <c r="K52" s="2">
        <v>16044.538715000001</v>
      </c>
      <c r="L52" s="2">
        <v>19056.034979100001</v>
      </c>
      <c r="M52" s="2">
        <v>21938.726610000002</v>
      </c>
      <c r="N52" s="2">
        <v>25035.6172305</v>
      </c>
      <c r="O52" s="2">
        <v>40013.691339999998</v>
      </c>
      <c r="P52" s="2">
        <v>46202.477081199999</v>
      </c>
      <c r="Q52" s="2">
        <v>76648.974834299996</v>
      </c>
      <c r="R52" s="2">
        <v>65719.367784000002</v>
      </c>
      <c r="S52" s="2">
        <v>55752.946282800003</v>
      </c>
      <c r="T52" s="2">
        <v>43465.445167700003</v>
      </c>
      <c r="U52" s="2">
        <v>56587.355054599997</v>
      </c>
      <c r="V52" s="2" t="s">
        <v>0</v>
      </c>
      <c r="W52" s="3"/>
      <c r="X52" s="3"/>
      <c r="Y52" s="3"/>
      <c r="Z52" s="2"/>
    </row>
    <row r="53" spans="1:26">
      <c r="A53" t="s">
        <v>84</v>
      </c>
      <c r="B53" s="2" t="s">
        <v>0</v>
      </c>
      <c r="C53" s="2">
        <v>2978.3375900000001</v>
      </c>
      <c r="D53" s="2">
        <v>3090.0773800000002</v>
      </c>
      <c r="E53" s="2">
        <v>2738.3613799999998</v>
      </c>
      <c r="F53" s="2">
        <v>2869.3849300000002</v>
      </c>
      <c r="G53" s="2">
        <v>4132.4104100000004</v>
      </c>
      <c r="H53" s="2">
        <v>3389.0421000000001</v>
      </c>
      <c r="I53" s="2">
        <v>4461.6766699999998</v>
      </c>
      <c r="J53" s="2">
        <v>6326.0294700000004</v>
      </c>
      <c r="K53" s="2">
        <v>5551.7434999999996</v>
      </c>
      <c r="L53" s="2">
        <v>6781.5069100000001</v>
      </c>
      <c r="M53" s="2">
        <v>8125.4535999999998</v>
      </c>
      <c r="N53" s="2">
        <v>9817.8891199999998</v>
      </c>
      <c r="O53" s="2">
        <v>14290.60405</v>
      </c>
      <c r="P53" s="2">
        <v>15504.186949999999</v>
      </c>
      <c r="Q53" s="2">
        <v>22477.70523</v>
      </c>
      <c r="R53" s="2">
        <v>19559.335650000001</v>
      </c>
      <c r="S53" s="2">
        <v>17207.699479999999</v>
      </c>
      <c r="T53" s="2">
        <v>12897.75821</v>
      </c>
      <c r="U53" s="2">
        <v>17095.877659999998</v>
      </c>
      <c r="V53" s="2" t="s">
        <v>0</v>
      </c>
    </row>
    <row r="54" spans="1:26">
      <c r="A54" t="s">
        <v>85</v>
      </c>
      <c r="B54" s="2" t="s">
        <v>0</v>
      </c>
      <c r="C54" s="2">
        <v>10245.1912144</v>
      </c>
      <c r="D54" s="2">
        <v>10845.8644086</v>
      </c>
      <c r="E54" s="2">
        <v>9474.3463840000004</v>
      </c>
      <c r="F54" s="2">
        <v>9411.1637800000008</v>
      </c>
      <c r="G54" s="2">
        <v>14173.6015162</v>
      </c>
      <c r="H54" s="2">
        <v>10844.20032</v>
      </c>
      <c r="I54" s="2">
        <v>13384.23741</v>
      </c>
      <c r="J54" s="2">
        <v>19863.090028999999</v>
      </c>
      <c r="K54" s="2">
        <v>16043.6924074</v>
      </c>
      <c r="L54" s="2">
        <v>19054.54537</v>
      </c>
      <c r="M54" s="2">
        <v>21937.4892</v>
      </c>
      <c r="N54" s="2">
        <v>25034.319</v>
      </c>
      <c r="O54" s="2">
        <v>40012.782712</v>
      </c>
      <c r="P54" s="2">
        <v>46201.696768200003</v>
      </c>
      <c r="Q54" s="2">
        <v>76648.187908599997</v>
      </c>
      <c r="R54" s="2">
        <v>65718.480340800001</v>
      </c>
      <c r="S54" s="2">
        <v>55752.036069599999</v>
      </c>
      <c r="T54" s="2">
        <v>43464.579852800001</v>
      </c>
      <c r="U54" s="2">
        <v>56587.355054599997</v>
      </c>
      <c r="V54" s="2" t="s">
        <v>0</v>
      </c>
    </row>
    <row r="55" spans="1:26">
      <c r="A55" t="s">
        <v>86</v>
      </c>
      <c r="B55" s="2" t="s">
        <v>0</v>
      </c>
      <c r="C55" s="2">
        <v>10131.332615200001</v>
      </c>
      <c r="D55" s="2">
        <v>10697.6083968</v>
      </c>
      <c r="E55" s="2">
        <v>9295.6122990000003</v>
      </c>
      <c r="F55" s="2">
        <v>9219.4554879999996</v>
      </c>
      <c r="G55" s="2">
        <v>13979.0632009</v>
      </c>
      <c r="H55" s="2">
        <v>10598.518303999999</v>
      </c>
      <c r="I55" s="2">
        <v>13189.00281</v>
      </c>
      <c r="J55" s="2">
        <v>19772.000293199999</v>
      </c>
      <c r="K55" s="2">
        <v>15786.5020016</v>
      </c>
      <c r="L55" s="2">
        <v>18700.915300000001</v>
      </c>
      <c r="M55" s="2">
        <v>21567.0789</v>
      </c>
      <c r="N55" s="2">
        <v>24603.323304000001</v>
      </c>
      <c r="O55" s="2">
        <v>39181.947672000002</v>
      </c>
      <c r="P55" s="2">
        <v>44345.045733400002</v>
      </c>
      <c r="Q55" s="2">
        <v>74363.497388400006</v>
      </c>
      <c r="R55" s="2">
        <v>63512.510140799997</v>
      </c>
      <c r="S55" s="2">
        <v>53977.697276400002</v>
      </c>
      <c r="T55" s="2">
        <v>42176.383232499997</v>
      </c>
      <c r="U55" s="2">
        <v>54980.769994299997</v>
      </c>
      <c r="V55" s="2" t="s">
        <v>0</v>
      </c>
    </row>
    <row r="56" spans="1:26">
      <c r="A56" t="s">
        <v>87</v>
      </c>
      <c r="B56" s="2" t="s">
        <v>0</v>
      </c>
      <c r="C56" s="2">
        <v>113.8585992</v>
      </c>
      <c r="D56" s="2">
        <v>148.25601180000001</v>
      </c>
      <c r="E56" s="2">
        <v>178.73408499999999</v>
      </c>
      <c r="F56" s="2">
        <v>191.708292</v>
      </c>
      <c r="G56" s="2">
        <v>194.53831529999999</v>
      </c>
      <c r="H56" s="2">
        <v>245.682016</v>
      </c>
      <c r="I56" s="2">
        <v>195.2346</v>
      </c>
      <c r="J56" s="2">
        <v>91.0897358</v>
      </c>
      <c r="K56" s="2">
        <v>257.19040580000001</v>
      </c>
      <c r="L56" s="2">
        <v>353.62950799999999</v>
      </c>
      <c r="M56" s="2">
        <v>370.40841</v>
      </c>
      <c r="N56" s="2">
        <v>430.9957215</v>
      </c>
      <c r="O56" s="2">
        <v>830.83504000000005</v>
      </c>
      <c r="P56" s="2">
        <v>1856.6510645999999</v>
      </c>
      <c r="Q56" s="2">
        <v>2284.6905201999998</v>
      </c>
      <c r="R56" s="2">
        <v>2205.9702000000002</v>
      </c>
      <c r="S56" s="2">
        <v>1774.3388256000001</v>
      </c>
      <c r="T56" s="2">
        <v>1288.1966202999999</v>
      </c>
      <c r="U56" s="2">
        <v>1606.5850602999999</v>
      </c>
      <c r="V56" s="2" t="s">
        <v>0</v>
      </c>
    </row>
    <row r="57" spans="1:26">
      <c r="A57" t="s">
        <v>88</v>
      </c>
      <c r="B57" s="2" t="s">
        <v>0</v>
      </c>
      <c r="C57" s="2">
        <v>0.2900952</v>
      </c>
      <c r="D57" s="2">
        <v>0.3071952</v>
      </c>
      <c r="E57" s="2">
        <v>0.38399080000000002</v>
      </c>
      <c r="F57" s="2">
        <v>0.41879040000000001</v>
      </c>
      <c r="G57" s="2">
        <v>0.56619010000000003</v>
      </c>
      <c r="H57" s="2">
        <v>0.73440000000000005</v>
      </c>
      <c r="I57" s="2">
        <v>0.79259999999999997</v>
      </c>
      <c r="J57" s="2">
        <v>0.64250680000000004</v>
      </c>
      <c r="K57" s="2">
        <v>0.84630760000000005</v>
      </c>
      <c r="L57" s="2">
        <v>1.4896091</v>
      </c>
      <c r="M57" s="2">
        <v>1.2374099999999999</v>
      </c>
      <c r="N57" s="2">
        <v>1.2982305000000001</v>
      </c>
      <c r="O57" s="2">
        <v>0.90862799999999999</v>
      </c>
      <c r="P57" s="2">
        <v>0.78031300000000003</v>
      </c>
      <c r="Q57" s="2">
        <v>0.78692569999999995</v>
      </c>
      <c r="R57" s="2">
        <v>0.88744319999999999</v>
      </c>
      <c r="S57" s="2">
        <v>0.91021319999999994</v>
      </c>
      <c r="T57" s="2">
        <v>0.8653149</v>
      </c>
      <c r="U57" s="2">
        <v>0</v>
      </c>
      <c r="V57" s="2" t="s">
        <v>0</v>
      </c>
    </row>
    <row r="59" spans="1:26">
      <c r="B59">
        <v>5642.4183000000003</v>
      </c>
      <c r="C59">
        <v>6087.3207000000002</v>
      </c>
      <c r="D59">
        <v>6759.0029999999997</v>
      </c>
      <c r="E59">
        <v>7441.1781000000001</v>
      </c>
      <c r="F59">
        <v>9326.8971999999994</v>
      </c>
      <c r="G59">
        <v>11723.775900000001</v>
      </c>
      <c r="H59">
        <v>13863.505300000001</v>
      </c>
      <c r="I59">
        <v>17779.2644</v>
      </c>
      <c r="J59">
        <v>22310.518800000002</v>
      </c>
      <c r="K59">
        <v>23548.062600000001</v>
      </c>
      <c r="L59">
        <v>34207.963300000003</v>
      </c>
      <c r="M59">
        <v>39967.172100000003</v>
      </c>
      <c r="N59">
        <v>52734.951717299999</v>
      </c>
      <c r="O59">
        <v>51936.532902970001</v>
      </c>
      <c r="P59">
        <v>53864.947673299997</v>
      </c>
      <c r="Q59">
        <v>51291.413906280002</v>
      </c>
      <c r="R59">
        <v>53374.772341700002</v>
      </c>
      <c r="S59">
        <v>57207.373662719998</v>
      </c>
      <c r="T59">
        <v>61367.066651230001</v>
      </c>
      <c r="U59">
        <v>64564.690295840002</v>
      </c>
      <c r="V59">
        <v>85986.648736980002</v>
      </c>
      <c r="W59">
        <v>97279.479513740007</v>
      </c>
      <c r="X59">
        <v>92990.838863159996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abSelected="1" zoomScale="150" zoomScaleNormal="150" workbookViewId="0">
      <pane xSplit="1" ySplit="6" topLeftCell="B48" activePane="bottomRight" state="frozen"/>
      <selection pane="topRight" activeCell="B1" sqref="B1"/>
      <selection pane="bottomLeft" activeCell="A7" sqref="A7"/>
      <selection pane="bottomRight" activeCell="A42" sqref="A42:XFD42"/>
    </sheetView>
  </sheetViews>
  <sheetFormatPr baseColWidth="10" defaultColWidth="8.77734375" defaultRowHeight="14.4"/>
  <cols>
    <col min="1" max="1" width="46.33203125" customWidth="1"/>
    <col min="2" max="2" width="10" customWidth="1"/>
    <col min="3" max="3" width="11.109375" bestFit="1" customWidth="1"/>
    <col min="4" max="9" width="11.44140625" bestFit="1" customWidth="1"/>
    <col min="10" max="20" width="11.77734375" bestFit="1" customWidth="1"/>
    <col min="21" max="24" width="11.6640625" customWidth="1"/>
    <col min="25" max="26" width="11.44140625" customWidth="1"/>
    <col min="27" max="27" width="63.33203125" customWidth="1"/>
    <col min="28" max="30" width="11.109375" bestFit="1" customWidth="1"/>
  </cols>
  <sheetData>
    <row r="1" spans="1:30">
      <c r="A1" s="1" t="s">
        <v>35</v>
      </c>
    </row>
    <row r="2" spans="1:30">
      <c r="A2" s="6" t="s">
        <v>1</v>
      </c>
      <c r="Z2" s="46" t="s">
        <v>141</v>
      </c>
    </row>
    <row r="3" spans="1:30">
      <c r="V3" s="11"/>
      <c r="W3" s="11"/>
      <c r="X3" s="11"/>
      <c r="Y3" s="11"/>
      <c r="Z3" s="11"/>
    </row>
    <row r="4" spans="1:3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30">
      <c r="B5" s="10">
        <v>2000</v>
      </c>
      <c r="C5" s="10">
        <v>2001</v>
      </c>
      <c r="D5" s="10">
        <v>2002</v>
      </c>
      <c r="E5" s="10">
        <v>2003</v>
      </c>
      <c r="F5" s="10">
        <v>2004</v>
      </c>
      <c r="G5" s="10">
        <v>2005</v>
      </c>
      <c r="H5" s="10">
        <v>2006</v>
      </c>
      <c r="I5" s="10">
        <v>2007</v>
      </c>
      <c r="J5" s="10">
        <v>2008</v>
      </c>
      <c r="K5" s="10">
        <v>2009</v>
      </c>
      <c r="L5" s="10">
        <v>2010</v>
      </c>
      <c r="M5" s="10">
        <v>2011</v>
      </c>
      <c r="N5" s="10">
        <v>2012</v>
      </c>
      <c r="O5" s="10">
        <v>2013</v>
      </c>
      <c r="P5" s="10">
        <v>2014</v>
      </c>
      <c r="Q5" s="10">
        <v>2015</v>
      </c>
      <c r="R5" s="10">
        <v>2016</v>
      </c>
      <c r="S5" s="10">
        <v>2017</v>
      </c>
      <c r="T5" s="10">
        <v>2018</v>
      </c>
      <c r="U5" s="10">
        <v>2019</v>
      </c>
      <c r="V5" s="10">
        <f>U5+1</f>
        <v>2020</v>
      </c>
      <c r="W5" s="10">
        <f t="shared" ref="W5:Y5" si="0">V5+1</f>
        <v>2021</v>
      </c>
      <c r="X5" s="10">
        <f t="shared" si="0"/>
        <v>2022</v>
      </c>
      <c r="Y5" s="10">
        <f t="shared" si="0"/>
        <v>2023</v>
      </c>
      <c r="Z5" s="10">
        <v>2024</v>
      </c>
      <c r="AB5" s="10"/>
      <c r="AC5" s="10"/>
      <c r="AD5" s="10"/>
    </row>
    <row r="6" spans="1:3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0">
      <c r="A8" s="1" t="s">
        <v>14</v>
      </c>
      <c r="C8" s="24">
        <f>C9+C16+C25</f>
        <v>42592.085399999996</v>
      </c>
      <c r="D8" s="24">
        <f t="shared" ref="D8:U8" si="1">D9+D16+D25</f>
        <v>44312.312300000005</v>
      </c>
      <c r="E8" s="24">
        <f t="shared" si="1"/>
        <v>44197.602385300008</v>
      </c>
      <c r="F8" s="24">
        <f t="shared" si="1"/>
        <v>49642.909322039995</v>
      </c>
      <c r="G8" s="24">
        <f t="shared" si="1"/>
        <v>61103.780488170007</v>
      </c>
      <c r="H8" s="24">
        <f t="shared" si="1"/>
        <v>68116.107676400017</v>
      </c>
      <c r="I8" s="24">
        <f t="shared" si="1"/>
        <v>83817.692799000026</v>
      </c>
      <c r="J8" s="24">
        <f t="shared" si="1"/>
        <v>105248.71429624</v>
      </c>
      <c r="K8" s="24">
        <f t="shared" si="1"/>
        <v>112421.84265050002</v>
      </c>
      <c r="L8" s="24">
        <f t="shared" si="1"/>
        <v>136832.41550206998</v>
      </c>
      <c r="M8" s="24">
        <f t="shared" si="1"/>
        <v>157459.32776869996</v>
      </c>
      <c r="N8" s="24">
        <f t="shared" si="1"/>
        <v>177091.10460000002</v>
      </c>
      <c r="O8" s="24">
        <f t="shared" si="1"/>
        <v>204138.69799999997</v>
      </c>
      <c r="P8" s="24">
        <f t="shared" si="1"/>
        <v>223504.93478000001</v>
      </c>
      <c r="Q8" s="24">
        <f t="shared" si="1"/>
        <v>249400.53136999998</v>
      </c>
      <c r="R8" s="24">
        <f t="shared" si="1"/>
        <v>260385.54724000001</v>
      </c>
      <c r="S8" s="24">
        <f t="shared" si="1"/>
        <v>283198.26020000002</v>
      </c>
      <c r="T8" s="24">
        <f t="shared" si="1"/>
        <v>310538.20314</v>
      </c>
      <c r="U8" s="24">
        <f t="shared" si="1"/>
        <v>338724.27927000006</v>
      </c>
      <c r="V8" s="24">
        <f t="shared" ref="V8" si="2">V9+V16+V25</f>
        <v>436423.49029999995</v>
      </c>
      <c r="W8" s="24">
        <f t="shared" ref="W8" si="3">W9+W16+W25</f>
        <v>446535.48507</v>
      </c>
      <c r="X8" s="24">
        <f t="shared" ref="X8" si="4">X9+X16+X25</f>
        <v>444882.36027000006</v>
      </c>
      <c r="Y8" s="24">
        <f t="shared" ref="Y8" si="5">Y9+Y16+Y25</f>
        <v>454701.68882000004</v>
      </c>
      <c r="Z8" s="52">
        <f>Z29</f>
        <v>507563</v>
      </c>
    </row>
    <row r="9" spans="1:30">
      <c r="A9" s="13" t="s">
        <v>21</v>
      </c>
      <c r="B9" s="13"/>
      <c r="C9" s="25">
        <f>C10+C13</f>
        <v>29119.547919999997</v>
      </c>
      <c r="D9" s="25">
        <f t="shared" ref="D9:U9" si="6">D10+D13</f>
        <v>34462.606240000001</v>
      </c>
      <c r="E9" s="25">
        <f t="shared" si="6"/>
        <v>36901.475211820005</v>
      </c>
      <c r="F9" s="25">
        <f t="shared" si="6"/>
        <v>42102.051724320001</v>
      </c>
      <c r="G9" s="25">
        <f t="shared" si="6"/>
        <v>48788.369015780001</v>
      </c>
      <c r="H9" s="25">
        <f t="shared" si="6"/>
        <v>57148.693088200002</v>
      </c>
      <c r="I9" s="25">
        <f t="shared" si="6"/>
        <v>70583.252269999997</v>
      </c>
      <c r="J9" s="25">
        <f t="shared" si="6"/>
        <v>84735.241200560005</v>
      </c>
      <c r="K9" s="25">
        <f t="shared" si="6"/>
        <v>86885.523317309999</v>
      </c>
      <c r="L9" s="25">
        <f t="shared" si="6"/>
        <v>107947.28098359999</v>
      </c>
      <c r="M9" s="25">
        <f t="shared" si="6"/>
        <v>111240.3772919</v>
      </c>
      <c r="N9" s="25">
        <f t="shared" si="6"/>
        <v>131779.32559999998</v>
      </c>
      <c r="O9" s="25">
        <f t="shared" si="6"/>
        <v>152268.62599999999</v>
      </c>
      <c r="P9" s="25">
        <f t="shared" si="6"/>
        <v>151558.34904</v>
      </c>
      <c r="Q9" s="25">
        <f t="shared" si="6"/>
        <v>171984.99580999996</v>
      </c>
      <c r="R9" s="25">
        <f t="shared" si="6"/>
        <v>175567.78791999997</v>
      </c>
      <c r="S9" s="25">
        <f t="shared" si="6"/>
        <v>177620.81531999999</v>
      </c>
      <c r="T9" s="25">
        <f t="shared" si="6"/>
        <v>172414.60771000001</v>
      </c>
      <c r="U9" s="25">
        <f t="shared" si="6"/>
        <v>194416.86226999998</v>
      </c>
      <c r="V9" s="25">
        <f t="shared" ref="V9" si="7">V10+V13</f>
        <v>247886.49675999998</v>
      </c>
      <c r="W9" s="25">
        <f t="shared" ref="W9" si="8">W10+W13</f>
        <v>274339.89243000001</v>
      </c>
      <c r="X9" s="25">
        <f t="shared" ref="X9" si="9">X10+X13</f>
        <v>236732.49279999998</v>
      </c>
      <c r="Y9" s="25">
        <f t="shared" ref="Y9:Z9" si="10">Y10+Y13</f>
        <v>221041.78994999998</v>
      </c>
      <c r="Z9" s="53">
        <f t="shared" si="10"/>
        <v>268994</v>
      </c>
    </row>
    <row r="10" spans="1:30">
      <c r="A10" s="7" t="s">
        <v>22</v>
      </c>
      <c r="C10" s="26">
        <f>C11-C12</f>
        <v>28562.172079999997</v>
      </c>
      <c r="D10" s="26">
        <f t="shared" ref="D10:U10" si="11">D11-D12</f>
        <v>33898.246200000001</v>
      </c>
      <c r="E10" s="26">
        <f t="shared" si="11"/>
        <v>35523.734057060006</v>
      </c>
      <c r="F10" s="26">
        <f t="shared" si="11"/>
        <v>41331.871272479999</v>
      </c>
      <c r="G10" s="26">
        <f t="shared" si="11"/>
        <v>48030.320725940001</v>
      </c>
      <c r="H10" s="26">
        <f t="shared" si="11"/>
        <v>56511.010527999999</v>
      </c>
      <c r="I10" s="26">
        <f t="shared" si="11"/>
        <v>79503.007925999991</v>
      </c>
      <c r="J10" s="26">
        <f t="shared" si="11"/>
        <v>98479.875411579997</v>
      </c>
      <c r="K10" s="26">
        <f t="shared" si="11"/>
        <v>96516.271476809998</v>
      </c>
      <c r="L10" s="26">
        <f t="shared" si="11"/>
        <v>126018.35937877999</v>
      </c>
      <c r="M10" s="26">
        <f t="shared" si="11"/>
        <v>132814.98768600001</v>
      </c>
      <c r="N10" s="26">
        <f t="shared" si="11"/>
        <v>159156.84239999999</v>
      </c>
      <c r="O10" s="26">
        <f t="shared" si="11"/>
        <v>185918.5356</v>
      </c>
      <c r="P10" s="26">
        <f t="shared" si="11"/>
        <v>188236.62296000001</v>
      </c>
      <c r="Q10" s="26">
        <f t="shared" si="11"/>
        <v>209959.66408999998</v>
      </c>
      <c r="R10" s="26">
        <f t="shared" si="11"/>
        <v>209538.49391999998</v>
      </c>
      <c r="S10" s="26">
        <f t="shared" si="11"/>
        <v>208196.21484</v>
      </c>
      <c r="T10" s="26">
        <f t="shared" si="11"/>
        <v>203324.48475</v>
      </c>
      <c r="U10" s="26">
        <f t="shared" si="11"/>
        <v>225459.12078</v>
      </c>
      <c r="V10" s="26">
        <f t="shared" ref="V10" si="12">V11-V12</f>
        <v>273644.74501999997</v>
      </c>
      <c r="W10" s="26">
        <f t="shared" ref="W10" si="13">W11-W12</f>
        <v>310398.79318000004</v>
      </c>
      <c r="X10" s="26">
        <f t="shared" ref="X10:Y10" si="14">X11-X12</f>
        <v>275104.96286999999</v>
      </c>
      <c r="Y10" s="26">
        <f t="shared" si="14"/>
        <v>263454.52370999998</v>
      </c>
      <c r="Z10" s="3">
        <v>304429</v>
      </c>
      <c r="AB10" s="3"/>
      <c r="AC10" s="3"/>
      <c r="AD10" s="3"/>
    </row>
    <row r="11" spans="1:30">
      <c r="A11" s="9" t="s">
        <v>12</v>
      </c>
      <c r="B11" s="6"/>
      <c r="C11" s="33">
        <f>'DATOS BANCOS'!C5</f>
        <v>33331.154159999998</v>
      </c>
      <c r="D11" s="33">
        <f>'DATOS BANCOS'!D5</f>
        <v>36899.657729999999</v>
      </c>
      <c r="E11" s="33">
        <f>'DATOS BANCOS'!E5</f>
        <v>37506.847997340003</v>
      </c>
      <c r="F11" s="33">
        <f>'DATOS BANCOS'!F5</f>
        <v>43335.877337999998</v>
      </c>
      <c r="G11" s="33">
        <f>'DATOS BANCOS'!G5</f>
        <v>51348.89387285</v>
      </c>
      <c r="H11" s="33">
        <f>'DATOS BANCOS'!H5</f>
        <v>58682.673183999999</v>
      </c>
      <c r="I11" s="33">
        <f>'DATOS BANCOS'!I5</f>
        <v>85824.224105999994</v>
      </c>
      <c r="J11" s="33">
        <f>'DATOS BANCOS'!J5</f>
        <v>103294.03520584</v>
      </c>
      <c r="K11" s="33">
        <f>'DATOS BANCOS'!K5</f>
        <v>100125.58796552</v>
      </c>
      <c r="L11" s="33">
        <f>'DATOS BANCOS'!L5</f>
        <v>128771.20083438999</v>
      </c>
      <c r="M11" s="33">
        <f>'DATOS BANCOS'!M5</f>
        <v>136939.2907599</v>
      </c>
      <c r="N11" s="33">
        <f>'DATOS BANCOS'!N5</f>
        <v>168382.41855</v>
      </c>
      <c r="O11" s="33">
        <f>'DATOS BANCOS'!O5</f>
        <v>190541.49239999999</v>
      </c>
      <c r="P11" s="33">
        <f>'DATOS BANCOS'!P5</f>
        <v>194409.10888000001</v>
      </c>
      <c r="Q11" s="33">
        <f>'DATOS BANCOS'!Q5</f>
        <v>218395.12771999999</v>
      </c>
      <c r="R11" s="33">
        <f>'DATOS BANCOS'!R5</f>
        <v>216357.59375999999</v>
      </c>
      <c r="S11" s="33">
        <f>'DATOS BANCOS'!S5</f>
        <v>217078.61652000001</v>
      </c>
      <c r="T11" s="33">
        <f>'DATOS BANCOS'!T5</f>
        <v>213650.76798</v>
      </c>
      <c r="U11" s="33">
        <f>'DATOS BANCOS'!U5</f>
        <v>235002.11558000001</v>
      </c>
      <c r="V11" s="33">
        <f>'DATOS BANCOS'!V5</f>
        <v>283682.49459999998</v>
      </c>
      <c r="W11" s="33">
        <f>'DATOS BANCOS'!W5</f>
        <v>321470.33315000002</v>
      </c>
      <c r="X11" s="33">
        <f>'DATOS BANCOS'!X5</f>
        <v>287560.88537999999</v>
      </c>
      <c r="Y11" s="33">
        <f>'DATOS BANCOS'!Y5</f>
        <v>278067.46428999997</v>
      </c>
      <c r="Z11" s="3"/>
    </row>
    <row r="12" spans="1:30">
      <c r="A12" s="9" t="s">
        <v>15</v>
      </c>
      <c r="B12" s="6"/>
      <c r="C12" s="33">
        <f>'DATOS BANCOS'!C6</f>
        <v>4768.9820799999998</v>
      </c>
      <c r="D12" s="33">
        <f>'DATOS BANCOS'!D6</f>
        <v>3001.4115299999999</v>
      </c>
      <c r="E12" s="33">
        <f>'DATOS BANCOS'!E6</f>
        <v>1983.11394028</v>
      </c>
      <c r="F12" s="33">
        <f>'DATOS BANCOS'!F6</f>
        <v>2004.00606552</v>
      </c>
      <c r="G12" s="33">
        <f>'DATOS BANCOS'!G6</f>
        <v>3318.5731469100001</v>
      </c>
      <c r="H12" s="33">
        <f>'DATOS BANCOS'!H6</f>
        <v>2171.662656</v>
      </c>
      <c r="I12" s="33">
        <f>'DATOS BANCOS'!I6</f>
        <v>6321.2161800000003</v>
      </c>
      <c r="J12" s="33">
        <f>'DATOS BANCOS'!J6</f>
        <v>4814.1597942600001</v>
      </c>
      <c r="K12" s="33">
        <f>'DATOS BANCOS'!K6</f>
        <v>3609.3164887100002</v>
      </c>
      <c r="L12" s="33">
        <f>'DATOS BANCOS'!L6</f>
        <v>2752.8414556100001</v>
      </c>
      <c r="M12" s="33">
        <f>'DATOS BANCOS'!M6</f>
        <v>4124.3030738999996</v>
      </c>
      <c r="N12" s="33">
        <f>'DATOS BANCOS'!N6</f>
        <v>9225.5761500000008</v>
      </c>
      <c r="O12" s="33">
        <f>'DATOS BANCOS'!O6</f>
        <v>4622.9567999999999</v>
      </c>
      <c r="P12" s="33">
        <f>'DATOS BANCOS'!P6</f>
        <v>6172.4859200000001</v>
      </c>
      <c r="Q12" s="33">
        <f>'DATOS BANCOS'!Q6</f>
        <v>8435.4636300000002</v>
      </c>
      <c r="R12" s="33">
        <f>'DATOS BANCOS'!R6</f>
        <v>6819.0998399999999</v>
      </c>
      <c r="S12" s="33">
        <f>'DATOS BANCOS'!S6</f>
        <v>8882.4016800000009</v>
      </c>
      <c r="T12" s="33">
        <f>'DATOS BANCOS'!T6</f>
        <v>10326.283229999999</v>
      </c>
      <c r="U12" s="33">
        <f>'DATOS BANCOS'!U6</f>
        <v>9542.9948000000004</v>
      </c>
      <c r="V12" s="33">
        <f>'DATOS BANCOS'!V6</f>
        <v>10037.74958</v>
      </c>
      <c r="W12" s="33">
        <f>'DATOS BANCOS'!W6</f>
        <v>11071.53997</v>
      </c>
      <c r="X12" s="33">
        <f>'DATOS BANCOS'!X6</f>
        <v>12455.92251</v>
      </c>
      <c r="Y12" s="33">
        <f>'DATOS BANCOS'!Y6</f>
        <v>14612.94058</v>
      </c>
      <c r="Z12" s="3"/>
    </row>
    <row r="13" spans="1:30">
      <c r="A13" s="7" t="s">
        <v>23</v>
      </c>
      <c r="C13" s="26">
        <f>C14-C15</f>
        <v>557.3758399999997</v>
      </c>
      <c r="D13" s="26">
        <f t="shared" ref="D13:U13" si="15">D14-D15</f>
        <v>564.36004000000003</v>
      </c>
      <c r="E13" s="26">
        <f t="shared" si="15"/>
        <v>1377.74115476</v>
      </c>
      <c r="F13" s="26">
        <f t="shared" si="15"/>
        <v>770.18045184000039</v>
      </c>
      <c r="G13" s="26">
        <f t="shared" si="15"/>
        <v>758.0482898399996</v>
      </c>
      <c r="H13" s="26">
        <f t="shared" si="15"/>
        <v>637.6825601999999</v>
      </c>
      <c r="I13" s="26">
        <f t="shared" si="15"/>
        <v>-8919.7556560000012</v>
      </c>
      <c r="J13" s="26">
        <f t="shared" si="15"/>
        <v>-13744.634211019998</v>
      </c>
      <c r="K13" s="26">
        <f t="shared" si="15"/>
        <v>-9630.748159499999</v>
      </c>
      <c r="L13" s="26">
        <f t="shared" si="15"/>
        <v>-18071.078395179997</v>
      </c>
      <c r="M13" s="26">
        <f t="shared" si="15"/>
        <v>-21574.6103941</v>
      </c>
      <c r="N13" s="26">
        <f t="shared" si="15"/>
        <v>-27377.516799999998</v>
      </c>
      <c r="O13" s="26">
        <f t="shared" si="15"/>
        <v>-33649.909599999999</v>
      </c>
      <c r="P13" s="26">
        <f t="shared" si="15"/>
        <v>-36678.273920000007</v>
      </c>
      <c r="Q13" s="26">
        <f t="shared" si="15"/>
        <v>-37974.668280000005</v>
      </c>
      <c r="R13" s="26">
        <f t="shared" si="15"/>
        <v>-33970.705999999998</v>
      </c>
      <c r="S13" s="26">
        <f t="shared" si="15"/>
        <v>-30575.399519999999</v>
      </c>
      <c r="T13" s="26">
        <f t="shared" si="15"/>
        <v>-30909.877039999999</v>
      </c>
      <c r="U13" s="26">
        <f t="shared" si="15"/>
        <v>-31042.25851</v>
      </c>
      <c r="V13" s="26">
        <f t="shared" ref="V13" si="16">V14-V15</f>
        <v>-25758.248259999997</v>
      </c>
      <c r="W13" s="26">
        <f t="shared" ref="W13" si="17">W14-W15</f>
        <v>-36058.900750000001</v>
      </c>
      <c r="X13" s="26">
        <f t="shared" ref="X13:Y13" si="18">X14-X15</f>
        <v>-38372.470070000003</v>
      </c>
      <c r="Y13" s="26">
        <f t="shared" si="18"/>
        <v>-42412.733759999996</v>
      </c>
      <c r="Z13" s="3">
        <v>-35435</v>
      </c>
      <c r="AB13" s="3"/>
      <c r="AC13" s="3"/>
      <c r="AD13" s="3"/>
    </row>
    <row r="14" spans="1:30">
      <c r="A14" s="9" t="s">
        <v>16</v>
      </c>
      <c r="B14" s="6"/>
      <c r="C14" s="33">
        <f>'DATOS BANCOS'!C9</f>
        <v>4792.7331199999999</v>
      </c>
      <c r="D14" s="33">
        <f>'DATOS BANCOS'!D9</f>
        <v>4273.3404700000001</v>
      </c>
      <c r="E14" s="33">
        <f>'DATOS BANCOS'!E9</f>
        <v>5206.6477435799998</v>
      </c>
      <c r="F14" s="33">
        <f>'DATOS BANCOS'!F9</f>
        <v>4820.4316921600002</v>
      </c>
      <c r="G14" s="33">
        <f>'DATOS BANCOS'!G9</f>
        <v>4747.3401803899997</v>
      </c>
      <c r="H14" s="33">
        <f>'DATOS BANCOS'!H9</f>
        <v>5141.6812849999997</v>
      </c>
      <c r="I14" s="33">
        <f>'DATOS BANCOS'!I9</f>
        <v>4718.9782939999996</v>
      </c>
      <c r="J14" s="33">
        <f>'DATOS BANCOS'!J9</f>
        <v>4783.83464886</v>
      </c>
      <c r="K14" s="33">
        <f>'DATOS BANCOS'!K9</f>
        <v>5377.0049542099996</v>
      </c>
      <c r="L14" s="33">
        <f>'DATOS BANCOS'!L9</f>
        <v>4978.7449796700002</v>
      </c>
      <c r="M14" s="33">
        <f>'DATOS BANCOS'!M9</f>
        <v>5008.3933499000004</v>
      </c>
      <c r="N14" s="33">
        <f>'DATOS BANCOS'!N9</f>
        <v>5095.9935999999998</v>
      </c>
      <c r="O14" s="33">
        <f>'DATOS BANCOS'!O9</f>
        <v>5498.2322000000004</v>
      </c>
      <c r="P14" s="33">
        <f>'DATOS BANCOS'!P9</f>
        <v>5507.5695599999999</v>
      </c>
      <c r="Q14" s="33">
        <f>'DATOS BANCOS'!Q9</f>
        <v>6349.0263000000004</v>
      </c>
      <c r="R14" s="33">
        <f>'DATOS BANCOS'!R9</f>
        <v>8832.6635200000001</v>
      </c>
      <c r="S14" s="33">
        <f>'DATOS BANCOS'!S9</f>
        <v>8393.6842400000005</v>
      </c>
      <c r="T14" s="33">
        <f>'DATOS BANCOS'!T9</f>
        <v>10662.12599</v>
      </c>
      <c r="U14" s="33">
        <f>'DATOS BANCOS'!U9</f>
        <v>9299.1756999999998</v>
      </c>
      <c r="V14" s="33">
        <f>'DATOS BANCOS'!V9</f>
        <v>11410.58712</v>
      </c>
      <c r="W14" s="33">
        <f>'DATOS BANCOS'!W9</f>
        <v>11583.06942</v>
      </c>
      <c r="X14" s="33">
        <f>'DATOS BANCOS'!X9</f>
        <v>9640.9223000000002</v>
      </c>
      <c r="Y14" s="33">
        <f>'DATOS BANCOS'!Y9</f>
        <v>7850.4817599999997</v>
      </c>
      <c r="Z14" s="3"/>
      <c r="AB14" s="3"/>
      <c r="AC14" s="3"/>
      <c r="AD14" s="3"/>
    </row>
    <row r="15" spans="1:30">
      <c r="A15" s="9" t="s">
        <v>17</v>
      </c>
      <c r="B15" s="6"/>
      <c r="C15" s="33">
        <f>'DATOS BANCOS'!C10</f>
        <v>4235.3572800000002</v>
      </c>
      <c r="D15" s="33">
        <f>'DATOS BANCOS'!D10</f>
        <v>3708.9804300000001</v>
      </c>
      <c r="E15" s="33">
        <f>'DATOS BANCOS'!E10</f>
        <v>3828.9065888199998</v>
      </c>
      <c r="F15" s="33">
        <f>'DATOS BANCOS'!F10</f>
        <v>4050.2512403199999</v>
      </c>
      <c r="G15" s="33">
        <f>'DATOS BANCOS'!G10</f>
        <v>3989.2918905500001</v>
      </c>
      <c r="H15" s="33">
        <f>'DATOS BANCOS'!H10</f>
        <v>4503.9987247999998</v>
      </c>
      <c r="I15" s="33">
        <f>'DATOS BANCOS'!I10</f>
        <v>13638.73395</v>
      </c>
      <c r="J15" s="33">
        <f>'DATOS BANCOS'!J10</f>
        <v>18528.468859879998</v>
      </c>
      <c r="K15" s="33">
        <f>'DATOS BANCOS'!K10</f>
        <v>15007.75311371</v>
      </c>
      <c r="L15" s="33">
        <f>'DATOS BANCOS'!L10</f>
        <v>23049.823374849999</v>
      </c>
      <c r="M15" s="33">
        <f>'DATOS BANCOS'!M10</f>
        <v>26583.003744000001</v>
      </c>
      <c r="N15" s="33">
        <f>'DATOS BANCOS'!N10</f>
        <v>32473.510399999999</v>
      </c>
      <c r="O15" s="33">
        <f>'DATOS BANCOS'!O10</f>
        <v>39148.141799999998</v>
      </c>
      <c r="P15" s="33">
        <f>'DATOS BANCOS'!P10</f>
        <v>42185.843480000003</v>
      </c>
      <c r="Q15" s="33">
        <f>'DATOS BANCOS'!Q10</f>
        <v>44323.694580000003</v>
      </c>
      <c r="R15" s="33">
        <f>'DATOS BANCOS'!R10</f>
        <v>42803.36952</v>
      </c>
      <c r="S15" s="33">
        <f>'DATOS BANCOS'!S10</f>
        <v>38969.083760000001</v>
      </c>
      <c r="T15" s="33">
        <f>'DATOS BANCOS'!T10</f>
        <v>41572.00303</v>
      </c>
      <c r="U15" s="33">
        <f>'DATOS BANCOS'!U10</f>
        <v>40341.434209999999</v>
      </c>
      <c r="V15" s="33">
        <f>'DATOS BANCOS'!V10</f>
        <v>37168.835379999997</v>
      </c>
      <c r="W15" s="33">
        <f>'DATOS BANCOS'!W10</f>
        <v>47641.970170000001</v>
      </c>
      <c r="X15" s="33">
        <f>'DATOS BANCOS'!X10</f>
        <v>48013.392370000001</v>
      </c>
      <c r="Y15" s="33">
        <f>'DATOS BANCOS'!Y10</f>
        <v>50263.215519999998</v>
      </c>
      <c r="Z15" s="3"/>
      <c r="AB15" s="3"/>
      <c r="AC15" s="3"/>
      <c r="AD15" s="3"/>
    </row>
    <row r="16" spans="1:30">
      <c r="A16" s="13" t="s">
        <v>24</v>
      </c>
      <c r="B16" s="13"/>
      <c r="C16" s="25">
        <f>C17+C24</f>
        <v>38294.963560000004</v>
      </c>
      <c r="D16" s="25">
        <f t="shared" ref="D16:U16" si="19">D17+D24</f>
        <v>37594.292260000002</v>
      </c>
      <c r="E16" s="25">
        <f t="shared" si="19"/>
        <v>33864.762217420001</v>
      </c>
      <c r="F16" s="25">
        <f t="shared" si="19"/>
        <v>31809.188741640002</v>
      </c>
      <c r="G16" s="25">
        <f t="shared" si="19"/>
        <v>38517.592125430005</v>
      </c>
      <c r="H16" s="25">
        <f t="shared" si="19"/>
        <v>39431.4483368</v>
      </c>
      <c r="I16" s="25">
        <f t="shared" si="19"/>
        <v>44383.666802000007</v>
      </c>
      <c r="J16" s="25">
        <f t="shared" si="19"/>
        <v>62970.33917585999</v>
      </c>
      <c r="K16" s="25">
        <f t="shared" si="19"/>
        <v>69448.898043759997</v>
      </c>
      <c r="L16" s="25">
        <f t="shared" si="19"/>
        <v>80407.907099670003</v>
      </c>
      <c r="M16" s="25">
        <f t="shared" si="19"/>
        <v>94746.259691599989</v>
      </c>
      <c r="N16" s="25">
        <f t="shared" si="19"/>
        <v>98696.86314999999</v>
      </c>
      <c r="O16" s="25">
        <f t="shared" si="19"/>
        <v>125683.34900000002</v>
      </c>
      <c r="P16" s="25">
        <f t="shared" si="19"/>
        <v>151048.6298</v>
      </c>
      <c r="Q16" s="25">
        <f t="shared" si="19"/>
        <v>177458.15388</v>
      </c>
      <c r="R16" s="25">
        <f t="shared" si="19"/>
        <v>190362.00012000001</v>
      </c>
      <c r="S16" s="25">
        <f t="shared" si="19"/>
        <v>219465.5612</v>
      </c>
      <c r="T16" s="25">
        <f t="shared" si="19"/>
        <v>254065.51501999999</v>
      </c>
      <c r="U16" s="25">
        <f t="shared" si="19"/>
        <v>269821.15537000005</v>
      </c>
      <c r="V16" s="25">
        <f t="shared" ref="V16" si="20">V17+V24</f>
        <v>338219.92226000002</v>
      </c>
      <c r="W16" s="25">
        <f t="shared" ref="W16" si="21">W17+W24</f>
        <v>327504.39882</v>
      </c>
      <c r="X16" s="25">
        <f t="shared" ref="X16" si="22">X17+X24</f>
        <v>357702.17411999998</v>
      </c>
      <c r="Y16" s="25">
        <f t="shared" ref="Y16:Z16" si="23">Y17+Y24</f>
        <v>389111.25095000002</v>
      </c>
      <c r="Z16" s="53">
        <f t="shared" si="23"/>
        <v>417961</v>
      </c>
    </row>
    <row r="17" spans="1:30">
      <c r="A17" s="7" t="s">
        <v>25</v>
      </c>
      <c r="C17" s="26">
        <f>C18-C21</f>
        <v>-9256.9254399999991</v>
      </c>
      <c r="D17" s="26">
        <f t="shared" ref="D17:U17" si="24">D18-D21</f>
        <v>-10589.76874</v>
      </c>
      <c r="E17" s="26">
        <f t="shared" si="24"/>
        <v>-10337.873450760002</v>
      </c>
      <c r="F17" s="26">
        <f t="shared" si="24"/>
        <v>-12797.58363356</v>
      </c>
      <c r="G17" s="26">
        <f t="shared" si="24"/>
        <v>-14091.951916819999</v>
      </c>
      <c r="H17" s="26">
        <f t="shared" si="24"/>
        <v>-17595.123072599999</v>
      </c>
      <c r="I17" s="26">
        <f t="shared" si="24"/>
        <v>-29766.801651999998</v>
      </c>
      <c r="J17" s="26">
        <f t="shared" si="24"/>
        <v>-36286.834825080005</v>
      </c>
      <c r="K17" s="26">
        <f t="shared" si="24"/>
        <v>-34739.674903830004</v>
      </c>
      <c r="L17" s="26">
        <f t="shared" si="24"/>
        <v>-41178.620153759999</v>
      </c>
      <c r="M17" s="26">
        <f t="shared" si="24"/>
        <v>-53114.812190199998</v>
      </c>
      <c r="N17" s="26">
        <f t="shared" si="24"/>
        <v>-68827.303950000001</v>
      </c>
      <c r="O17" s="26">
        <f t="shared" si="24"/>
        <v>-72568.397399999987</v>
      </c>
      <c r="P17" s="26">
        <f t="shared" si="24"/>
        <v>-73327.43183999999</v>
      </c>
      <c r="Q17" s="26">
        <f t="shared" si="24"/>
        <v>-78013.004340000014</v>
      </c>
      <c r="R17" s="26">
        <f t="shared" si="24"/>
        <v>-78199.745280000003</v>
      </c>
      <c r="S17" s="26">
        <f t="shared" si="24"/>
        <v>-62827.144719999997</v>
      </c>
      <c r="T17" s="26">
        <f t="shared" si="24"/>
        <v>-57302.370269999999</v>
      </c>
      <c r="U17" s="26">
        <f t="shared" si="24"/>
        <v>-62434.343410000001</v>
      </c>
      <c r="V17" s="26">
        <f t="shared" ref="V17" si="25">V18-V21</f>
        <v>-39595.1126</v>
      </c>
      <c r="W17" s="26">
        <f t="shared" ref="W17" si="26">W18-W21</f>
        <v>-73724.077049999993</v>
      </c>
      <c r="X17" s="26">
        <f t="shared" ref="X17:Y17" si="27">X18-X21</f>
        <v>-57950.659950000001</v>
      </c>
      <c r="Y17" s="26">
        <f t="shared" si="27"/>
        <v>-29304.87156</v>
      </c>
      <c r="Z17" s="3">
        <v>-4112</v>
      </c>
      <c r="AB17" s="5"/>
      <c r="AC17" s="5"/>
      <c r="AD17" s="5"/>
    </row>
    <row r="18" spans="1:30">
      <c r="A18" s="8" t="s">
        <v>16</v>
      </c>
      <c r="C18" s="26">
        <f>C19+C20</f>
        <v>7540.7128400000001</v>
      </c>
      <c r="D18" s="26">
        <f t="shared" ref="D18:U18" si="28">D19+D20</f>
        <v>7839.9679199999991</v>
      </c>
      <c r="E18" s="26">
        <f t="shared" si="28"/>
        <v>7625.3743168799992</v>
      </c>
      <c r="F18" s="26">
        <f t="shared" si="28"/>
        <v>6750.6876252799993</v>
      </c>
      <c r="G18" s="26">
        <f t="shared" si="28"/>
        <v>6969.0669020300002</v>
      </c>
      <c r="H18" s="26">
        <f t="shared" si="28"/>
        <v>6210.6563728000001</v>
      </c>
      <c r="I18" s="26">
        <f t="shared" si="28"/>
        <v>6661.9472050000004</v>
      </c>
      <c r="J18" s="26">
        <f t="shared" si="28"/>
        <v>7612.7045643199999</v>
      </c>
      <c r="K18" s="26">
        <f t="shared" si="28"/>
        <v>10642.054191069999</v>
      </c>
      <c r="L18" s="26">
        <f t="shared" si="28"/>
        <v>8090.4838091799993</v>
      </c>
      <c r="M18" s="26">
        <f t="shared" si="28"/>
        <v>8915.7409999999982</v>
      </c>
      <c r="N18" s="26">
        <f t="shared" si="28"/>
        <v>8349.3199000000004</v>
      </c>
      <c r="O18" s="26">
        <f t="shared" si="28"/>
        <v>12445.650799999999</v>
      </c>
      <c r="P18" s="26">
        <f t="shared" si="28"/>
        <v>16570.625459999999</v>
      </c>
      <c r="Q18" s="26">
        <f t="shared" si="28"/>
        <v>21429.810109999999</v>
      </c>
      <c r="R18" s="26">
        <f t="shared" si="28"/>
        <v>22594.87948</v>
      </c>
      <c r="S18" s="26">
        <f t="shared" si="28"/>
        <v>29881.77116</v>
      </c>
      <c r="T18" s="26">
        <f t="shared" si="28"/>
        <v>32401.977220000001</v>
      </c>
      <c r="U18" s="26">
        <f t="shared" si="28"/>
        <v>30038.977349999997</v>
      </c>
      <c r="V18" s="26">
        <f t="shared" ref="V18" si="29">V19+V20</f>
        <v>34820.60052</v>
      </c>
      <c r="W18" s="26">
        <f t="shared" ref="W18" si="30">W19+W20</f>
        <v>34202.498720000003</v>
      </c>
      <c r="X18" s="26">
        <f t="shared" ref="X18:Y18" si="31">X19+X20</f>
        <v>46628.577680000002</v>
      </c>
      <c r="Y18" s="26">
        <f t="shared" si="31"/>
        <v>58469.223729999998</v>
      </c>
      <c r="Z18" s="3"/>
      <c r="AB18" s="3"/>
      <c r="AC18" s="3"/>
      <c r="AD18" s="3"/>
    </row>
    <row r="19" spans="1:30">
      <c r="A19" s="15" t="s">
        <v>18</v>
      </c>
      <c r="B19" s="6"/>
      <c r="C19" s="33">
        <f>'DATOS BANCOS'!C14</f>
        <v>6929.2730799999999</v>
      </c>
      <c r="D19" s="33">
        <f>'DATOS BANCOS'!D14</f>
        <v>7325.9111999999996</v>
      </c>
      <c r="E19" s="33">
        <f>'DATOS BANCOS'!E14</f>
        <v>7051.6866634999997</v>
      </c>
      <c r="F19" s="33">
        <f>'DATOS BANCOS'!F14</f>
        <v>6218.1369438399997</v>
      </c>
      <c r="G19" s="33">
        <f>'DATOS BANCOS'!G14</f>
        <v>6601.7548709800003</v>
      </c>
      <c r="H19" s="33">
        <f>'DATOS BANCOS'!H14</f>
        <v>5983.0257276000002</v>
      </c>
      <c r="I19" s="33">
        <f>'DATOS BANCOS'!I14</f>
        <v>6464.5485790000002</v>
      </c>
      <c r="J19" s="33">
        <f>'DATOS BANCOS'!J14</f>
        <v>6819.9155049199999</v>
      </c>
      <c r="K19" s="33">
        <f>'DATOS BANCOS'!K14</f>
        <v>10049.65611797</v>
      </c>
      <c r="L19" s="33">
        <f>'DATOS BANCOS'!L14</f>
        <v>7583.01695948</v>
      </c>
      <c r="M19" s="33">
        <f>'DATOS BANCOS'!M14</f>
        <v>8185.4546739999996</v>
      </c>
      <c r="N19" s="33">
        <f>'DATOS BANCOS'!N14</f>
        <v>7893.3923500000001</v>
      </c>
      <c r="O19" s="33">
        <f>'DATOS BANCOS'!O14</f>
        <v>11352.0718</v>
      </c>
      <c r="P19" s="33">
        <f>'DATOS BANCOS'!P14</f>
        <v>14664.1775</v>
      </c>
      <c r="Q19" s="33">
        <f>'DATOS BANCOS'!Q14</f>
        <v>18664.68132</v>
      </c>
      <c r="R19" s="33">
        <f>'DATOS BANCOS'!R14</f>
        <v>18994.856199999998</v>
      </c>
      <c r="S19" s="33">
        <f>'DATOS BANCOS'!S14</f>
        <v>25020.2428</v>
      </c>
      <c r="T19" s="33">
        <f>'DATOS BANCOS'!T14</f>
        <v>27282.80558</v>
      </c>
      <c r="U19" s="33">
        <f>'DATOS BANCOS'!U14</f>
        <v>25664.228739999999</v>
      </c>
      <c r="V19" s="33">
        <f>'DATOS BANCOS'!V14</f>
        <v>30269.147140000001</v>
      </c>
      <c r="W19" s="33">
        <f>'DATOS BANCOS'!W14</f>
        <v>31489.007870000001</v>
      </c>
      <c r="X19" s="33">
        <f>'DATOS BANCOS'!X14</f>
        <v>44455.993840000003</v>
      </c>
      <c r="Y19" s="33">
        <f>'DATOS BANCOS'!Y14</f>
        <v>55721.590120000001</v>
      </c>
      <c r="Z19" s="3"/>
      <c r="AB19" s="3"/>
      <c r="AC19" s="3"/>
      <c r="AD19" s="3"/>
    </row>
    <row r="20" spans="1:30">
      <c r="A20" s="15" t="s">
        <v>19</v>
      </c>
      <c r="B20" s="6"/>
      <c r="C20" s="33">
        <f>'DATOS BANCOS'!C15</f>
        <v>611.43975999999998</v>
      </c>
      <c r="D20" s="33">
        <f>'DATOS BANCOS'!D15</f>
        <v>514.05672000000004</v>
      </c>
      <c r="E20" s="33">
        <f>'DATOS BANCOS'!E15</f>
        <v>573.68765338000003</v>
      </c>
      <c r="F20" s="33">
        <f>'DATOS BANCOS'!F15</f>
        <v>532.55068143999995</v>
      </c>
      <c r="G20" s="33">
        <f>'DATOS BANCOS'!G15</f>
        <v>367.31203104999997</v>
      </c>
      <c r="H20" s="33">
        <f>'DATOS BANCOS'!H15</f>
        <v>227.6306452</v>
      </c>
      <c r="I20" s="33">
        <f>'DATOS BANCOS'!I15</f>
        <v>197.39862600000001</v>
      </c>
      <c r="J20" s="33">
        <f>'DATOS BANCOS'!J15</f>
        <v>792.78905940000004</v>
      </c>
      <c r="K20" s="33">
        <f>'DATOS BANCOS'!K15</f>
        <v>592.39807309999901</v>
      </c>
      <c r="L20" s="33">
        <f>'DATOS BANCOS'!L15</f>
        <v>507.46684969999899</v>
      </c>
      <c r="M20" s="33">
        <f>'DATOS BANCOS'!M15</f>
        <v>730.28632599999901</v>
      </c>
      <c r="N20" s="33">
        <f>'DATOS BANCOS'!N15</f>
        <v>455.92755</v>
      </c>
      <c r="O20" s="33">
        <f>'DATOS BANCOS'!O15</f>
        <v>1093.579</v>
      </c>
      <c r="P20" s="33">
        <f>'DATOS BANCOS'!P15</f>
        <v>1906.44796</v>
      </c>
      <c r="Q20" s="33">
        <f>'DATOS BANCOS'!Q15</f>
        <v>2765.1287900000002</v>
      </c>
      <c r="R20" s="33">
        <f>'DATOS BANCOS'!R15</f>
        <v>3600.0232799999999</v>
      </c>
      <c r="S20" s="33">
        <f>'DATOS BANCOS'!S15</f>
        <v>4861.5283600000002</v>
      </c>
      <c r="T20" s="33">
        <f>'DATOS BANCOS'!T15</f>
        <v>5119.1716399999996</v>
      </c>
      <c r="U20" s="33">
        <f>'DATOS BANCOS'!U15</f>
        <v>4374.7486099999996</v>
      </c>
      <c r="V20" s="33">
        <f>'DATOS BANCOS'!V15</f>
        <v>4551.4533799999999</v>
      </c>
      <c r="W20" s="33">
        <f>'DATOS BANCOS'!W15</f>
        <v>2713.4908500000001</v>
      </c>
      <c r="X20" s="33">
        <f>'DATOS BANCOS'!X15</f>
        <v>2172.5838399999998</v>
      </c>
      <c r="Y20" s="33">
        <f>'DATOS BANCOS'!Y15</f>
        <v>2747.6336099999999</v>
      </c>
      <c r="Z20" s="3"/>
    </row>
    <row r="21" spans="1:30">
      <c r="A21" s="8" t="s">
        <v>20</v>
      </c>
      <c r="C21" s="26">
        <f>C22+C23</f>
        <v>16797.638279999999</v>
      </c>
      <c r="D21" s="26">
        <f t="shared" ref="D21:U21" si="32">D22+D23</f>
        <v>18429.736659999999</v>
      </c>
      <c r="E21" s="26">
        <f t="shared" si="32"/>
        <v>17963.247767640001</v>
      </c>
      <c r="F21" s="26">
        <f t="shared" si="32"/>
        <v>19548.271258839999</v>
      </c>
      <c r="G21" s="26">
        <f t="shared" si="32"/>
        <v>21061.01881885</v>
      </c>
      <c r="H21" s="26">
        <f t="shared" si="32"/>
        <v>23805.7794454</v>
      </c>
      <c r="I21" s="26">
        <f t="shared" si="32"/>
        <v>36428.748856999999</v>
      </c>
      <c r="J21" s="26">
        <f t="shared" si="32"/>
        <v>43899.539389400001</v>
      </c>
      <c r="K21" s="26">
        <f t="shared" si="32"/>
        <v>45381.729094900002</v>
      </c>
      <c r="L21" s="26">
        <f t="shared" si="32"/>
        <v>49269.103962939997</v>
      </c>
      <c r="M21" s="26">
        <f t="shared" si="32"/>
        <v>62030.5531902</v>
      </c>
      <c r="N21" s="26">
        <f t="shared" si="32"/>
        <v>77176.623850000004</v>
      </c>
      <c r="O21" s="26">
        <f t="shared" si="32"/>
        <v>85014.04819999999</v>
      </c>
      <c r="P21" s="26">
        <f t="shared" si="32"/>
        <v>89898.057299999986</v>
      </c>
      <c r="Q21" s="26">
        <f t="shared" si="32"/>
        <v>99442.814450000005</v>
      </c>
      <c r="R21" s="26">
        <f t="shared" si="32"/>
        <v>100794.62476000001</v>
      </c>
      <c r="S21" s="26">
        <f t="shared" si="32"/>
        <v>92708.91588</v>
      </c>
      <c r="T21" s="26">
        <f t="shared" si="32"/>
        <v>89704.34749</v>
      </c>
      <c r="U21" s="26">
        <f t="shared" si="32"/>
        <v>92473.320760000002</v>
      </c>
      <c r="V21" s="26">
        <f t="shared" ref="V21" si="33">V22+V23</f>
        <v>74415.71312</v>
      </c>
      <c r="W21" s="26">
        <f t="shared" ref="W21" si="34">W22+W23</f>
        <v>107926.57577</v>
      </c>
      <c r="X21" s="26">
        <f t="shared" ref="X21" si="35">X22+X23</f>
        <v>104579.23763</v>
      </c>
      <c r="Y21" s="26">
        <f t="shared" ref="Y21" si="36">Y22+Y23</f>
        <v>87774.095289999997</v>
      </c>
      <c r="Z21" s="3"/>
    </row>
    <row r="22" spans="1:30">
      <c r="A22" s="15" t="s">
        <v>18</v>
      </c>
      <c r="B22" s="6"/>
      <c r="C22" s="33">
        <f>'DATOS BANCOS'!C17</f>
        <v>5109.9793200000004</v>
      </c>
      <c r="D22" s="33">
        <f>'DATOS BANCOS'!D17</f>
        <v>6616.5610800000004</v>
      </c>
      <c r="E22" s="33">
        <f>'DATOS BANCOS'!E17</f>
        <v>7545.9321939000001</v>
      </c>
      <c r="F22" s="33">
        <f>'DATOS BANCOS'!F17</f>
        <v>9758.7936013599992</v>
      </c>
      <c r="G22" s="33">
        <f>'DATOS BANCOS'!G17</f>
        <v>11817.192563819999</v>
      </c>
      <c r="H22" s="33">
        <f>'DATOS BANCOS'!H17</f>
        <v>13829.9199192</v>
      </c>
      <c r="I22" s="33">
        <f>'DATOS BANCOS'!I17</f>
        <v>21418.056790999999</v>
      </c>
      <c r="J22" s="33">
        <f>'DATOS BANCOS'!J17</f>
        <v>29552.91655536</v>
      </c>
      <c r="K22" s="33">
        <f>'DATOS BANCOS'!K17</f>
        <v>31897.28981047</v>
      </c>
      <c r="L22" s="33">
        <f>'DATOS BANCOS'!L17</f>
        <v>36068.441288859998</v>
      </c>
      <c r="M22" s="33">
        <f>'DATOS BANCOS'!M17</f>
        <v>47988.130503799999</v>
      </c>
      <c r="N22" s="33">
        <f>'DATOS BANCOS'!N17</f>
        <v>59678.779399999999</v>
      </c>
      <c r="O22" s="33">
        <f>'DATOS BANCOS'!O17</f>
        <v>66184.227199999994</v>
      </c>
      <c r="P22" s="33">
        <f>'DATOS BANCOS'!P17</f>
        <v>71041.120079999993</v>
      </c>
      <c r="Q22" s="33">
        <f>'DATOS BANCOS'!Q17</f>
        <v>79952.734949999998</v>
      </c>
      <c r="R22" s="33">
        <f>'DATOS BANCOS'!R17</f>
        <v>81659.624760000006</v>
      </c>
      <c r="S22" s="33">
        <f>'DATOS BANCOS'!S17</f>
        <v>73681.474159999998</v>
      </c>
      <c r="T22" s="33">
        <f>'DATOS BANCOS'!T17</f>
        <v>70432.154750000002</v>
      </c>
      <c r="U22" s="33">
        <f>'DATOS BANCOS'!U17</f>
        <v>74708.546740000005</v>
      </c>
      <c r="V22" s="33">
        <f>'DATOS BANCOS'!V17</f>
        <v>57527.777860000002</v>
      </c>
      <c r="W22" s="33">
        <f>'DATOS BANCOS'!W17</f>
        <v>87556.494649999993</v>
      </c>
      <c r="X22" s="33">
        <f>'DATOS BANCOS'!X17</f>
        <v>86170.351580000002</v>
      </c>
      <c r="Y22" s="33">
        <f>'DATOS BANCOS'!Y17</f>
        <v>70588.956059999997</v>
      </c>
      <c r="Z22" s="3"/>
    </row>
    <row r="23" spans="1:30">
      <c r="A23" s="15" t="s">
        <v>19</v>
      </c>
      <c r="B23" s="6"/>
      <c r="C23" s="33">
        <f>'DATOS BANCOS'!C18</f>
        <v>11687.658960000001</v>
      </c>
      <c r="D23" s="33">
        <f>'DATOS BANCOS'!D18</f>
        <v>11813.175579999999</v>
      </c>
      <c r="E23" s="33">
        <f>'DATOS BANCOS'!E18</f>
        <v>10417.315573739999</v>
      </c>
      <c r="F23" s="33">
        <f>'DATOS BANCOS'!F18</f>
        <v>9789.4776574799998</v>
      </c>
      <c r="G23" s="33">
        <f>'DATOS BANCOS'!G18</f>
        <v>9243.8262550300005</v>
      </c>
      <c r="H23" s="33">
        <f>'DATOS BANCOS'!H18</f>
        <v>9975.8595261999999</v>
      </c>
      <c r="I23" s="33">
        <f>'DATOS BANCOS'!I18</f>
        <v>15010.692066</v>
      </c>
      <c r="J23" s="33">
        <f>'DATOS BANCOS'!J18</f>
        <v>14346.622834039999</v>
      </c>
      <c r="K23" s="33">
        <f>'DATOS BANCOS'!K18</f>
        <v>13484.43928443</v>
      </c>
      <c r="L23" s="33">
        <f>'DATOS BANCOS'!L18</f>
        <v>13200.66267408</v>
      </c>
      <c r="M23" s="33">
        <f>'DATOS BANCOS'!M18</f>
        <v>14042.422686399999</v>
      </c>
      <c r="N23" s="33">
        <f>'DATOS BANCOS'!N18</f>
        <v>17497.844450000001</v>
      </c>
      <c r="O23" s="33">
        <f>'DATOS BANCOS'!O18</f>
        <v>18829.821</v>
      </c>
      <c r="P23" s="33">
        <f>'DATOS BANCOS'!P18</f>
        <v>18856.93722</v>
      </c>
      <c r="Q23" s="33">
        <f>'DATOS BANCOS'!Q18</f>
        <v>19490.0795</v>
      </c>
      <c r="R23" s="33">
        <f>'DATOS BANCOS'!R18</f>
        <v>19135</v>
      </c>
      <c r="S23" s="33">
        <f>'DATOS BANCOS'!S18</f>
        <v>19027.441719999999</v>
      </c>
      <c r="T23" s="33">
        <f>'DATOS BANCOS'!T18</f>
        <v>19272.192739999999</v>
      </c>
      <c r="U23" s="33">
        <f>'DATOS BANCOS'!U18</f>
        <v>17764.774020000001</v>
      </c>
      <c r="V23" s="33">
        <f>'DATOS BANCOS'!V18</f>
        <v>16887.935259999998</v>
      </c>
      <c r="W23" s="33">
        <f>'DATOS BANCOS'!W18</f>
        <v>20370.081119999999</v>
      </c>
      <c r="X23" s="33">
        <f>'DATOS BANCOS'!X18</f>
        <v>18408.886050000001</v>
      </c>
      <c r="Y23" s="33">
        <f>'DATOS BANCOS'!Y18</f>
        <v>17185.139230000001</v>
      </c>
      <c r="Z23" s="3"/>
    </row>
    <row r="24" spans="1:30">
      <c r="A24" s="7" t="s">
        <v>26</v>
      </c>
      <c r="C24" s="34">
        <f>'DATOS BANCOS'!C19</f>
        <v>47551.889000000003</v>
      </c>
      <c r="D24" s="34">
        <f>'DATOS BANCOS'!D19</f>
        <v>48184.061000000002</v>
      </c>
      <c r="E24" s="34">
        <f>'DATOS BANCOS'!E19</f>
        <v>44202.635668180003</v>
      </c>
      <c r="F24" s="34">
        <f>'DATOS BANCOS'!F19</f>
        <v>44606.772375200002</v>
      </c>
      <c r="G24" s="34">
        <f>'DATOS BANCOS'!G19</f>
        <v>52609.544042250003</v>
      </c>
      <c r="H24" s="34">
        <f>'DATOS BANCOS'!H19</f>
        <v>57026.5714094</v>
      </c>
      <c r="I24" s="34">
        <f>'DATOS BANCOS'!I19</f>
        <v>74150.468454000002</v>
      </c>
      <c r="J24" s="34">
        <f>'DATOS BANCOS'!J19</f>
        <v>99257.174000939995</v>
      </c>
      <c r="K24" s="34">
        <f>'DATOS BANCOS'!K19</f>
        <v>104188.57294759</v>
      </c>
      <c r="L24" s="34">
        <f>'DATOS BANCOS'!L19</f>
        <v>121586.52725343</v>
      </c>
      <c r="M24" s="34">
        <f>'DATOS BANCOS'!M19</f>
        <v>147861.07188179999</v>
      </c>
      <c r="N24" s="34">
        <f>'DATOS BANCOS'!N19</f>
        <v>167524.16709999999</v>
      </c>
      <c r="O24" s="34">
        <f>'DATOS BANCOS'!O19</f>
        <v>198251.7464</v>
      </c>
      <c r="P24" s="34">
        <f>'DATOS BANCOS'!P19</f>
        <v>224376.06164</v>
      </c>
      <c r="Q24" s="34">
        <f>'DATOS BANCOS'!Q19</f>
        <v>255471.15822000001</v>
      </c>
      <c r="R24" s="34">
        <f>'DATOS BANCOS'!R19</f>
        <v>268561.74540000001</v>
      </c>
      <c r="S24" s="34">
        <f>'DATOS BANCOS'!S19</f>
        <v>282292.70591999998</v>
      </c>
      <c r="T24" s="34">
        <f>'DATOS BANCOS'!T19</f>
        <v>311367.88529000001</v>
      </c>
      <c r="U24" s="34">
        <f>'DATOS BANCOS'!U19</f>
        <v>332255.49878000002</v>
      </c>
      <c r="V24" s="34">
        <f>'DATOS BANCOS'!V19</f>
        <v>377815.03486000001</v>
      </c>
      <c r="W24" s="34">
        <f>'DATOS BANCOS'!W19</f>
        <v>401228.47587000002</v>
      </c>
      <c r="X24" s="34">
        <f>'DATOS BANCOS'!X19</f>
        <v>415652.83406999998</v>
      </c>
      <c r="Y24" s="34">
        <f>'DATOS BANCOS'!Y19</f>
        <v>418416.12251000002</v>
      </c>
      <c r="Z24" s="3">
        <v>422073</v>
      </c>
      <c r="AB24" s="3"/>
      <c r="AC24" s="3"/>
      <c r="AD24" s="3"/>
    </row>
    <row r="25" spans="1:30" ht="16.2">
      <c r="A25" s="35" t="s">
        <v>122</v>
      </c>
      <c r="C25" s="50">
        <f>C26+C27</f>
        <v>-24822.426080000001</v>
      </c>
      <c r="D25" s="50">
        <f t="shared" ref="D25:U25" si="37">D26+D27</f>
        <v>-27744.586200000009</v>
      </c>
      <c r="E25" s="50">
        <f t="shared" si="37"/>
        <v>-26568.635043940001</v>
      </c>
      <c r="F25" s="50">
        <f t="shared" si="37"/>
        <v>-24268.331143920001</v>
      </c>
      <c r="G25" s="50">
        <f t="shared" si="37"/>
        <v>-26202.180653039999</v>
      </c>
      <c r="H25" s="50">
        <f t="shared" si="37"/>
        <v>-28464.033748599999</v>
      </c>
      <c r="I25" s="50">
        <f t="shared" si="37"/>
        <v>-31149.226272999978</v>
      </c>
      <c r="J25" s="50">
        <f t="shared" si="37"/>
        <v>-42456.86608018</v>
      </c>
      <c r="K25" s="50">
        <f t="shared" si="37"/>
        <v>-43912.578710569986</v>
      </c>
      <c r="L25" s="50">
        <f t="shared" si="37"/>
        <v>-51522.772581199984</v>
      </c>
      <c r="M25" s="50">
        <f t="shared" si="37"/>
        <v>-48527.309214800014</v>
      </c>
      <c r="N25" s="50">
        <f t="shared" si="37"/>
        <v>-53385.084149999959</v>
      </c>
      <c r="O25" s="50">
        <f t="shared" si="37"/>
        <v>-73813.277000000002</v>
      </c>
      <c r="P25" s="50">
        <f t="shared" si="37"/>
        <v>-79102.04406</v>
      </c>
      <c r="Q25" s="50">
        <f t="shared" si="37"/>
        <v>-100042.61831999999</v>
      </c>
      <c r="R25" s="50">
        <f t="shared" si="37"/>
        <v>-105544.2408</v>
      </c>
      <c r="S25" s="50">
        <f t="shared" si="37"/>
        <v>-113888.11632</v>
      </c>
      <c r="T25" s="50">
        <f t="shared" si="37"/>
        <v>-115941.91958999999</v>
      </c>
      <c r="U25" s="50">
        <f t="shared" si="37"/>
        <v>-125513.73836999999</v>
      </c>
      <c r="V25" s="50">
        <f t="shared" ref="V25" si="38">V26+V27</f>
        <v>-149682.92872000011</v>
      </c>
      <c r="W25" s="50">
        <f t="shared" ref="W25" si="39">W26+W27</f>
        <v>-155308.80618000001</v>
      </c>
      <c r="X25" s="50">
        <f t="shared" ref="X25:Y25" si="40">X26+X27</f>
        <v>-149552.3066499999</v>
      </c>
      <c r="Y25" s="50">
        <f t="shared" si="40"/>
        <v>-155451.35208000001</v>
      </c>
      <c r="Z25" s="54">
        <f>Z8-(Z9+Z16)</f>
        <v>-179392</v>
      </c>
      <c r="AB25" s="3"/>
      <c r="AC25" s="3"/>
      <c r="AD25" s="3"/>
    </row>
    <row r="26" spans="1:30">
      <c r="A26" s="7" t="s">
        <v>123</v>
      </c>
      <c r="C26" s="34">
        <f>'DATOS BANCOS'!C24</f>
        <v>-214.246080000001</v>
      </c>
      <c r="D26" s="34">
        <f>'DATOS BANCOS'!D24</f>
        <v>-1175.2362000000101</v>
      </c>
      <c r="E26" s="34">
        <f>'DATOS BANCOS'!E24</f>
        <v>-3125.9018380799998</v>
      </c>
      <c r="F26" s="34">
        <f>'DATOS BANCOS'!F24</f>
        <v>-878.48255423999899</v>
      </c>
      <c r="G26" s="34">
        <f>'DATOS BANCOS'!G24</f>
        <v>-1755.6869606800001</v>
      </c>
      <c r="H26" s="34">
        <f>'DATOS BANCOS'!H24</f>
        <v>-3127.7673851999998</v>
      </c>
      <c r="I26" s="34">
        <f>'DATOS BANCOS'!I24</f>
        <v>-2241.88961899998</v>
      </c>
      <c r="J26" s="34">
        <f>'DATOS BANCOS'!J24</f>
        <v>-7328.6300496599997</v>
      </c>
      <c r="K26" s="34">
        <f>'DATOS BANCOS'!K24</f>
        <v>-5097.4268880499903</v>
      </c>
      <c r="L26" s="34">
        <f>'DATOS BANCOS'!L24</f>
        <v>-8658.8319578599803</v>
      </c>
      <c r="M26" s="34">
        <f>'DATOS BANCOS'!M24</f>
        <v>-2843.6829974000102</v>
      </c>
      <c r="N26" s="34">
        <f>'DATOS BANCOS'!N24</f>
        <v>-3995.9311499999599</v>
      </c>
      <c r="O26" s="34">
        <f>'DATOS BANCOS'!O24</f>
        <v>-21717.242399999999</v>
      </c>
      <c r="P26" s="34">
        <f>'DATOS BANCOS'!P24</f>
        <v>-23258.475180000001</v>
      </c>
      <c r="Q26" s="34">
        <f>'DATOS BANCOS'!Q24</f>
        <v>-35428.241199999997</v>
      </c>
      <c r="R26" s="34">
        <f>'DATOS BANCOS'!R24</f>
        <v>-28564.1338</v>
      </c>
      <c r="S26" s="34">
        <f>'DATOS BANCOS'!S24</f>
        <v>-29403.564920000001</v>
      </c>
      <c r="T26" s="34">
        <f>'DATOS BANCOS'!T24</f>
        <v>-23684.549849999999</v>
      </c>
      <c r="U26" s="34">
        <f>'DATOS BANCOS'!U24</f>
        <v>-21502.501359999998</v>
      </c>
      <c r="V26" s="34">
        <f>'DATOS BANCOS'!V24</f>
        <v>-33957.261060000099</v>
      </c>
      <c r="W26" s="34">
        <f>'DATOS BANCOS'!W24</f>
        <v>-40275.54004</v>
      </c>
      <c r="X26" s="34">
        <f>'DATOS BANCOS'!X24</f>
        <v>-36165.571009999898</v>
      </c>
      <c r="Y26" s="34">
        <f>'DATOS BANCOS'!Y24</f>
        <v>-26658.914100000002</v>
      </c>
      <c r="Z26" s="3"/>
      <c r="AB26" s="3"/>
      <c r="AC26" s="3"/>
      <c r="AD26" s="3"/>
    </row>
    <row r="27" spans="1:30">
      <c r="A27" s="7" t="s">
        <v>124</v>
      </c>
      <c r="C27" s="34">
        <f>-'DATOS BANCOS'!C23</f>
        <v>-24608.18</v>
      </c>
      <c r="D27" s="34">
        <f>-'DATOS BANCOS'!D23</f>
        <v>-26569.35</v>
      </c>
      <c r="E27" s="34">
        <f>-'DATOS BANCOS'!E23</f>
        <v>-23442.73320586</v>
      </c>
      <c r="F27" s="34">
        <f>-'DATOS BANCOS'!F23</f>
        <v>-23389.848589680001</v>
      </c>
      <c r="G27" s="34">
        <f>-'DATOS BANCOS'!G23</f>
        <v>-24446.49369236</v>
      </c>
      <c r="H27" s="34">
        <f>-'DATOS BANCOS'!H23</f>
        <v>-25336.266363399998</v>
      </c>
      <c r="I27" s="34">
        <f>-'DATOS BANCOS'!I23</f>
        <v>-28907.336653999999</v>
      </c>
      <c r="J27" s="34">
        <f>-'DATOS BANCOS'!J23</f>
        <v>-35128.236030519998</v>
      </c>
      <c r="K27" s="34">
        <f>-'DATOS BANCOS'!K23</f>
        <v>-38815.151822519998</v>
      </c>
      <c r="L27" s="34">
        <f>-'DATOS BANCOS'!L23</f>
        <v>-42863.94062334</v>
      </c>
      <c r="M27" s="34">
        <f>-'DATOS BANCOS'!M23</f>
        <v>-45683.6262174</v>
      </c>
      <c r="N27" s="34">
        <f>-'DATOS BANCOS'!N23</f>
        <v>-49389.152999999998</v>
      </c>
      <c r="O27" s="34">
        <f>-'DATOS BANCOS'!O23</f>
        <v>-52096.034599999999</v>
      </c>
      <c r="P27" s="34">
        <f>-'DATOS BANCOS'!P23</f>
        <v>-55843.568879999999</v>
      </c>
      <c r="Q27" s="34">
        <f>-'DATOS BANCOS'!Q23</f>
        <v>-64614.377119999997</v>
      </c>
      <c r="R27" s="34">
        <f>-'DATOS BANCOS'!R23</f>
        <v>-76980.107000000004</v>
      </c>
      <c r="S27" s="34">
        <f>-'DATOS BANCOS'!S23</f>
        <v>-84484.551399999997</v>
      </c>
      <c r="T27" s="34">
        <f>-'DATOS BANCOS'!T23</f>
        <v>-92257.369739999995</v>
      </c>
      <c r="U27" s="34">
        <f>-'DATOS BANCOS'!U23</f>
        <v>-104011.23701</v>
      </c>
      <c r="V27" s="34">
        <f>-'DATOS BANCOS'!V23</f>
        <v>-115725.66766000001</v>
      </c>
      <c r="W27" s="34">
        <f>-'DATOS BANCOS'!W23</f>
        <v>-115033.26614000001</v>
      </c>
      <c r="X27" s="34">
        <f>-'DATOS BANCOS'!X23</f>
        <v>-113386.73564</v>
      </c>
      <c r="Y27" s="34">
        <f>-'DATOS BANCOS'!Y23</f>
        <v>-128792.43798</v>
      </c>
      <c r="Z27" s="3"/>
    </row>
    <row r="28" spans="1:30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AB28" s="10"/>
      <c r="AC28" s="10"/>
      <c r="AD28" s="10"/>
    </row>
    <row r="29" spans="1:30">
      <c r="A29" s="1" t="s">
        <v>13</v>
      </c>
      <c r="C29" s="24">
        <f>C30</f>
        <v>42592.084479999998</v>
      </c>
      <c r="D29" s="24">
        <f t="shared" ref="D29:Y29" si="41">D30</f>
        <v>44312.306680000002</v>
      </c>
      <c r="E29" s="24">
        <f t="shared" si="41"/>
        <v>44197.602386300001</v>
      </c>
      <c r="F29" s="24">
        <f t="shared" si="41"/>
        <v>49642.909326319997</v>
      </c>
      <c r="G29" s="24">
        <f t="shared" si="41"/>
        <v>61104.165432310001</v>
      </c>
      <c r="H29" s="24">
        <f t="shared" si="41"/>
        <v>68116.283227600012</v>
      </c>
      <c r="I29" s="24">
        <f t="shared" si="41"/>
        <v>83817.852007999987</v>
      </c>
      <c r="J29" s="24">
        <f t="shared" si="41"/>
        <v>105248.71420124</v>
      </c>
      <c r="K29" s="24">
        <f t="shared" si="41"/>
        <v>112486.71496891003</v>
      </c>
      <c r="L29" s="24">
        <f t="shared" si="41"/>
        <v>136966.29507743998</v>
      </c>
      <c r="M29" s="24">
        <f t="shared" si="41"/>
        <v>157459.32776869999</v>
      </c>
      <c r="N29" s="24">
        <f t="shared" si="41"/>
        <v>177091.10459999999</v>
      </c>
      <c r="O29" s="24">
        <f t="shared" si="41"/>
        <v>204138.69800000003</v>
      </c>
      <c r="P29" s="24">
        <f t="shared" si="41"/>
        <v>223504.93478000001</v>
      </c>
      <c r="Q29" s="24">
        <f t="shared" si="41"/>
        <v>249400.53136999998</v>
      </c>
      <c r="R29" s="24">
        <f t="shared" si="41"/>
        <v>260385.54723999999</v>
      </c>
      <c r="S29" s="24">
        <f t="shared" si="41"/>
        <v>283198.26020000002</v>
      </c>
      <c r="T29" s="24">
        <f t="shared" si="41"/>
        <v>310538.20314</v>
      </c>
      <c r="U29" s="24">
        <f t="shared" si="41"/>
        <v>338724.27927</v>
      </c>
      <c r="V29" s="24">
        <f t="shared" si="41"/>
        <v>436423.4903</v>
      </c>
      <c r="W29" s="24">
        <f t="shared" si="41"/>
        <v>446535.48507</v>
      </c>
      <c r="X29" s="24">
        <f t="shared" si="41"/>
        <v>444882.36027</v>
      </c>
      <c r="Y29" s="24">
        <f t="shared" si="41"/>
        <v>454701.68882000004</v>
      </c>
      <c r="Z29" s="52">
        <f>507563</f>
        <v>507563</v>
      </c>
      <c r="AB29" s="5"/>
      <c r="AC29" s="5"/>
      <c r="AD29" s="5"/>
    </row>
    <row r="30" spans="1:30">
      <c r="A30" s="4" t="s">
        <v>11</v>
      </c>
      <c r="C30" s="26">
        <f>C31+C39</f>
        <v>42592.084479999998</v>
      </c>
      <c r="D30" s="26">
        <f t="shared" ref="D30:U30" si="42">D31+D39</f>
        <v>44312.306680000002</v>
      </c>
      <c r="E30" s="26">
        <f t="shared" si="42"/>
        <v>44197.602386300001</v>
      </c>
      <c r="F30" s="26">
        <f t="shared" si="42"/>
        <v>49642.909326319997</v>
      </c>
      <c r="G30" s="26">
        <f t="shared" si="42"/>
        <v>61104.165432310001</v>
      </c>
      <c r="H30" s="26">
        <f t="shared" si="42"/>
        <v>68116.283227600012</v>
      </c>
      <c r="I30" s="26">
        <f t="shared" si="42"/>
        <v>83817.852007999987</v>
      </c>
      <c r="J30" s="26">
        <f t="shared" si="42"/>
        <v>105248.71420124</v>
      </c>
      <c r="K30" s="26">
        <f t="shared" si="42"/>
        <v>112486.71496891003</v>
      </c>
      <c r="L30" s="26">
        <f t="shared" si="42"/>
        <v>136966.29507743998</v>
      </c>
      <c r="M30" s="26">
        <f t="shared" si="42"/>
        <v>157459.32776869999</v>
      </c>
      <c r="N30" s="26">
        <f t="shared" si="42"/>
        <v>177091.10459999999</v>
      </c>
      <c r="O30" s="26">
        <f t="shared" si="42"/>
        <v>204138.69800000003</v>
      </c>
      <c r="P30" s="26">
        <f t="shared" si="42"/>
        <v>223504.93478000001</v>
      </c>
      <c r="Q30" s="26">
        <f t="shared" si="42"/>
        <v>249400.53136999998</v>
      </c>
      <c r="R30" s="26">
        <f t="shared" si="42"/>
        <v>260385.54723999999</v>
      </c>
      <c r="S30" s="26">
        <f t="shared" si="42"/>
        <v>283198.26020000002</v>
      </c>
      <c r="T30" s="26">
        <f t="shared" si="42"/>
        <v>310538.20314</v>
      </c>
      <c r="U30" s="26">
        <f t="shared" si="42"/>
        <v>338724.27927</v>
      </c>
      <c r="V30" s="26">
        <f t="shared" ref="V30:X30" si="43">V31+V39</f>
        <v>436423.4903</v>
      </c>
      <c r="W30" s="26">
        <f t="shared" si="43"/>
        <v>446535.48507</v>
      </c>
      <c r="X30" s="26">
        <f t="shared" si="43"/>
        <v>444882.36027</v>
      </c>
      <c r="Y30" s="26">
        <f t="shared" ref="Y30:Z30" si="44">Y31+Y39</f>
        <v>454701.68882000004</v>
      </c>
      <c r="Z30" s="26">
        <f t="shared" si="44"/>
        <v>507563</v>
      </c>
    </row>
    <row r="31" spans="1:30">
      <c r="A31" s="4" t="s">
        <v>9</v>
      </c>
      <c r="C31" s="26">
        <f>C32+C35</f>
        <v>13664.119999999999</v>
      </c>
      <c r="D31" s="26">
        <f t="shared" ref="D31:U31" si="45">D32+D35</f>
        <v>14944.248999999998</v>
      </c>
      <c r="E31" s="26">
        <f t="shared" si="45"/>
        <v>16173.508829</v>
      </c>
      <c r="F31" s="26">
        <f t="shared" si="45"/>
        <v>21446.206075999999</v>
      </c>
      <c r="G31" s="26">
        <f t="shared" si="45"/>
        <v>28264.510512000001</v>
      </c>
      <c r="H31" s="26">
        <f t="shared" si="45"/>
        <v>33339.850546000001</v>
      </c>
      <c r="I31" s="26">
        <f t="shared" si="45"/>
        <v>44866.318339999998</v>
      </c>
      <c r="J31" s="26">
        <f t="shared" si="45"/>
        <v>57083.359093999999</v>
      </c>
      <c r="K31" s="26">
        <f t="shared" si="45"/>
        <v>65389.315404410023</v>
      </c>
      <c r="L31" s="26">
        <f t="shared" si="45"/>
        <v>85499.501657369998</v>
      </c>
      <c r="M31" s="26">
        <f t="shared" si="45"/>
        <v>99519.978166999994</v>
      </c>
      <c r="N31" s="26">
        <f t="shared" si="45"/>
        <v>122734.356</v>
      </c>
      <c r="O31" s="26">
        <f t="shared" si="45"/>
        <v>136976.06400000001</v>
      </c>
      <c r="P31" s="26">
        <f t="shared" si="45"/>
        <v>151445.07500000001</v>
      </c>
      <c r="Q31" s="26">
        <f t="shared" si="45"/>
        <v>156169.91399999999</v>
      </c>
      <c r="R31" s="26">
        <f t="shared" si="45"/>
        <v>170210.761</v>
      </c>
      <c r="S31" s="26">
        <f t="shared" si="45"/>
        <v>191498.46799999999</v>
      </c>
      <c r="T31" s="26">
        <f t="shared" si="45"/>
        <v>215027.94800000003</v>
      </c>
      <c r="U31" s="26">
        <f t="shared" si="45"/>
        <v>237741.75</v>
      </c>
      <c r="V31" s="26">
        <f t="shared" ref="V31:X31" si="46">V32+V35</f>
        <v>314229.06900000002</v>
      </c>
      <c r="W31" s="26">
        <f t="shared" si="46"/>
        <v>311450.951</v>
      </c>
      <c r="X31" s="26">
        <f t="shared" si="46"/>
        <v>312966.18900000001</v>
      </c>
      <c r="Y31" s="26">
        <f t="shared" ref="Y31:Z31" si="47">Y32+Y35</f>
        <v>325057.43800000002</v>
      </c>
      <c r="Z31" s="26">
        <f t="shared" si="47"/>
        <v>367656</v>
      </c>
      <c r="AB31" s="5"/>
      <c r="AC31" s="5"/>
      <c r="AD31" s="5"/>
    </row>
    <row r="32" spans="1:30">
      <c r="A32" s="7" t="s">
        <v>7</v>
      </c>
      <c r="C32" s="26">
        <f>C33+C34</f>
        <v>7509.1749999999993</v>
      </c>
      <c r="D32" s="26">
        <f t="shared" ref="D32:U32" si="48">D33+D34</f>
        <v>8196.8859999999986</v>
      </c>
      <c r="E32" s="26">
        <f t="shared" si="48"/>
        <v>9311.6332060000004</v>
      </c>
      <c r="F32" s="26">
        <f t="shared" si="48"/>
        <v>12419.628526</v>
      </c>
      <c r="G32" s="26">
        <f t="shared" si="48"/>
        <v>15488.871512000002</v>
      </c>
      <c r="H32" s="26">
        <f t="shared" si="48"/>
        <v>18975.452546</v>
      </c>
      <c r="I32" s="26">
        <f t="shared" si="48"/>
        <v>24476.050340000002</v>
      </c>
      <c r="J32" s="26">
        <f t="shared" si="48"/>
        <v>28930.094094</v>
      </c>
      <c r="K32" s="26">
        <f t="shared" si="48"/>
        <v>33146.581896999996</v>
      </c>
      <c r="L32" s="26">
        <f t="shared" si="48"/>
        <v>42650.590970000005</v>
      </c>
      <c r="M32" s="26">
        <f t="shared" si="48"/>
        <v>48766.340076</v>
      </c>
      <c r="N32" s="26">
        <f t="shared" si="48"/>
        <v>57246.572</v>
      </c>
      <c r="O32" s="26">
        <f t="shared" si="48"/>
        <v>62228.834000000003</v>
      </c>
      <c r="P32" s="26">
        <f t="shared" si="48"/>
        <v>68278.334000000003</v>
      </c>
      <c r="Q32" s="26">
        <f t="shared" si="48"/>
        <v>71324.187999999995</v>
      </c>
      <c r="R32" s="26">
        <f t="shared" si="48"/>
        <v>73804.687000000005</v>
      </c>
      <c r="S32" s="26">
        <f t="shared" si="48"/>
        <v>81713.062000000005</v>
      </c>
      <c r="T32" s="26">
        <f t="shared" si="48"/>
        <v>92197.846000000005</v>
      </c>
      <c r="U32" s="26">
        <f t="shared" si="48"/>
        <v>99426.853999999992</v>
      </c>
      <c r="V32" s="26">
        <f t="shared" ref="V32:X32" si="49">V33+V34</f>
        <v>143100.19099999999</v>
      </c>
      <c r="W32" s="26">
        <f t="shared" si="49"/>
        <v>144621.117</v>
      </c>
      <c r="X32" s="26">
        <f t="shared" si="49"/>
        <v>136968.02499999999</v>
      </c>
      <c r="Y32" s="26">
        <f t="shared" ref="Y32" si="50">Y33+Y34</f>
        <v>137086.70199999999</v>
      </c>
      <c r="Z32" s="3">
        <v>157943</v>
      </c>
      <c r="AB32" s="5"/>
      <c r="AC32" s="5"/>
      <c r="AD32" s="5"/>
    </row>
    <row r="33" spans="1:30">
      <c r="A33" s="9" t="s">
        <v>5</v>
      </c>
      <c r="C33" s="33">
        <f>'DATOS BANCOS'!C28</f>
        <v>4911.3779999999997</v>
      </c>
      <c r="D33" s="33">
        <f>'DATOS BANCOS'!D28</f>
        <v>5573.1229999999996</v>
      </c>
      <c r="E33" s="33">
        <f>'DATOS BANCOS'!E28</f>
        <v>6318.5863300000001</v>
      </c>
      <c r="F33" s="33">
        <f>'DATOS BANCOS'!F28</f>
        <v>7981.7255999999998</v>
      </c>
      <c r="G33" s="33">
        <f>'DATOS BANCOS'!G28</f>
        <v>10035.681500000001</v>
      </c>
      <c r="H33" s="33">
        <f>'DATOS BANCOS'!H28</f>
        <v>11687.5682</v>
      </c>
      <c r="I33" s="33">
        <f>'DATOS BANCOS'!I28</f>
        <v>14857.856100000001</v>
      </c>
      <c r="J33" s="33">
        <f>'DATOS BANCOS'!J28</f>
        <v>17335.550200000001</v>
      </c>
      <c r="K33" s="33">
        <f>'DATOS BANCOS'!K28</f>
        <v>19241.344300000001</v>
      </c>
      <c r="L33" s="33">
        <f>'DATOS BANCOS'!L28</f>
        <v>24131.355</v>
      </c>
      <c r="M33" s="33">
        <f>'DATOS BANCOS'!M28</f>
        <v>27260.925599999999</v>
      </c>
      <c r="N33" s="33">
        <f>'DATOS BANCOS'!N28</f>
        <v>32244.416000000001</v>
      </c>
      <c r="O33" s="33">
        <f>'DATOS BANCOS'!O28</f>
        <v>35144.373</v>
      </c>
      <c r="P33" s="33">
        <f>'DATOS BANCOS'!P28</f>
        <v>39172.858</v>
      </c>
      <c r="Q33" s="33">
        <f>'DATOS BANCOS'!Q28</f>
        <v>40642.839</v>
      </c>
      <c r="R33" s="33">
        <f>'DATOS BANCOS'!R28</f>
        <v>43295.347000000002</v>
      </c>
      <c r="S33" s="33">
        <f>'DATOS BANCOS'!S28</f>
        <v>46178.271000000001</v>
      </c>
      <c r="T33" s="33">
        <f>'DATOS BANCOS'!T28</f>
        <v>49777.514000000003</v>
      </c>
      <c r="U33" s="33">
        <f>'DATOS BANCOS'!U28</f>
        <v>52129.294999999998</v>
      </c>
      <c r="V33" s="33">
        <f>'DATOS BANCOS'!V28</f>
        <v>71576.134999999995</v>
      </c>
      <c r="W33" s="33">
        <f>'DATOS BANCOS'!W28</f>
        <v>83057.932000000001</v>
      </c>
      <c r="X33" s="33">
        <f>'DATOS BANCOS'!X28</f>
        <v>79890.445999999996</v>
      </c>
      <c r="Y33" s="33">
        <f>'DATOS BANCOS'!Y28</f>
        <v>75399.05</v>
      </c>
      <c r="Z33" s="3">
        <v>84094</v>
      </c>
      <c r="AB33" s="5"/>
      <c r="AC33" s="5"/>
      <c r="AD33" s="5"/>
    </row>
    <row r="34" spans="1:30">
      <c r="A34" s="9" t="s">
        <v>6</v>
      </c>
      <c r="C34" s="33">
        <f>'DATOS BANCOS'!C29</f>
        <v>2597.797</v>
      </c>
      <c r="D34" s="33">
        <f>'DATOS BANCOS'!D29</f>
        <v>2623.7629999999999</v>
      </c>
      <c r="E34" s="33">
        <f>'DATOS BANCOS'!E29</f>
        <v>2993.0468759999999</v>
      </c>
      <c r="F34" s="33">
        <f>'DATOS BANCOS'!F29</f>
        <v>4437.9029259999998</v>
      </c>
      <c r="G34" s="33">
        <f>'DATOS BANCOS'!G29</f>
        <v>5453.190012</v>
      </c>
      <c r="H34" s="33">
        <f>'DATOS BANCOS'!H29</f>
        <v>7287.8843459999998</v>
      </c>
      <c r="I34" s="33">
        <f>'DATOS BANCOS'!I29</f>
        <v>9618.1942400000007</v>
      </c>
      <c r="J34" s="33">
        <f>'DATOS BANCOS'!J29</f>
        <v>11594.543894</v>
      </c>
      <c r="K34" s="33">
        <f>'DATOS BANCOS'!K29</f>
        <v>13905.237596999999</v>
      </c>
      <c r="L34" s="33">
        <f>'DATOS BANCOS'!L29</f>
        <v>18519.235970000002</v>
      </c>
      <c r="M34" s="33">
        <f>'DATOS BANCOS'!M29</f>
        <v>21505.414476000002</v>
      </c>
      <c r="N34" s="33">
        <f>'DATOS BANCOS'!N29</f>
        <v>25002.155999999999</v>
      </c>
      <c r="O34" s="33">
        <f>'DATOS BANCOS'!O29</f>
        <v>27084.460999999999</v>
      </c>
      <c r="P34" s="33">
        <f>'DATOS BANCOS'!P29</f>
        <v>29105.475999999999</v>
      </c>
      <c r="Q34" s="33">
        <f>'DATOS BANCOS'!Q29</f>
        <v>30681.348999999998</v>
      </c>
      <c r="R34" s="33">
        <f>'DATOS BANCOS'!R29</f>
        <v>30509.34</v>
      </c>
      <c r="S34" s="33">
        <f>'DATOS BANCOS'!S29</f>
        <v>35534.790999999997</v>
      </c>
      <c r="T34" s="33">
        <f>'DATOS BANCOS'!T29</f>
        <v>42420.332000000002</v>
      </c>
      <c r="U34" s="33">
        <f>'DATOS BANCOS'!U29</f>
        <v>47297.559000000001</v>
      </c>
      <c r="V34" s="33">
        <f>'DATOS BANCOS'!V29</f>
        <v>71524.055999999997</v>
      </c>
      <c r="W34" s="33">
        <f>'DATOS BANCOS'!W29</f>
        <v>61563.184999999998</v>
      </c>
      <c r="X34" s="33">
        <f>'DATOS BANCOS'!X29</f>
        <v>57077.578999999998</v>
      </c>
      <c r="Y34" s="33">
        <f>'DATOS BANCOS'!Y29</f>
        <v>61687.652000000002</v>
      </c>
      <c r="Z34" s="3">
        <f>73849</f>
        <v>73849</v>
      </c>
      <c r="AB34" s="5"/>
      <c r="AC34" s="5"/>
      <c r="AD34" s="5"/>
    </row>
    <row r="35" spans="1:30">
      <c r="A35" s="7" t="s">
        <v>8</v>
      </c>
      <c r="C35" s="26">
        <f>SUM(C36:C38)</f>
        <v>6154.9450000000006</v>
      </c>
      <c r="D35" s="26">
        <f t="shared" ref="D35:U35" si="51">SUM(D36:D38)</f>
        <v>6747.3629999999994</v>
      </c>
      <c r="E35" s="26">
        <f t="shared" si="51"/>
        <v>6861.8756229999999</v>
      </c>
      <c r="F35" s="26">
        <f t="shared" si="51"/>
        <v>9026.5775499999982</v>
      </c>
      <c r="G35" s="26">
        <f t="shared" si="51"/>
        <v>12775.638999999999</v>
      </c>
      <c r="H35" s="26">
        <f t="shared" si="51"/>
        <v>14364.397999999999</v>
      </c>
      <c r="I35" s="26">
        <f t="shared" si="51"/>
        <v>20390.268</v>
      </c>
      <c r="J35" s="26">
        <f t="shared" si="51"/>
        <v>28153.264999999999</v>
      </c>
      <c r="K35" s="26">
        <f t="shared" si="51"/>
        <v>32242.733507410023</v>
      </c>
      <c r="L35" s="26">
        <f t="shared" si="51"/>
        <v>42848.910687369993</v>
      </c>
      <c r="M35" s="26">
        <f t="shared" si="51"/>
        <v>50753.638090999993</v>
      </c>
      <c r="N35" s="26">
        <f t="shared" si="51"/>
        <v>65487.784</v>
      </c>
      <c r="O35" s="26">
        <f t="shared" si="51"/>
        <v>74747.23000000001</v>
      </c>
      <c r="P35" s="26">
        <f t="shared" si="51"/>
        <v>83166.741000000009</v>
      </c>
      <c r="Q35" s="26">
        <f t="shared" si="51"/>
        <v>84845.725999999995</v>
      </c>
      <c r="R35" s="26">
        <f t="shared" si="51"/>
        <v>96406.074000000008</v>
      </c>
      <c r="S35" s="26">
        <f t="shared" si="51"/>
        <v>109785.40599999999</v>
      </c>
      <c r="T35" s="26">
        <f t="shared" si="51"/>
        <v>122830.10200000001</v>
      </c>
      <c r="U35" s="26">
        <f t="shared" si="51"/>
        <v>138314.89600000001</v>
      </c>
      <c r="V35" s="26">
        <f t="shared" ref="V35:X35" si="52">SUM(V36:V38)</f>
        <v>171128.87800000006</v>
      </c>
      <c r="W35" s="26">
        <f t="shared" si="52"/>
        <v>166829.834</v>
      </c>
      <c r="X35" s="26">
        <f t="shared" si="52"/>
        <v>175998.16400000002</v>
      </c>
      <c r="Y35" s="26">
        <f t="shared" ref="Y35" si="53">SUM(Y36:Y38)</f>
        <v>187970.73600000003</v>
      </c>
      <c r="Z35" s="3">
        <v>209713</v>
      </c>
      <c r="AB35" s="5"/>
      <c r="AC35" s="5"/>
      <c r="AD35" s="5"/>
    </row>
    <row r="36" spans="1:30">
      <c r="A36" s="9" t="s">
        <v>4</v>
      </c>
      <c r="C36" s="33">
        <f>'DATOS BANCOS'!C31</f>
        <v>2985.3679999999999</v>
      </c>
      <c r="D36" s="33">
        <f>'DATOS BANCOS'!D31</f>
        <v>3090.373</v>
      </c>
      <c r="E36" s="33">
        <f>'DATOS BANCOS'!E31</f>
        <v>3587.2665000000002</v>
      </c>
      <c r="F36" s="33">
        <f>'DATOS BANCOS'!F31</f>
        <v>4173.5315499999997</v>
      </c>
      <c r="G36" s="33">
        <f>'DATOS BANCOS'!G31</f>
        <v>5739.3995500000001</v>
      </c>
      <c r="H36" s="33">
        <f>'DATOS BANCOS'!H31</f>
        <v>6612.9795430000004</v>
      </c>
      <c r="I36" s="33">
        <f>'DATOS BANCOS'!I31</f>
        <v>8533.8344510000006</v>
      </c>
      <c r="J36" s="33">
        <f>'DATOS BANCOS'!J31</f>
        <v>11658.817368</v>
      </c>
      <c r="K36" s="33">
        <f>'DATOS BANCOS'!K31</f>
        <v>13807.764741999999</v>
      </c>
      <c r="L36" s="33">
        <f>'DATOS BANCOS'!L31</f>
        <v>18084.162927000001</v>
      </c>
      <c r="M36" s="33">
        <f>'DATOS BANCOS'!M31</f>
        <v>22408.840112000002</v>
      </c>
      <c r="N36" s="33">
        <f>'DATOS BANCOS'!N31</f>
        <v>26978.425999999999</v>
      </c>
      <c r="O36" s="33">
        <f>'DATOS BANCOS'!O31</f>
        <v>31061.385999999999</v>
      </c>
      <c r="P36" s="33">
        <f>'DATOS BANCOS'!P31</f>
        <v>35591.298000000003</v>
      </c>
      <c r="Q36" s="33">
        <f>'DATOS BANCOS'!Q31</f>
        <v>36751.499000000003</v>
      </c>
      <c r="R36" s="33">
        <f>'DATOS BANCOS'!R31</f>
        <v>40696.159</v>
      </c>
      <c r="S36" s="33">
        <f>'DATOS BANCOS'!S31</f>
        <v>45691.578000000001</v>
      </c>
      <c r="T36" s="33">
        <f>'DATOS BANCOS'!T31</f>
        <v>53723.004999999997</v>
      </c>
      <c r="U36" s="33">
        <f>'DATOS BANCOS'!U31</f>
        <v>59556.531999999999</v>
      </c>
      <c r="V36" s="33">
        <f>'DATOS BANCOS'!V31</f>
        <v>95720.339000000007</v>
      </c>
      <c r="W36" s="33">
        <f>'DATOS BANCOS'!W31</f>
        <v>106468.66099999999</v>
      </c>
      <c r="X36" s="33">
        <f>'DATOS BANCOS'!X31</f>
        <v>95254.482000000004</v>
      </c>
      <c r="Y36" s="33">
        <f>'DATOS BANCOS'!Y31</f>
        <v>91640.585000000006</v>
      </c>
      <c r="Z36" s="3"/>
    </row>
    <row r="37" spans="1:30">
      <c r="A37" s="9" t="s">
        <v>3</v>
      </c>
      <c r="C37" s="33">
        <f>'DATOS BANCOS'!C32</f>
        <v>2481.627</v>
      </c>
      <c r="D37" s="33">
        <f>'DATOS BANCOS'!D32</f>
        <v>3016.32</v>
      </c>
      <c r="E37" s="33">
        <f>'DATOS BANCOS'!E32</f>
        <v>2944.1687999999999</v>
      </c>
      <c r="F37" s="33">
        <f>'DATOS BANCOS'!F32</f>
        <v>4402.5439999999999</v>
      </c>
      <c r="G37" s="33">
        <f>'DATOS BANCOS'!G32</f>
        <v>6357.7089999999998</v>
      </c>
      <c r="H37" s="33">
        <f>'DATOS BANCOS'!H32</f>
        <v>6961.71</v>
      </c>
      <c r="I37" s="33">
        <f>'DATOS BANCOS'!I32</f>
        <v>10920.901</v>
      </c>
      <c r="J37" s="33">
        <f>'DATOS BANCOS'!J32</f>
        <v>15516.528</v>
      </c>
      <c r="K37" s="33">
        <f>'DATOS BANCOS'!K32</f>
        <v>17532.200643</v>
      </c>
      <c r="L37" s="33">
        <f>'DATOS BANCOS'!L32</f>
        <v>23249.621212999999</v>
      </c>
      <c r="M37" s="33">
        <f>'DATOS BANCOS'!M32</f>
        <v>26550.729781999999</v>
      </c>
      <c r="N37" s="33">
        <f>'DATOS BANCOS'!N32</f>
        <v>36219.462</v>
      </c>
      <c r="O37" s="33">
        <f>'DATOS BANCOS'!O32</f>
        <v>40870.226000000002</v>
      </c>
      <c r="P37" s="33">
        <f>'DATOS BANCOS'!P32</f>
        <v>43690.59</v>
      </c>
      <c r="Q37" s="33">
        <f>'DATOS BANCOS'!Q32</f>
        <v>43889.99</v>
      </c>
      <c r="R37" s="33">
        <f>'DATOS BANCOS'!R32</f>
        <v>51078.095999999998</v>
      </c>
      <c r="S37" s="33">
        <f>'DATOS BANCOS'!S32</f>
        <v>59135.464</v>
      </c>
      <c r="T37" s="33">
        <f>'DATOS BANCOS'!T32</f>
        <v>63952.377</v>
      </c>
      <c r="U37" s="33">
        <f>'DATOS BANCOS'!U32</f>
        <v>72959.191000000006</v>
      </c>
      <c r="V37" s="33">
        <f>'DATOS BANCOS'!V32</f>
        <v>71877.322</v>
      </c>
      <c r="W37" s="33">
        <f>'DATOS BANCOS'!W32</f>
        <v>57626.180999999997</v>
      </c>
      <c r="X37" s="33">
        <f>'DATOS BANCOS'!X32</f>
        <v>76750.876000000004</v>
      </c>
      <c r="Y37" s="33">
        <f>'DATOS BANCOS'!Y32</f>
        <v>87664.895000000004</v>
      </c>
      <c r="Z37" s="3"/>
      <c r="AB37" s="5"/>
      <c r="AC37" s="5"/>
      <c r="AD37" s="5"/>
    </row>
    <row r="38" spans="1:30">
      <c r="A38" s="9" t="s">
        <v>2</v>
      </c>
      <c r="C38" s="33">
        <f>'DATOS BANCOS'!C33</f>
        <v>687.95000000000095</v>
      </c>
      <c r="D38" s="33">
        <f>'DATOS BANCOS'!D33</f>
        <v>640.66999999999905</v>
      </c>
      <c r="E38" s="33">
        <f>'DATOS BANCOS'!E33</f>
        <v>330.44032299999998</v>
      </c>
      <c r="F38" s="33">
        <f>'DATOS BANCOS'!F33</f>
        <v>450.50199999999899</v>
      </c>
      <c r="G38" s="33">
        <f>'DATOS BANCOS'!G33</f>
        <v>678.53044999999895</v>
      </c>
      <c r="H38" s="33">
        <f>'DATOS BANCOS'!H33</f>
        <v>789.70845699999904</v>
      </c>
      <c r="I38" s="33">
        <f>'DATOS BANCOS'!I33</f>
        <v>935.53254900000002</v>
      </c>
      <c r="J38" s="33">
        <f>'DATOS BANCOS'!J33</f>
        <v>977.91963199999896</v>
      </c>
      <c r="K38" s="33">
        <f>'DATOS BANCOS'!K33</f>
        <v>902.76812241002301</v>
      </c>
      <c r="L38" s="33">
        <f>'DATOS BANCOS'!L33</f>
        <v>1515.12654736999</v>
      </c>
      <c r="M38" s="33">
        <f>'DATOS BANCOS'!M33</f>
        <v>1794.0681969999901</v>
      </c>
      <c r="N38" s="33">
        <f>'DATOS BANCOS'!N33</f>
        <v>2289.8960000000002</v>
      </c>
      <c r="O38" s="33">
        <f>'DATOS BANCOS'!O33</f>
        <v>2815.6180000000099</v>
      </c>
      <c r="P38" s="33">
        <f>'DATOS BANCOS'!P33</f>
        <v>3884.8530000000101</v>
      </c>
      <c r="Q38" s="33">
        <f>'DATOS BANCOS'!Q33</f>
        <v>4204.2369999999901</v>
      </c>
      <c r="R38" s="33">
        <f>'DATOS BANCOS'!R33</f>
        <v>4631.8190000000004</v>
      </c>
      <c r="S38" s="33">
        <f>'DATOS BANCOS'!S33</f>
        <v>4958.3639999999896</v>
      </c>
      <c r="T38" s="33">
        <f>'DATOS BANCOS'!T33</f>
        <v>5154.7200000000103</v>
      </c>
      <c r="U38" s="33">
        <f>'DATOS BANCOS'!U33</f>
        <v>5799.1729999999998</v>
      </c>
      <c r="V38" s="33">
        <f>'DATOS BANCOS'!V33</f>
        <v>3531.2170000000201</v>
      </c>
      <c r="W38" s="33">
        <f>'DATOS BANCOS'!W33</f>
        <v>2734.9920000000102</v>
      </c>
      <c r="X38" s="33">
        <f>'DATOS BANCOS'!X33</f>
        <v>3992.80600000001</v>
      </c>
      <c r="Y38" s="33">
        <f>'DATOS BANCOS'!Y33</f>
        <v>8665.2560000000194</v>
      </c>
      <c r="Z38" s="3"/>
    </row>
    <row r="39" spans="1:30">
      <c r="A39" s="4" t="s">
        <v>10</v>
      </c>
      <c r="C39" s="34">
        <f>'DATOS BANCOS'!C34</f>
        <v>28927.964479999999</v>
      </c>
      <c r="D39" s="34">
        <f>'DATOS BANCOS'!D34</f>
        <v>29368.057680000002</v>
      </c>
      <c r="E39" s="34">
        <f>'DATOS BANCOS'!E34</f>
        <v>28024.093557299999</v>
      </c>
      <c r="F39" s="34">
        <f>'DATOS BANCOS'!F34</f>
        <v>28196.703250319999</v>
      </c>
      <c r="G39" s="34">
        <f>'DATOS BANCOS'!G34</f>
        <v>32839.65492031</v>
      </c>
      <c r="H39" s="34">
        <f>'DATOS BANCOS'!H34</f>
        <v>34776.432681600003</v>
      </c>
      <c r="I39" s="34">
        <f>'DATOS BANCOS'!I34</f>
        <v>38951.533667999996</v>
      </c>
      <c r="J39" s="34">
        <f>'DATOS BANCOS'!J34</f>
        <v>48165.355107240001</v>
      </c>
      <c r="K39" s="34">
        <f>'DATOS BANCOS'!K34</f>
        <v>47097.399564500003</v>
      </c>
      <c r="L39" s="34">
        <f>'DATOS BANCOS'!L34</f>
        <v>51466.793420069997</v>
      </c>
      <c r="M39" s="34">
        <f>'DATOS BANCOS'!M34</f>
        <v>57939.3496017</v>
      </c>
      <c r="N39" s="34">
        <f>'DATOS BANCOS'!N34</f>
        <v>54356.748599999999</v>
      </c>
      <c r="O39" s="34">
        <f>'DATOS BANCOS'!O34</f>
        <v>67162.634000000005</v>
      </c>
      <c r="P39" s="34">
        <f>'DATOS BANCOS'!P34</f>
        <v>72059.859779999999</v>
      </c>
      <c r="Q39" s="34">
        <f>'DATOS BANCOS'!Q34</f>
        <v>93230.617370000007</v>
      </c>
      <c r="R39" s="34">
        <f>'DATOS BANCOS'!R34</f>
        <v>90174.786240000001</v>
      </c>
      <c r="S39" s="34">
        <f>'DATOS BANCOS'!S34</f>
        <v>91699.792199999996</v>
      </c>
      <c r="T39" s="34">
        <f>'DATOS BANCOS'!T34</f>
        <v>95510.255139999994</v>
      </c>
      <c r="U39" s="34">
        <f>'DATOS BANCOS'!U34</f>
        <v>100982.52927</v>
      </c>
      <c r="V39" s="34">
        <f>'DATOS BANCOS'!V34</f>
        <v>122194.4213</v>
      </c>
      <c r="W39" s="34">
        <f>'DATOS BANCOS'!W34</f>
        <v>135084.53406999999</v>
      </c>
      <c r="X39" s="34">
        <f>'DATOS BANCOS'!X34</f>
        <v>131916.17126999999</v>
      </c>
      <c r="Y39" s="34">
        <f>'DATOS BANCOS'!Y34</f>
        <v>129644.25082</v>
      </c>
      <c r="Z39" s="3">
        <v>139907</v>
      </c>
      <c r="AB39" s="5"/>
      <c r="AC39" s="5"/>
      <c r="AD39" s="5"/>
    </row>
    <row r="40" spans="1:30">
      <c r="A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Z40" s="3"/>
    </row>
    <row r="41" spans="1:30">
      <c r="A41" s="17" t="s">
        <v>27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3"/>
    </row>
    <row r="42" spans="1:30">
      <c r="A42" s="7" t="s">
        <v>147</v>
      </c>
      <c r="B42" s="3">
        <v>175862.06132943599</v>
      </c>
      <c r="C42" s="3">
        <v>178974.626321977</v>
      </c>
      <c r="D42" s="3">
        <v>189741.44734998301</v>
      </c>
      <c r="E42" s="3">
        <v>203612.61266088099</v>
      </c>
      <c r="F42" s="3">
        <v>225691.818733597</v>
      </c>
      <c r="G42" s="3">
        <v>244651.600262466</v>
      </c>
      <c r="H42" s="3">
        <v>286314.08373982302</v>
      </c>
      <c r="I42" s="3">
        <v>319693</v>
      </c>
      <c r="J42" s="3">
        <v>354827.53577412001</v>
      </c>
      <c r="K42" s="3">
        <v>367052.845311735</v>
      </c>
      <c r="L42" s="3">
        <v>421582.06523328298</v>
      </c>
      <c r="M42" s="3">
        <v>471985.53679455398</v>
      </c>
      <c r="N42" s="3">
        <v>509758.20175753301</v>
      </c>
      <c r="O42" s="3">
        <v>548696.51547543495</v>
      </c>
      <c r="P42" s="3">
        <v>578493.24106441101</v>
      </c>
      <c r="Q42" s="3">
        <v>614251.09670176904</v>
      </c>
      <c r="R42" s="3">
        <v>662788.39452977001</v>
      </c>
      <c r="S42" s="3">
        <v>706232.91490068997</v>
      </c>
      <c r="T42" s="3">
        <v>748094.97252288996</v>
      </c>
      <c r="U42" s="3">
        <v>777524.45049662795</v>
      </c>
      <c r="V42" s="3">
        <v>721691.95795627695</v>
      </c>
      <c r="W42" s="3">
        <v>877967.01130398503</v>
      </c>
      <c r="X42" s="3">
        <v>937184.861373169</v>
      </c>
      <c r="Y42" s="3">
        <v>1001330.5590469301</v>
      </c>
      <c r="Z42" s="3">
        <v>1085215.6853559599</v>
      </c>
      <c r="AB42" s="5"/>
      <c r="AC42" s="5"/>
      <c r="AD42" s="5"/>
    </row>
    <row r="43" spans="1:30">
      <c r="A43" s="7"/>
      <c r="B43" s="3"/>
      <c r="C43" s="57">
        <f>+(C47+1)/(C47+C49)</f>
        <v>1.2335763745780632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B43" s="5"/>
      <c r="AC43" s="5"/>
      <c r="AD43" s="5"/>
    </row>
    <row r="44" spans="1:30">
      <c r="A44" s="7" t="s">
        <v>31</v>
      </c>
      <c r="B44" s="23"/>
      <c r="C44" s="58">
        <f>C32/C$61</f>
        <v>1.2335763745780635</v>
      </c>
      <c r="D44" s="27">
        <f t="shared" ref="D44:Y44" si="54">D32/D61</f>
        <v>1.2127359612061126</v>
      </c>
      <c r="E44" s="27">
        <f t="shared" si="54"/>
        <v>1.2513654532741261</v>
      </c>
      <c r="F44" s="27">
        <f t="shared" si="54"/>
        <v>1.3315927322539807</v>
      </c>
      <c r="G44" s="27">
        <f t="shared" si="54"/>
        <v>1.3211504249241066</v>
      </c>
      <c r="H44" s="27">
        <f t="shared" si="54"/>
        <v>1.3687341069505703</v>
      </c>
      <c r="I44" s="27">
        <f t="shared" si="54"/>
        <v>1.3766627116473953</v>
      </c>
      <c r="J44" s="27">
        <f t="shared" si="54"/>
        <v>1.2967019885705211</v>
      </c>
      <c r="K44" s="27">
        <f t="shared" si="54"/>
        <v>1.4076139706287343</v>
      </c>
      <c r="L44" s="27">
        <f t="shared" si="54"/>
        <v>1.2468029913374001</v>
      </c>
      <c r="M44" s="27">
        <f t="shared" si="54"/>
        <v>1.2201598840664536</v>
      </c>
      <c r="N44" s="27">
        <f t="shared" si="54"/>
        <v>1.0855527526958926</v>
      </c>
      <c r="O44" s="27">
        <f t="shared" si="54"/>
        <v>1.1981707388180591</v>
      </c>
      <c r="P44" s="27">
        <f t="shared" si="54"/>
        <v>1.267583780348579</v>
      </c>
      <c r="Q44" s="27">
        <f t="shared" si="54"/>
        <v>1.3905677884084851</v>
      </c>
      <c r="R44" s="27">
        <f t="shared" si="54"/>
        <v>1.3827634997206117</v>
      </c>
      <c r="S44" s="27">
        <f t="shared" si="54"/>
        <v>1.4283659040486505</v>
      </c>
      <c r="T44" s="27">
        <f t="shared" si="54"/>
        <v>1.5023994306912509</v>
      </c>
      <c r="U44" s="27">
        <f t="shared" si="54"/>
        <v>1.539957111920139</v>
      </c>
      <c r="V44" s="27">
        <f t="shared" si="54"/>
        <v>1.6642140739514291</v>
      </c>
      <c r="W44" s="27">
        <f t="shared" si="54"/>
        <v>1.4866559496710026</v>
      </c>
      <c r="X44" s="27">
        <f t="shared" si="54"/>
        <v>1.4729195550279346</v>
      </c>
      <c r="Y44" s="27">
        <f t="shared" si="54"/>
        <v>1.5228133345182289</v>
      </c>
      <c r="Z44" s="27">
        <f t="shared" ref="Z44" si="55">Z32/Z61</f>
        <v>1.6073333061955548</v>
      </c>
      <c r="AB44" s="5"/>
      <c r="AC44" s="5"/>
      <c r="AD44" s="5"/>
    </row>
    <row r="45" spans="1:30">
      <c r="A45" s="9" t="s">
        <v>142</v>
      </c>
      <c r="B45" s="23"/>
      <c r="C45" s="48">
        <f>C33</f>
        <v>4911.3779999999997</v>
      </c>
      <c r="D45" s="48">
        <f t="shared" ref="D45:Y45" si="56">D33</f>
        <v>5573.1229999999996</v>
      </c>
      <c r="E45" s="48">
        <f t="shared" si="56"/>
        <v>6318.5863300000001</v>
      </c>
      <c r="F45" s="48">
        <f t="shared" si="56"/>
        <v>7981.7255999999998</v>
      </c>
      <c r="G45" s="48">
        <f t="shared" si="56"/>
        <v>10035.681500000001</v>
      </c>
      <c r="H45" s="48">
        <f t="shared" si="56"/>
        <v>11687.5682</v>
      </c>
      <c r="I45" s="48">
        <f t="shared" si="56"/>
        <v>14857.856100000001</v>
      </c>
      <c r="J45" s="48">
        <f t="shared" si="56"/>
        <v>17335.550200000001</v>
      </c>
      <c r="K45" s="48">
        <f t="shared" si="56"/>
        <v>19241.344300000001</v>
      </c>
      <c r="L45" s="48">
        <f t="shared" si="56"/>
        <v>24131.355</v>
      </c>
      <c r="M45" s="48">
        <f t="shared" si="56"/>
        <v>27260.925599999999</v>
      </c>
      <c r="N45" s="48">
        <f t="shared" si="56"/>
        <v>32244.416000000001</v>
      </c>
      <c r="O45" s="48">
        <f t="shared" si="56"/>
        <v>35144.373</v>
      </c>
      <c r="P45" s="48">
        <f t="shared" si="56"/>
        <v>39172.858</v>
      </c>
      <c r="Q45" s="48">
        <f t="shared" si="56"/>
        <v>40642.839</v>
      </c>
      <c r="R45" s="48">
        <f t="shared" si="56"/>
        <v>43295.347000000002</v>
      </c>
      <c r="S45" s="48">
        <f t="shared" si="56"/>
        <v>46178.271000000001</v>
      </c>
      <c r="T45" s="48">
        <f t="shared" si="56"/>
        <v>49777.514000000003</v>
      </c>
      <c r="U45" s="48">
        <f t="shared" si="56"/>
        <v>52129.294999999998</v>
      </c>
      <c r="V45" s="48">
        <f t="shared" si="56"/>
        <v>71576.134999999995</v>
      </c>
      <c r="W45" s="48">
        <f t="shared" si="56"/>
        <v>83057.932000000001</v>
      </c>
      <c r="X45" s="48">
        <f t="shared" si="56"/>
        <v>79890.445999999996</v>
      </c>
      <c r="Y45" s="48">
        <f t="shared" si="56"/>
        <v>75399.05</v>
      </c>
      <c r="Z45" s="48">
        <f t="shared" ref="Z45" si="57">Z33</f>
        <v>84094</v>
      </c>
      <c r="AB45" s="5"/>
      <c r="AC45" s="5"/>
      <c r="AD45" s="5"/>
    </row>
    <row r="46" spans="1:30">
      <c r="A46" s="9" t="s">
        <v>143</v>
      </c>
      <c r="B46" s="23"/>
      <c r="C46" s="48">
        <f>C34</f>
        <v>2597.797</v>
      </c>
      <c r="D46" s="48">
        <f t="shared" ref="D46:Y46" si="58">D34</f>
        <v>2623.7629999999999</v>
      </c>
      <c r="E46" s="48">
        <f t="shared" si="58"/>
        <v>2993.0468759999999</v>
      </c>
      <c r="F46" s="48">
        <f t="shared" si="58"/>
        <v>4437.9029259999998</v>
      </c>
      <c r="G46" s="48">
        <f t="shared" si="58"/>
        <v>5453.190012</v>
      </c>
      <c r="H46" s="48">
        <f t="shared" si="58"/>
        <v>7287.8843459999998</v>
      </c>
      <c r="I46" s="48">
        <f t="shared" si="58"/>
        <v>9618.1942400000007</v>
      </c>
      <c r="J46" s="48">
        <f t="shared" si="58"/>
        <v>11594.543894</v>
      </c>
      <c r="K46" s="48">
        <f t="shared" si="58"/>
        <v>13905.237596999999</v>
      </c>
      <c r="L46" s="48">
        <f t="shared" si="58"/>
        <v>18519.235970000002</v>
      </c>
      <c r="M46" s="48">
        <f t="shared" si="58"/>
        <v>21505.414476000002</v>
      </c>
      <c r="N46" s="48">
        <f t="shared" si="58"/>
        <v>25002.155999999999</v>
      </c>
      <c r="O46" s="48">
        <f t="shared" si="58"/>
        <v>27084.460999999999</v>
      </c>
      <c r="P46" s="48">
        <f t="shared" si="58"/>
        <v>29105.475999999999</v>
      </c>
      <c r="Q46" s="48">
        <f t="shared" si="58"/>
        <v>30681.348999999998</v>
      </c>
      <c r="R46" s="48">
        <f t="shared" si="58"/>
        <v>30509.34</v>
      </c>
      <c r="S46" s="48">
        <f t="shared" si="58"/>
        <v>35534.790999999997</v>
      </c>
      <c r="T46" s="48">
        <f t="shared" si="58"/>
        <v>42420.332000000002</v>
      </c>
      <c r="U46" s="48">
        <f t="shared" si="58"/>
        <v>47297.559000000001</v>
      </c>
      <c r="V46" s="48">
        <f t="shared" si="58"/>
        <v>71524.055999999997</v>
      </c>
      <c r="W46" s="48">
        <f t="shared" si="58"/>
        <v>61563.184999999998</v>
      </c>
      <c r="X46" s="48">
        <f t="shared" si="58"/>
        <v>57077.578999999998</v>
      </c>
      <c r="Y46" s="48">
        <f t="shared" si="58"/>
        <v>61687.652000000002</v>
      </c>
      <c r="Z46" s="48">
        <f t="shared" ref="Z46" si="59">Z34</f>
        <v>73849</v>
      </c>
      <c r="AB46" s="5"/>
      <c r="AC46" s="5"/>
      <c r="AD46" s="5"/>
    </row>
    <row r="47" spans="1:30">
      <c r="A47" s="9" t="s">
        <v>144</v>
      </c>
      <c r="B47" s="23"/>
      <c r="C47" s="47">
        <f>C45/C46</f>
        <v>1.8905934528371537</v>
      </c>
      <c r="D47" s="47">
        <f t="shared" ref="D47:Y47" si="60">D45/D46</f>
        <v>2.1240954308754256</v>
      </c>
      <c r="E47" s="47">
        <f t="shared" si="60"/>
        <v>2.1110883296436551</v>
      </c>
      <c r="F47" s="47">
        <f t="shared" si="60"/>
        <v>1.7985354193391836</v>
      </c>
      <c r="G47" s="47">
        <f t="shared" si="60"/>
        <v>1.8403322601845917</v>
      </c>
      <c r="H47" s="47">
        <f t="shared" si="60"/>
        <v>1.6036983636293287</v>
      </c>
      <c r="I47" s="47">
        <f t="shared" si="60"/>
        <v>1.5447656523933957</v>
      </c>
      <c r="J47" s="47">
        <f t="shared" si="60"/>
        <v>1.4951472311878422</v>
      </c>
      <c r="K47" s="47">
        <f t="shared" si="60"/>
        <v>1.3837479702001816</v>
      </c>
      <c r="L47" s="47">
        <f t="shared" si="60"/>
        <v>1.3030426870250629</v>
      </c>
      <c r="M47" s="47">
        <f t="shared" si="60"/>
        <v>1.2676307927207418</v>
      </c>
      <c r="N47" s="47">
        <f t="shared" si="60"/>
        <v>1.2896654192542436</v>
      </c>
      <c r="O47" s="47">
        <f t="shared" si="60"/>
        <v>1.2975843602721133</v>
      </c>
      <c r="P47" s="47">
        <f t="shared" si="60"/>
        <v>1.3458930546265591</v>
      </c>
      <c r="Q47" s="47">
        <f t="shared" si="60"/>
        <v>1.3246757500786555</v>
      </c>
      <c r="R47" s="47">
        <f t="shared" si="60"/>
        <v>1.4190850080663824</v>
      </c>
      <c r="S47" s="47">
        <f t="shared" si="60"/>
        <v>1.2995227972496026</v>
      </c>
      <c r="T47" s="47">
        <f t="shared" si="60"/>
        <v>1.173435276272708</v>
      </c>
      <c r="U47" s="47">
        <f t="shared" si="60"/>
        <v>1.1021561387554906</v>
      </c>
      <c r="V47" s="47">
        <f t="shared" si="60"/>
        <v>1.0007281326439317</v>
      </c>
      <c r="W47" s="47">
        <f t="shared" si="60"/>
        <v>1.3491493658101024</v>
      </c>
      <c r="X47" s="47">
        <f t="shared" si="60"/>
        <v>1.3996817559483383</v>
      </c>
      <c r="Y47" s="47">
        <f t="shared" si="60"/>
        <v>1.222271355051737</v>
      </c>
      <c r="Z47" s="47">
        <f t="shared" ref="Z47" si="61">Z45/Z46</f>
        <v>1.1387290281520399</v>
      </c>
      <c r="AB47" s="5"/>
      <c r="AC47" s="5"/>
      <c r="AD47" s="5"/>
    </row>
    <row r="48" spans="1:30">
      <c r="A48" s="9" t="s">
        <v>145</v>
      </c>
      <c r="B48" s="23"/>
      <c r="C48" s="59">
        <f>C32/C44-C45</f>
        <v>1175.9427000000005</v>
      </c>
      <c r="D48" s="48">
        <f t="shared" ref="D48:Y48" si="62">D32/D44-D45</f>
        <v>1185.8800000000001</v>
      </c>
      <c r="E48" s="48">
        <f t="shared" si="62"/>
        <v>1122.59177</v>
      </c>
      <c r="F48" s="48">
        <f t="shared" si="62"/>
        <v>1345.1715999999997</v>
      </c>
      <c r="G48" s="48">
        <f t="shared" si="62"/>
        <v>1688.0944</v>
      </c>
      <c r="H48" s="48">
        <f t="shared" si="62"/>
        <v>2175.9371000000028</v>
      </c>
      <c r="I48" s="48">
        <f t="shared" si="62"/>
        <v>2921.4082999999991</v>
      </c>
      <c r="J48" s="48">
        <f t="shared" si="62"/>
        <v>4974.9686000000002</v>
      </c>
      <c r="K48" s="48">
        <f t="shared" si="62"/>
        <v>4306.7183000000005</v>
      </c>
      <c r="L48" s="48">
        <f t="shared" si="62"/>
        <v>10076.608300000004</v>
      </c>
      <c r="M48" s="48">
        <f t="shared" si="62"/>
        <v>12706.246500000005</v>
      </c>
      <c r="N48" s="48">
        <f t="shared" si="62"/>
        <v>20490.535717299997</v>
      </c>
      <c r="O48" s="48">
        <f t="shared" si="62"/>
        <v>16792.159902970001</v>
      </c>
      <c r="P48" s="48">
        <f t="shared" si="62"/>
        <v>14692.089673299997</v>
      </c>
      <c r="Q48" s="48">
        <f t="shared" si="62"/>
        <v>10648.574906280002</v>
      </c>
      <c r="R48" s="48">
        <f t="shared" si="62"/>
        <v>10079.4253417</v>
      </c>
      <c r="S48" s="48">
        <f t="shared" si="62"/>
        <v>11029.102662719997</v>
      </c>
      <c r="T48" s="48">
        <f t="shared" si="62"/>
        <v>11589.552651229998</v>
      </c>
      <c r="U48" s="48">
        <f t="shared" si="62"/>
        <v>12435.395295840004</v>
      </c>
      <c r="V48" s="48">
        <f t="shared" si="62"/>
        <v>14410.513736980007</v>
      </c>
      <c r="W48" s="48">
        <f t="shared" si="62"/>
        <v>14221.547513740006</v>
      </c>
      <c r="X48" s="48">
        <f t="shared" si="62"/>
        <v>13100.392863159999</v>
      </c>
      <c r="Y48" s="48">
        <f t="shared" si="62"/>
        <v>14622.949999999997</v>
      </c>
      <c r="Z48" s="48">
        <f t="shared" ref="Z48" si="63">Z32/Z44-Z45</f>
        <v>14170</v>
      </c>
      <c r="AB48" s="5"/>
      <c r="AC48" s="5"/>
      <c r="AD48" s="5"/>
    </row>
    <row r="49" spans="1:30">
      <c r="A49" s="9" t="s">
        <v>146</v>
      </c>
      <c r="B49" s="23"/>
      <c r="C49" s="47">
        <f>C48/C46</f>
        <v>0.45266920394472721</v>
      </c>
      <c r="D49" s="47">
        <f t="shared" ref="D49:Y49" si="64">D48/D46</f>
        <v>0.45197679820928954</v>
      </c>
      <c r="E49" s="47">
        <f t="shared" si="64"/>
        <v>0.37506655141340994</v>
      </c>
      <c r="F49" s="47">
        <f t="shared" si="64"/>
        <v>0.30310973953917436</v>
      </c>
      <c r="G49" s="47">
        <f t="shared" si="64"/>
        <v>0.30956089853558544</v>
      </c>
      <c r="H49" s="47">
        <f t="shared" si="64"/>
        <v>0.29856910410416698</v>
      </c>
      <c r="I49" s="47">
        <f t="shared" si="64"/>
        <v>0.30373771074933076</v>
      </c>
      <c r="J49" s="47">
        <f t="shared" si="64"/>
        <v>0.42907842218566877</v>
      </c>
      <c r="K49" s="47">
        <f t="shared" si="64"/>
        <v>0.30971914503130521</v>
      </c>
      <c r="L49" s="47">
        <f t="shared" si="64"/>
        <v>0.5441157678601577</v>
      </c>
      <c r="M49" s="47">
        <f t="shared" si="64"/>
        <v>0.59083941461254563</v>
      </c>
      <c r="N49" s="47">
        <f t="shared" si="64"/>
        <v>0.81955075063526517</v>
      </c>
      <c r="O49" s="47">
        <f t="shared" si="64"/>
        <v>0.61999239722621768</v>
      </c>
      <c r="P49" s="47">
        <f t="shared" si="64"/>
        <v>0.50478781633050762</v>
      </c>
      <c r="Q49" s="47">
        <f t="shared" si="64"/>
        <v>0.34706997095466707</v>
      </c>
      <c r="R49" s="47">
        <f t="shared" si="64"/>
        <v>0.3303717924314325</v>
      </c>
      <c r="S49" s="47">
        <f t="shared" si="64"/>
        <v>0.31037477222590104</v>
      </c>
      <c r="T49" s="47">
        <f t="shared" si="64"/>
        <v>0.27320749519900028</v>
      </c>
      <c r="U49" s="47">
        <f t="shared" si="64"/>
        <v>0.26291833149021504</v>
      </c>
      <c r="V49" s="47">
        <f t="shared" si="64"/>
        <v>0.20147785993820047</v>
      </c>
      <c r="W49" s="47">
        <f t="shared" si="64"/>
        <v>0.23100733845625446</v>
      </c>
      <c r="X49" s="47">
        <f t="shared" si="64"/>
        <v>0.22951907023176299</v>
      </c>
      <c r="Y49" s="47">
        <f t="shared" si="64"/>
        <v>0.23704825075851479</v>
      </c>
      <c r="Z49" s="47">
        <f t="shared" ref="Z49" si="65">Z48/Z46</f>
        <v>0.19187802136792645</v>
      </c>
      <c r="AB49" s="5"/>
      <c r="AC49" s="5"/>
      <c r="AD49" s="5"/>
    </row>
    <row r="50" spans="1:30">
      <c r="A50" s="7" t="s">
        <v>32</v>
      </c>
      <c r="C50" s="27">
        <f t="shared" ref="C50:Y50" si="66">C31/C$61</f>
        <v>2.2446854163605998</v>
      </c>
      <c r="D50" s="27">
        <f t="shared" si="66"/>
        <v>2.2110138137237101</v>
      </c>
      <c r="E50" s="27">
        <f t="shared" si="66"/>
        <v>2.1735145445584751</v>
      </c>
      <c r="F50" s="27">
        <f t="shared" si="66"/>
        <v>2.2993934227129684</v>
      </c>
      <c r="G50" s="27">
        <f t="shared" si="66"/>
        <v>2.4108709304141511</v>
      </c>
      <c r="H50" s="27">
        <f t="shared" si="66"/>
        <v>2.4048644137641007</v>
      </c>
      <c r="I50" s="27">
        <f t="shared" si="66"/>
        <v>2.5235193836253429</v>
      </c>
      <c r="J50" s="27">
        <f t="shared" si="66"/>
        <v>2.558585015692239</v>
      </c>
      <c r="K50" s="27">
        <f t="shared" si="66"/>
        <v>2.7768448094923111</v>
      </c>
      <c r="L50" s="27">
        <f t="shared" si="66"/>
        <v>2.4994034549075299</v>
      </c>
      <c r="M50" s="27">
        <f t="shared" si="66"/>
        <v>2.4900430262615449</v>
      </c>
      <c r="N50" s="27">
        <f t="shared" si="66"/>
        <v>2.3273815942403964</v>
      </c>
      <c r="O50" s="27">
        <f t="shared" si="66"/>
        <v>2.6373740475881289</v>
      </c>
      <c r="P50" s="27">
        <f t="shared" si="66"/>
        <v>2.8115700755626825</v>
      </c>
      <c r="Q50" s="27">
        <f t="shared" si="66"/>
        <v>3.0447574380646758</v>
      </c>
      <c r="R50" s="27">
        <f t="shared" si="66"/>
        <v>3.1889739952486837</v>
      </c>
      <c r="S50" s="27">
        <f t="shared" si="66"/>
        <v>3.347443795078338</v>
      </c>
      <c r="T50" s="27">
        <f t="shared" si="66"/>
        <v>3.5039632776009535</v>
      </c>
      <c r="U50" s="27">
        <f t="shared" si="66"/>
        <v>3.6822255153807815</v>
      </c>
      <c r="V50" s="27">
        <f t="shared" si="66"/>
        <v>3.6543937182757134</v>
      </c>
      <c r="W50" s="27">
        <f t="shared" si="66"/>
        <v>3.2016099649876297</v>
      </c>
      <c r="X50" s="27">
        <f t="shared" si="66"/>
        <v>3.3655593693540413</v>
      </c>
      <c r="Y50" s="27">
        <f t="shared" si="66"/>
        <v>3.6108666548177113</v>
      </c>
      <c r="Z50" s="27">
        <f t="shared" ref="Z50" si="67">Z31/Z$61</f>
        <v>3.741512659773671</v>
      </c>
      <c r="AB50" s="5"/>
      <c r="AC50" s="5"/>
      <c r="AD50" s="5"/>
    </row>
    <row r="51" spans="1:30">
      <c r="A51" s="9" t="s">
        <v>142</v>
      </c>
      <c r="C51" s="48">
        <f t="shared" ref="C51:M51" si="68">C45</f>
        <v>4911.3779999999997</v>
      </c>
      <c r="D51" s="48">
        <f t="shared" si="68"/>
        <v>5573.1229999999996</v>
      </c>
      <c r="E51" s="48">
        <f t="shared" si="68"/>
        <v>6318.5863300000001</v>
      </c>
      <c r="F51" s="48">
        <f t="shared" si="68"/>
        <v>7981.7255999999998</v>
      </c>
      <c r="G51" s="48">
        <f t="shared" si="68"/>
        <v>10035.681500000001</v>
      </c>
      <c r="H51" s="48">
        <f t="shared" si="68"/>
        <v>11687.5682</v>
      </c>
      <c r="I51" s="48">
        <f t="shared" si="68"/>
        <v>14857.856100000001</v>
      </c>
      <c r="J51" s="48">
        <f t="shared" si="68"/>
        <v>17335.550200000001</v>
      </c>
      <c r="K51" s="48">
        <f t="shared" si="68"/>
        <v>19241.344300000001</v>
      </c>
      <c r="L51" s="48">
        <f t="shared" si="68"/>
        <v>24131.355</v>
      </c>
      <c r="M51" s="48">
        <f t="shared" si="68"/>
        <v>27260.925599999999</v>
      </c>
      <c r="N51" s="48">
        <f>N45</f>
        <v>32244.416000000001</v>
      </c>
      <c r="O51" s="48">
        <f t="shared" ref="O51:Y51" si="69">O45</f>
        <v>35144.373</v>
      </c>
      <c r="P51" s="48">
        <f t="shared" si="69"/>
        <v>39172.858</v>
      </c>
      <c r="Q51" s="48">
        <f t="shared" si="69"/>
        <v>40642.839</v>
      </c>
      <c r="R51" s="48">
        <f t="shared" si="69"/>
        <v>43295.347000000002</v>
      </c>
      <c r="S51" s="48">
        <f t="shared" si="69"/>
        <v>46178.271000000001</v>
      </c>
      <c r="T51" s="48">
        <f t="shared" si="69"/>
        <v>49777.514000000003</v>
      </c>
      <c r="U51" s="48">
        <f t="shared" si="69"/>
        <v>52129.294999999998</v>
      </c>
      <c r="V51" s="48">
        <f t="shared" si="69"/>
        <v>71576.134999999995</v>
      </c>
      <c r="W51" s="48">
        <f t="shared" si="69"/>
        <v>83057.932000000001</v>
      </c>
      <c r="X51" s="48">
        <f t="shared" si="69"/>
        <v>79890.445999999996</v>
      </c>
      <c r="Y51" s="48">
        <f t="shared" si="69"/>
        <v>75399.05</v>
      </c>
      <c r="Z51" s="48">
        <f t="shared" ref="Z51" si="70">Z45</f>
        <v>84094</v>
      </c>
      <c r="AB51" s="5"/>
      <c r="AC51" s="5"/>
      <c r="AD51" s="5"/>
    </row>
    <row r="52" spans="1:30">
      <c r="A52" s="9" t="s">
        <v>143</v>
      </c>
      <c r="C52" s="48">
        <f>C34+C35</f>
        <v>8752.7420000000002</v>
      </c>
      <c r="D52" s="48">
        <f t="shared" ref="D52:Y52" si="71">D34+D35</f>
        <v>9371.1260000000002</v>
      </c>
      <c r="E52" s="48">
        <f t="shared" si="71"/>
        <v>9854.9224990000002</v>
      </c>
      <c r="F52" s="48">
        <f t="shared" si="71"/>
        <v>13464.480475999997</v>
      </c>
      <c r="G52" s="48">
        <f t="shared" si="71"/>
        <v>18228.829011999998</v>
      </c>
      <c r="H52" s="48">
        <f t="shared" si="71"/>
        <v>21652.282346</v>
      </c>
      <c r="I52" s="48">
        <f t="shared" si="71"/>
        <v>30008.462240000001</v>
      </c>
      <c r="J52" s="48">
        <f t="shared" si="71"/>
        <v>39747.808894000002</v>
      </c>
      <c r="K52" s="48">
        <f t="shared" si="71"/>
        <v>46147.971104410026</v>
      </c>
      <c r="L52" s="48">
        <f t="shared" si="71"/>
        <v>61368.146657369995</v>
      </c>
      <c r="M52" s="48">
        <f t="shared" si="71"/>
        <v>72259.052566999992</v>
      </c>
      <c r="N52" s="48">
        <f t="shared" si="71"/>
        <v>90489.94</v>
      </c>
      <c r="O52" s="48">
        <f t="shared" si="71"/>
        <v>101831.69100000001</v>
      </c>
      <c r="P52" s="48">
        <f t="shared" si="71"/>
        <v>112272.217</v>
      </c>
      <c r="Q52" s="48">
        <f t="shared" si="71"/>
        <v>115527.075</v>
      </c>
      <c r="R52" s="48">
        <f t="shared" si="71"/>
        <v>126915.414</v>
      </c>
      <c r="S52" s="48">
        <f t="shared" si="71"/>
        <v>145320.19699999999</v>
      </c>
      <c r="T52" s="48">
        <f t="shared" si="71"/>
        <v>165250.43400000001</v>
      </c>
      <c r="U52" s="48">
        <f t="shared" si="71"/>
        <v>185612.45500000002</v>
      </c>
      <c r="V52" s="48">
        <f t="shared" si="71"/>
        <v>242652.93400000007</v>
      </c>
      <c r="W52" s="48">
        <f t="shared" si="71"/>
        <v>228393.019</v>
      </c>
      <c r="X52" s="48">
        <f t="shared" si="71"/>
        <v>233075.74300000002</v>
      </c>
      <c r="Y52" s="48">
        <f t="shared" si="71"/>
        <v>249658.38800000004</v>
      </c>
      <c r="Z52" s="48">
        <f t="shared" ref="Z52" si="72">Z34+Z35</f>
        <v>283562</v>
      </c>
      <c r="AB52" s="5"/>
      <c r="AC52" s="5"/>
      <c r="AD52" s="5"/>
    </row>
    <row r="53" spans="1:30">
      <c r="A53" s="9" t="s">
        <v>144</v>
      </c>
      <c r="C53" s="47">
        <f t="shared" ref="C53:M53" si="73">C51/C52</f>
        <v>0.56112450247019729</v>
      </c>
      <c r="D53" s="47">
        <f t="shared" si="73"/>
        <v>0.59471220427513183</v>
      </c>
      <c r="E53" s="47">
        <f t="shared" si="73"/>
        <v>0.64116042826731112</v>
      </c>
      <c r="F53" s="47">
        <f t="shared" si="73"/>
        <v>0.59279863149767786</v>
      </c>
      <c r="G53" s="47">
        <f t="shared" si="73"/>
        <v>0.55053901122192395</v>
      </c>
      <c r="H53" s="47">
        <f t="shared" si="73"/>
        <v>0.53978458313237077</v>
      </c>
      <c r="I53" s="47">
        <f t="shared" si="73"/>
        <v>0.49512220856805894</v>
      </c>
      <c r="J53" s="47">
        <f t="shared" si="73"/>
        <v>0.43613851133859183</v>
      </c>
      <c r="K53" s="47">
        <f t="shared" si="73"/>
        <v>0.41694886772955542</v>
      </c>
      <c r="L53" s="47">
        <f t="shared" si="73"/>
        <v>0.39322280880877719</v>
      </c>
      <c r="M53" s="47">
        <f t="shared" si="73"/>
        <v>0.37726657950189896</v>
      </c>
      <c r="N53" s="47">
        <f>N51/N52</f>
        <v>0.35633149939098202</v>
      </c>
      <c r="O53" s="47">
        <f t="shared" ref="O53:Y53" si="74">O51/O52</f>
        <v>0.34512215848404204</v>
      </c>
      <c r="P53" s="47">
        <f t="shared" si="74"/>
        <v>0.34890963273665471</v>
      </c>
      <c r="Q53" s="47">
        <f t="shared" si="74"/>
        <v>0.35180358370537818</v>
      </c>
      <c r="R53" s="47">
        <f t="shared" si="74"/>
        <v>0.3411354510493107</v>
      </c>
      <c r="S53" s="47">
        <f t="shared" si="74"/>
        <v>0.31776911918169232</v>
      </c>
      <c r="T53" s="47">
        <f t="shared" si="74"/>
        <v>0.30122470964282005</v>
      </c>
      <c r="U53" s="47">
        <f t="shared" si="74"/>
        <v>0.2808501994114565</v>
      </c>
      <c r="V53" s="47">
        <f t="shared" si="74"/>
        <v>0.29497329300786435</v>
      </c>
      <c r="W53" s="47">
        <f t="shared" si="74"/>
        <v>0.36366230615831563</v>
      </c>
      <c r="X53" s="47">
        <f t="shared" si="74"/>
        <v>0.34276602520580612</v>
      </c>
      <c r="Y53" s="47">
        <f t="shared" si="74"/>
        <v>0.30200887942927834</v>
      </c>
      <c r="Z53" s="47">
        <f t="shared" ref="Z53" si="75">Z51/Z52</f>
        <v>0.29656300914791123</v>
      </c>
      <c r="AB53" s="5"/>
      <c r="AC53" s="5"/>
      <c r="AD53" s="5"/>
    </row>
    <row r="54" spans="1:30">
      <c r="A54" s="9" t="s">
        <v>145</v>
      </c>
      <c r="C54" s="49">
        <f t="shared" ref="C54:M54" si="76">C31/C50-C45</f>
        <v>1175.9427000000005</v>
      </c>
      <c r="D54" s="49">
        <f t="shared" si="76"/>
        <v>1185.8800000000001</v>
      </c>
      <c r="E54" s="49">
        <f t="shared" si="76"/>
        <v>1122.59177</v>
      </c>
      <c r="F54" s="49">
        <f t="shared" si="76"/>
        <v>1345.1715999999997</v>
      </c>
      <c r="G54" s="49">
        <f t="shared" si="76"/>
        <v>1688.0943999999981</v>
      </c>
      <c r="H54" s="49">
        <f t="shared" si="76"/>
        <v>2175.9370999999992</v>
      </c>
      <c r="I54" s="49">
        <f t="shared" si="76"/>
        <v>2921.4082999999991</v>
      </c>
      <c r="J54" s="49">
        <f t="shared" si="76"/>
        <v>4974.9686000000002</v>
      </c>
      <c r="K54" s="49">
        <f t="shared" si="76"/>
        <v>4306.7183000000005</v>
      </c>
      <c r="L54" s="49">
        <f t="shared" si="76"/>
        <v>10076.608300000004</v>
      </c>
      <c r="M54" s="49">
        <f t="shared" si="76"/>
        <v>12706.246500000005</v>
      </c>
      <c r="N54" s="49">
        <f>N31/N50-N45</f>
        <v>20490.535717299997</v>
      </c>
      <c r="O54" s="49">
        <f t="shared" ref="O54:Y54" si="77">O31/O50-O45</f>
        <v>16792.159902969994</v>
      </c>
      <c r="P54" s="49">
        <f t="shared" si="77"/>
        <v>14692.089673299997</v>
      </c>
      <c r="Q54" s="49">
        <f t="shared" si="77"/>
        <v>10648.574906280002</v>
      </c>
      <c r="R54" s="49">
        <f t="shared" si="77"/>
        <v>10079.4253417</v>
      </c>
      <c r="S54" s="49">
        <f t="shared" si="77"/>
        <v>11029.102662719997</v>
      </c>
      <c r="T54" s="49">
        <f t="shared" si="77"/>
        <v>11589.552651229998</v>
      </c>
      <c r="U54" s="49">
        <f t="shared" si="77"/>
        <v>12435.395295840004</v>
      </c>
      <c r="V54" s="49">
        <f t="shared" si="77"/>
        <v>14410.513736980007</v>
      </c>
      <c r="W54" s="49">
        <f t="shared" si="77"/>
        <v>14221.547513740006</v>
      </c>
      <c r="X54" s="49">
        <f t="shared" si="77"/>
        <v>13100.392863159999</v>
      </c>
      <c r="Y54" s="49">
        <f t="shared" si="77"/>
        <v>14622.949999999997</v>
      </c>
      <c r="Z54" s="49">
        <f t="shared" ref="Z54" si="78">Z31/Z50-Z45</f>
        <v>14170</v>
      </c>
      <c r="AB54" s="5"/>
      <c r="AC54" s="5"/>
      <c r="AD54" s="5"/>
    </row>
    <row r="55" spans="1:30">
      <c r="A55" s="9" t="s">
        <v>146</v>
      </c>
      <c r="C55" s="47">
        <f t="shared" ref="C55:M55" si="79">C54/C52</f>
        <v>0.13435134955423117</v>
      </c>
      <c r="D55" s="47">
        <f t="shared" si="79"/>
        <v>0.12654615891409421</v>
      </c>
      <c r="E55" s="47">
        <f t="shared" si="79"/>
        <v>0.11391178064707376</v>
      </c>
      <c r="F55" s="47">
        <f t="shared" si="79"/>
        <v>9.9905198897033184E-2</v>
      </c>
      <c r="G55" s="47">
        <f t="shared" si="79"/>
        <v>9.2605750972195158E-2</v>
      </c>
      <c r="H55" s="47">
        <f t="shared" si="79"/>
        <v>0.10049458367616278</v>
      </c>
      <c r="I55" s="47">
        <f t="shared" si="79"/>
        <v>9.7352815903571574E-2</v>
      </c>
      <c r="J55" s="47">
        <f t="shared" si="79"/>
        <v>0.12516334204150256</v>
      </c>
      <c r="K55" s="47">
        <f t="shared" si="79"/>
        <v>9.332410931470915E-2</v>
      </c>
      <c r="L55" s="47">
        <f t="shared" si="79"/>
        <v>0.16419932569024154</v>
      </c>
      <c r="M55" s="47">
        <f t="shared" si="79"/>
        <v>0.17584297120722039</v>
      </c>
      <c r="N55" s="47">
        <f>N54/N52</f>
        <v>0.22643993041988975</v>
      </c>
      <c r="O55" s="47">
        <f t="shared" ref="O55:Y55" si="80">O54/O52</f>
        <v>0.16490112005475774</v>
      </c>
      <c r="P55" s="47">
        <f t="shared" si="80"/>
        <v>0.13086131249461294</v>
      </c>
      <c r="Q55" s="47">
        <f t="shared" si="80"/>
        <v>9.2173846747872767E-2</v>
      </c>
      <c r="R55" s="47">
        <f t="shared" si="80"/>
        <v>7.9418449060096041E-2</v>
      </c>
      <c r="S55" s="47">
        <f t="shared" si="80"/>
        <v>7.5895181058142927E-2</v>
      </c>
      <c r="T55" s="47">
        <f t="shared" si="80"/>
        <v>7.0133266041709746E-2</v>
      </c>
      <c r="U55" s="47">
        <f t="shared" si="80"/>
        <v>6.6996556323981618E-2</v>
      </c>
      <c r="V55" s="47">
        <f t="shared" si="80"/>
        <v>5.938734594892639E-2</v>
      </c>
      <c r="W55" s="47">
        <f t="shared" si="80"/>
        <v>6.2267873054999139E-2</v>
      </c>
      <c r="X55" s="47">
        <f t="shared" si="80"/>
        <v>5.6206590589566403E-2</v>
      </c>
      <c r="Y55" s="47">
        <f t="shared" si="80"/>
        <v>5.8571835367293948E-2</v>
      </c>
      <c r="Z55" s="47">
        <f t="shared" ref="Z55" si="81">Z54/Z52</f>
        <v>4.9971434818487669E-2</v>
      </c>
      <c r="AB55" s="5"/>
      <c r="AC55" s="5"/>
      <c r="AD55" s="5"/>
    </row>
    <row r="56" spans="1:30">
      <c r="A56" s="7" t="s">
        <v>33</v>
      </c>
      <c r="C56" s="27">
        <f>C30/C61</f>
        <v>6.9968524050326435</v>
      </c>
      <c r="D56" s="27">
        <f>D30/D61</f>
        <v>6.5560418718559532</v>
      </c>
      <c r="E56" s="27">
        <f>E30/E61</f>
        <v>5.939597439053367</v>
      </c>
      <c r="F56" s="27">
        <f>F30/F61</f>
        <v>5.3225534989621197</v>
      </c>
      <c r="G56" s="27">
        <f>G30/G61</f>
        <v>5.2119868166628809</v>
      </c>
      <c r="H56" s="27">
        <f>H30/H61</f>
        <v>4.9133521251367798</v>
      </c>
      <c r="I56" s="27">
        <f>I30/I61</f>
        <v>4.714359948885174</v>
      </c>
      <c r="J56" s="27">
        <f>J30/J61</f>
        <v>4.7174480855747731</v>
      </c>
      <c r="K56" s="27">
        <f>K30/K61</f>
        <v>4.7768989270866822</v>
      </c>
      <c r="L56" s="27">
        <f>L30/L61</f>
        <v>4.0039301339358007</v>
      </c>
      <c r="M56" s="27">
        <f>M30/M61</f>
        <v>3.9397165097077256</v>
      </c>
      <c r="N56" s="27">
        <f>N30/N61</f>
        <v>3.3581353321293408</v>
      </c>
      <c r="O56" s="27">
        <f>O30/O61</f>
        <v>3.9305415011313998</v>
      </c>
      <c r="P56" s="27">
        <f>P30/P61</f>
        <v>4.1493576887068597</v>
      </c>
      <c r="Q56" s="27">
        <f>Q30/Q61</f>
        <v>4.862422623515628</v>
      </c>
      <c r="R56" s="27">
        <f>R30/R61</f>
        <v>4.878438554698417</v>
      </c>
      <c r="S56" s="27">
        <f>S30/S61</f>
        <v>4.9503803805024216</v>
      </c>
      <c r="T56" s="27">
        <f>T30/T61</f>
        <v>5.0603396917257699</v>
      </c>
      <c r="U56" s="27">
        <f>U30/U61</f>
        <v>5.2462774578169782</v>
      </c>
      <c r="V56" s="27">
        <f>V30/V61</f>
        <v>5.0754797019122426</v>
      </c>
      <c r="W56" s="27">
        <f>W30/W61</f>
        <v>4.5902330820646524</v>
      </c>
      <c r="X56" s="27">
        <f>X30/X61</f>
        <v>4.7841525650141028</v>
      </c>
      <c r="Y56" s="27">
        <f>Y30/Y61</f>
        <v>5.0510062964608657</v>
      </c>
      <c r="Z56" s="27">
        <f t="shared" ref="Z56" si="82">Z30/Z61</f>
        <v>5.1652996010746559</v>
      </c>
      <c r="AB56" s="5"/>
      <c r="AC56" s="5"/>
      <c r="AD56" s="5"/>
    </row>
    <row r="57" spans="1:30">
      <c r="A57" s="7" t="s">
        <v>28</v>
      </c>
      <c r="C57" s="28">
        <f>C42/C32</f>
        <v>23.834126428266359</v>
      </c>
      <c r="D57" s="28">
        <f>D42/D32</f>
        <v>23.14799148725297</v>
      </c>
      <c r="E57" s="28">
        <f>E42/E32</f>
        <v>21.866476927987467</v>
      </c>
      <c r="F57" s="28">
        <f>F42/F32</f>
        <v>18.172187538549974</v>
      </c>
      <c r="G57" s="28">
        <f>G42/G32</f>
        <v>15.795314724699098</v>
      </c>
      <c r="H57" s="28">
        <f>H42/H32</f>
        <v>15.088656412580665</v>
      </c>
      <c r="I57" s="28">
        <f>I42/I32</f>
        <v>13.061461941739084</v>
      </c>
      <c r="J57" s="28">
        <f>J42/J32</f>
        <v>12.264997639524097</v>
      </c>
      <c r="K57" s="28">
        <f>K42/K32</f>
        <v>11.073625825200272</v>
      </c>
      <c r="L57" s="28">
        <f>L42/L32</f>
        <v>9.8845538982055263</v>
      </c>
      <c r="M57" s="28">
        <f>M42/M32</f>
        <v>9.6785105476233646</v>
      </c>
      <c r="N57" s="28">
        <f>N42/N32</f>
        <v>8.9046065807666697</v>
      </c>
      <c r="O57" s="28">
        <f>O42/O32</f>
        <v>8.8173999126423439</v>
      </c>
      <c r="P57" s="28">
        <f>P42/P32</f>
        <v>8.4725740534971319</v>
      </c>
      <c r="Q57" s="28">
        <f>Q42/Q32</f>
        <v>8.6121008023500956</v>
      </c>
      <c r="R57" s="28">
        <f>R42/R32</f>
        <v>8.9803022202339253</v>
      </c>
      <c r="S57" s="28">
        <f>S42/S32</f>
        <v>8.6428399280972972</v>
      </c>
      <c r="T57" s="28">
        <f>T42/T32</f>
        <v>8.1140178971522818</v>
      </c>
      <c r="U57" s="28">
        <f>U42/U32</f>
        <v>7.8200648941042425</v>
      </c>
      <c r="V57" s="28">
        <f>V42/V32</f>
        <v>5.0432634150451765</v>
      </c>
      <c r="W57" s="28">
        <f>W42/W32</f>
        <v>6.0708078427024255</v>
      </c>
      <c r="X57" s="28">
        <f>X42/X32</f>
        <v>6.842362378906822</v>
      </c>
      <c r="Y57" s="28">
        <f>Y42/Y32</f>
        <v>7.3043595362512264</v>
      </c>
      <c r="Z57" s="28">
        <f t="shared" ref="Z57" si="83">Z42/Z32</f>
        <v>6.8709324588994756</v>
      </c>
      <c r="AB57" s="5"/>
      <c r="AC57" s="5"/>
      <c r="AD57" s="5"/>
    </row>
    <row r="58" spans="1:30">
      <c r="A58" s="7" t="s">
        <v>29</v>
      </c>
      <c r="C58" s="28">
        <f t="shared" ref="C58:Y58" si="84">C42/C31</f>
        <v>13.098145092547272</v>
      </c>
      <c r="D58" s="28">
        <f t="shared" si="84"/>
        <v>12.696619773264151</v>
      </c>
      <c r="E58" s="28">
        <f t="shared" si="84"/>
        <v>12.589266485933607</v>
      </c>
      <c r="F58" s="28">
        <f t="shared" si="84"/>
        <v>10.523624455244045</v>
      </c>
      <c r="G58" s="28">
        <f t="shared" si="84"/>
        <v>8.6557876230899709</v>
      </c>
      <c r="H58" s="28">
        <f t="shared" si="84"/>
        <v>8.5877434676795215</v>
      </c>
      <c r="I58" s="28">
        <f t="shared" si="84"/>
        <v>7.12545650787178</v>
      </c>
      <c r="J58" s="28">
        <f t="shared" si="84"/>
        <v>6.2159540259328523</v>
      </c>
      <c r="K58" s="28">
        <f t="shared" si="84"/>
        <v>5.6133458966750398</v>
      </c>
      <c r="L58" s="28">
        <f t="shared" si="84"/>
        <v>4.930813128276788</v>
      </c>
      <c r="M58" s="28">
        <f t="shared" si="84"/>
        <v>4.7426209841257831</v>
      </c>
      <c r="N58" s="28">
        <f t="shared" si="84"/>
        <v>4.1533456350032338</v>
      </c>
      <c r="O58" s="28">
        <f t="shared" si="84"/>
        <v>4.0057839264196913</v>
      </c>
      <c r="P58" s="28">
        <f t="shared" si="84"/>
        <v>3.8198220778352217</v>
      </c>
      <c r="Q58" s="28">
        <f t="shared" si="84"/>
        <v>3.9332229939101402</v>
      </c>
      <c r="R58" s="28">
        <f t="shared" si="84"/>
        <v>3.8939276849233404</v>
      </c>
      <c r="S58" s="28">
        <f t="shared" si="84"/>
        <v>3.6879298423457363</v>
      </c>
      <c r="T58" s="28">
        <f t="shared" si="84"/>
        <v>3.4790592547666868</v>
      </c>
      <c r="U58" s="28">
        <f t="shared" si="84"/>
        <v>3.270458177819537</v>
      </c>
      <c r="V58" s="28">
        <f t="shared" si="84"/>
        <v>2.296706540400554</v>
      </c>
      <c r="W58" s="28">
        <f t="shared" si="84"/>
        <v>2.8189575549056038</v>
      </c>
      <c r="X58" s="28">
        <f t="shared" si="84"/>
        <v>2.9945243106537904</v>
      </c>
      <c r="Y58" s="28">
        <f t="shared" si="84"/>
        <v>3.0804726857132554</v>
      </c>
      <c r="Z58" s="28">
        <f t="shared" ref="Z58" si="85">Z42/Z31</f>
        <v>2.9517148784623668</v>
      </c>
      <c r="AB58" s="5"/>
      <c r="AC58" s="5"/>
      <c r="AD58" s="5"/>
    </row>
    <row r="59" spans="1:30">
      <c r="A59" s="7" t="s">
        <v>30</v>
      </c>
      <c r="C59" s="28">
        <f t="shared" ref="C59:Y59" si="86">C42/C30</f>
        <v>4.2020630947522246</v>
      </c>
      <c r="D59" s="28">
        <f t="shared" si="86"/>
        <v>4.2819131199870775</v>
      </c>
      <c r="E59" s="28">
        <f t="shared" si="86"/>
        <v>4.6068700940210983</v>
      </c>
      <c r="F59" s="28">
        <f t="shared" si="86"/>
        <v>4.546305238680648</v>
      </c>
      <c r="G59" s="28">
        <f t="shared" si="86"/>
        <v>4.0038448857220095</v>
      </c>
      <c r="H59" s="28">
        <f t="shared" si="86"/>
        <v>4.2033133661029165</v>
      </c>
      <c r="I59" s="28">
        <f t="shared" si="86"/>
        <v>3.8141397368365744</v>
      </c>
      <c r="J59" s="28">
        <f t="shared" si="86"/>
        <v>3.3713241863997951</v>
      </c>
      <c r="K59" s="28">
        <f t="shared" si="86"/>
        <v>3.2630772924001201</v>
      </c>
      <c r="L59" s="28">
        <f t="shared" si="86"/>
        <v>3.077998605386258</v>
      </c>
      <c r="M59" s="28">
        <f t="shared" si="86"/>
        <v>2.9975076324971837</v>
      </c>
      <c r="N59" s="28">
        <f t="shared" si="86"/>
        <v>2.8785082283434638</v>
      </c>
      <c r="O59" s="28">
        <f t="shared" si="86"/>
        <v>2.687861345502629</v>
      </c>
      <c r="P59" s="28">
        <f t="shared" si="86"/>
        <v>2.5882795010044521</v>
      </c>
      <c r="Q59" s="28">
        <f t="shared" si="86"/>
        <v>2.4629101362678827</v>
      </c>
      <c r="R59" s="28">
        <f t="shared" si="86"/>
        <v>2.5454116081138376</v>
      </c>
      <c r="S59" s="28">
        <f t="shared" si="86"/>
        <v>2.4937756128937192</v>
      </c>
      <c r="T59" s="28">
        <f t="shared" si="86"/>
        <v>2.4090271823516223</v>
      </c>
      <c r="U59" s="28">
        <f t="shared" si="86"/>
        <v>2.2954494203140858</v>
      </c>
      <c r="V59" s="28">
        <f t="shared" si="86"/>
        <v>1.6536505802201018</v>
      </c>
      <c r="W59" s="28">
        <f t="shared" si="86"/>
        <v>1.9661752327843616</v>
      </c>
      <c r="X59" s="28">
        <f t="shared" si="86"/>
        <v>2.1065902923289421</v>
      </c>
      <c r="Y59" s="28">
        <f t="shared" si="86"/>
        <v>2.2021703100454517</v>
      </c>
      <c r="Z59" s="28">
        <f t="shared" ref="Z59" si="87">Z42/Z30</f>
        <v>2.1380906121130971</v>
      </c>
      <c r="AB59" s="5"/>
      <c r="AC59" s="5"/>
      <c r="AD59" s="5"/>
    </row>
    <row r="60" spans="1:30">
      <c r="A60" s="7" t="s">
        <v>148</v>
      </c>
      <c r="B60" s="16">
        <v>3.75854207371682</v>
      </c>
      <c r="C60" s="16">
        <v>1.9753909200396</v>
      </c>
      <c r="D60" s="16">
        <v>0.191899419690927</v>
      </c>
      <c r="E60" s="16">
        <v>2.26122497417404</v>
      </c>
      <c r="F60" s="16">
        <v>3.6615457550766202</v>
      </c>
      <c r="G60" s="16">
        <v>1.61769855619021</v>
      </c>
      <c r="H60" s="16">
        <v>2.0013815345936998</v>
      </c>
      <c r="I60" s="16">
        <v>1.7786825621340201</v>
      </c>
      <c r="J60" s="16">
        <v>5.7878808324570796</v>
      </c>
      <c r="K60" s="16">
        <v>2.9353447267621098</v>
      </c>
      <c r="L60" s="16">
        <v>1.52952730656656</v>
      </c>
      <c r="M60" s="16">
        <v>3.3696654863748701</v>
      </c>
      <c r="N60" s="16">
        <v>3.6554139094222502</v>
      </c>
      <c r="O60" s="16">
        <v>2.8055867698244699</v>
      </c>
      <c r="P60" s="16">
        <v>3.2462027510329499</v>
      </c>
      <c r="Q60" s="16">
        <v>3.5478487642526901</v>
      </c>
      <c r="R60" s="16">
        <v>3.5930838949936299</v>
      </c>
      <c r="S60" s="16">
        <v>2.80383182342791</v>
      </c>
      <c r="T60" s="16">
        <v>1.3167105478321199</v>
      </c>
      <c r="U60" s="16">
        <v>2.1358458196351502</v>
      </c>
      <c r="V60" s="16">
        <v>1.82730265249896</v>
      </c>
      <c r="W60" s="16">
        <v>3.9790147813012702</v>
      </c>
      <c r="X60" s="16">
        <v>7.8772358191569696</v>
      </c>
      <c r="Y60" s="16">
        <v>6.26434064219153</v>
      </c>
      <c r="Z60" s="16">
        <v>2.3506939187187998</v>
      </c>
    </row>
    <row r="61" spans="1:30">
      <c r="A61" s="7" t="s">
        <v>34</v>
      </c>
      <c r="B61" s="34">
        <f>'DATOS BCRP'!B42</f>
        <v>5642.4183000000003</v>
      </c>
      <c r="C61" s="34">
        <f>'DATOS BCRP'!C42</f>
        <v>6087.3207000000002</v>
      </c>
      <c r="D61" s="34">
        <f>'DATOS BCRP'!D42</f>
        <v>6759.0029999999997</v>
      </c>
      <c r="E61" s="34">
        <f>'DATOS BCRP'!E42</f>
        <v>7441.1781000000001</v>
      </c>
      <c r="F61" s="34">
        <f>'DATOS BCRP'!F42</f>
        <v>9326.8971999999994</v>
      </c>
      <c r="G61" s="34">
        <f>'DATOS BCRP'!G42</f>
        <v>11723.775900000001</v>
      </c>
      <c r="H61" s="34">
        <f>'DATOS BCRP'!H42</f>
        <v>13863.505300000001</v>
      </c>
      <c r="I61" s="34">
        <f>'DATOS BCRP'!I42</f>
        <v>17779.2644</v>
      </c>
      <c r="J61" s="34">
        <f>'DATOS BCRP'!J42</f>
        <v>22310.518800000002</v>
      </c>
      <c r="K61" s="34">
        <f>'DATOS BCRP'!K42</f>
        <v>23548.062600000001</v>
      </c>
      <c r="L61" s="34">
        <f>'DATOS BCRP'!L42</f>
        <v>34207.963300000003</v>
      </c>
      <c r="M61" s="34">
        <f>'DATOS BCRP'!M42</f>
        <v>39967.172100000003</v>
      </c>
      <c r="N61" s="34">
        <f>'DATOS BCRP'!N42</f>
        <v>52734.951717299999</v>
      </c>
      <c r="O61" s="34">
        <f>'DATOS BCRP'!O42</f>
        <v>51936.532902970001</v>
      </c>
      <c r="P61" s="34">
        <f>'DATOS BCRP'!P42</f>
        <v>53864.947673299997</v>
      </c>
      <c r="Q61" s="34">
        <f>'DATOS BCRP'!Q42</f>
        <v>51291.413906280002</v>
      </c>
      <c r="R61" s="34">
        <f>'DATOS BCRP'!R42</f>
        <v>53374.772341700002</v>
      </c>
      <c r="S61" s="34">
        <f>'DATOS BCRP'!S42</f>
        <v>57207.373662719998</v>
      </c>
      <c r="T61" s="34">
        <f>'DATOS BCRP'!T42</f>
        <v>61367.066651230001</v>
      </c>
      <c r="U61" s="34">
        <f>'DATOS BCRP'!U42</f>
        <v>64564.690295840002</v>
      </c>
      <c r="V61" s="34">
        <f>'DATOS BCRP'!V42</f>
        <v>85986.648736980002</v>
      </c>
      <c r="W61" s="34">
        <f>'DATOS BCRP'!W42</f>
        <v>97279.479513740007</v>
      </c>
      <c r="X61" s="34">
        <f>'DATOS BCRP'!X42</f>
        <v>92990.838863159996</v>
      </c>
      <c r="Y61" s="41">
        <v>90022</v>
      </c>
      <c r="Z61" s="3">
        <v>98264</v>
      </c>
    </row>
    <row r="62" spans="1:30">
      <c r="A62" s="42" t="s">
        <v>134</v>
      </c>
      <c r="B62" s="34"/>
      <c r="C62" s="43"/>
      <c r="D62" s="44">
        <f t="shared" ref="D62:Z62" si="88">D32/C32-1</f>
        <v>9.1582763752342977E-2</v>
      </c>
      <c r="E62" s="44">
        <f t="shared" si="88"/>
        <v>0.13599642669179524</v>
      </c>
      <c r="F62" s="44">
        <f t="shared" si="88"/>
        <v>0.33377553123520221</v>
      </c>
      <c r="G62" s="44">
        <f t="shared" si="88"/>
        <v>0.24712840481296694</v>
      </c>
      <c r="H62" s="44">
        <f t="shared" si="88"/>
        <v>0.22510232790676654</v>
      </c>
      <c r="I62" s="44">
        <f t="shared" si="88"/>
        <v>0.28987966324732106</v>
      </c>
      <c r="J62" s="44">
        <f t="shared" si="88"/>
        <v>0.18197559214531345</v>
      </c>
      <c r="K62" s="44">
        <f t="shared" si="88"/>
        <v>0.14574746246243575</v>
      </c>
      <c r="L62" s="44">
        <f t="shared" si="88"/>
        <v>0.28672667071774871</v>
      </c>
      <c r="M62" s="44">
        <f t="shared" si="88"/>
        <v>0.14339189603027425</v>
      </c>
      <c r="N62" s="44">
        <f t="shared" si="88"/>
        <v>0.17389518899273493</v>
      </c>
      <c r="O62" s="44">
        <f t="shared" si="88"/>
        <v>8.7031621736232578E-2</v>
      </c>
      <c r="P62" s="44">
        <f t="shared" si="88"/>
        <v>9.7213777137460156E-2</v>
      </c>
      <c r="Q62" s="44">
        <f t="shared" si="88"/>
        <v>4.4609377844514908E-2</v>
      </c>
      <c r="R62" s="44">
        <f t="shared" si="88"/>
        <v>3.477780917744222E-2</v>
      </c>
      <c r="S62" s="44">
        <f t="shared" si="88"/>
        <v>0.10715274762970006</v>
      </c>
      <c r="T62" s="44">
        <f t="shared" si="88"/>
        <v>0.12831221524901371</v>
      </c>
      <c r="U62" s="44">
        <f t="shared" si="88"/>
        <v>7.8407558458578164E-2</v>
      </c>
      <c r="V62" s="44">
        <f t="shared" si="88"/>
        <v>0.43925091907262814</v>
      </c>
      <c r="W62" s="44">
        <f t="shared" si="88"/>
        <v>1.0628399510661746E-2</v>
      </c>
      <c r="X62" s="44">
        <f t="shared" si="88"/>
        <v>-5.2918219404984979E-2</v>
      </c>
      <c r="Y62" s="44">
        <f t="shared" si="88"/>
        <v>8.6645770062032668E-4</v>
      </c>
      <c r="Z62" s="44">
        <f t="shared" si="88"/>
        <v>0.15213946864080241</v>
      </c>
      <c r="AB62" s="2"/>
      <c r="AC62" s="2"/>
      <c r="AD62" s="2"/>
    </row>
    <row r="63" spans="1:30" ht="15.6">
      <c r="A63" s="42" t="s">
        <v>135</v>
      </c>
      <c r="B63" s="34"/>
      <c r="C63" s="34"/>
      <c r="D63" s="44">
        <f t="shared" ref="D63:Z63" si="89">D31/C31-1</f>
        <v>9.3685433090458847E-2</v>
      </c>
      <c r="E63" s="44">
        <f t="shared" si="89"/>
        <v>8.225638029719673E-2</v>
      </c>
      <c r="F63" s="44">
        <f t="shared" si="89"/>
        <v>0.32600824612317636</v>
      </c>
      <c r="G63" s="44">
        <f t="shared" si="89"/>
        <v>0.31792590315683977</v>
      </c>
      <c r="H63" s="44">
        <f t="shared" si="89"/>
        <v>0.17956582095576046</v>
      </c>
      <c r="I63" s="44">
        <f t="shared" si="89"/>
        <v>0.34572643863824704</v>
      </c>
      <c r="J63" s="44">
        <f t="shared" si="89"/>
        <v>0.2722987132890744</v>
      </c>
      <c r="K63" s="44">
        <f t="shared" si="89"/>
        <v>0.14550573831390134</v>
      </c>
      <c r="L63" s="44">
        <f t="shared" si="89"/>
        <v>0.30754544727354172</v>
      </c>
      <c r="M63" s="44">
        <f t="shared" si="89"/>
        <v>0.16398313718617374</v>
      </c>
      <c r="N63" s="44">
        <f t="shared" si="89"/>
        <v>0.23326349402976154</v>
      </c>
      <c r="O63" s="44">
        <f t="shared" si="89"/>
        <v>0.11603684953543092</v>
      </c>
      <c r="P63" s="44">
        <f t="shared" si="89"/>
        <v>0.10563167445080035</v>
      </c>
      <c r="Q63" s="44">
        <f t="shared" si="89"/>
        <v>3.1198366800637034E-2</v>
      </c>
      <c r="R63" s="44">
        <f t="shared" si="89"/>
        <v>8.9907502926588112E-2</v>
      </c>
      <c r="S63" s="44">
        <f t="shared" si="89"/>
        <v>0.12506675180190285</v>
      </c>
      <c r="T63" s="44">
        <f t="shared" si="89"/>
        <v>0.12287033022112759</v>
      </c>
      <c r="U63" s="44">
        <f t="shared" si="89"/>
        <v>0.10563185953855614</v>
      </c>
      <c r="V63" s="44">
        <f t="shared" si="89"/>
        <v>0.32172438791251445</v>
      </c>
      <c r="W63" s="44">
        <f t="shared" si="89"/>
        <v>-8.841059832055298E-3</v>
      </c>
      <c r="X63" s="44">
        <f t="shared" si="89"/>
        <v>4.865093508736873E-3</v>
      </c>
      <c r="Y63" s="44">
        <f t="shared" si="89"/>
        <v>3.8634361873512102E-2</v>
      </c>
      <c r="Z63" s="44">
        <f t="shared" si="89"/>
        <v>0.13104933780964578</v>
      </c>
      <c r="AB63" s="2"/>
      <c r="AC63" s="2"/>
      <c r="AD63" s="2"/>
    </row>
    <row r="64" spans="1:30" ht="15.6">
      <c r="A64" s="42" t="s">
        <v>136</v>
      </c>
      <c r="B64" s="34"/>
      <c r="C64" s="34"/>
      <c r="D64" s="44">
        <f t="shared" ref="D64:Z64" si="90">D30/C30-1</f>
        <v>4.0388307381569177E-2</v>
      </c>
      <c r="E64" s="44">
        <f t="shared" si="90"/>
        <v>-2.5885426034878423E-3</v>
      </c>
      <c r="F64" s="44">
        <f t="shared" si="90"/>
        <v>0.12320367273379262</v>
      </c>
      <c r="G64" s="44">
        <f t="shared" si="90"/>
        <v>0.23087398102821099</v>
      </c>
      <c r="H64" s="44">
        <f t="shared" si="90"/>
        <v>0.11475678860319105</v>
      </c>
      <c r="I64" s="44">
        <f t="shared" si="90"/>
        <v>0.23051123808290619</v>
      </c>
      <c r="J64" s="44">
        <f t="shared" si="90"/>
        <v>0.25568374373510006</v>
      </c>
      <c r="K64" s="44">
        <f t="shared" si="90"/>
        <v>6.877044363535556E-2</v>
      </c>
      <c r="L64" s="44">
        <f t="shared" si="90"/>
        <v>0.21762196642773146</v>
      </c>
      <c r="M64" s="44">
        <f t="shared" si="90"/>
        <v>0.14962099018355834</v>
      </c>
      <c r="N64" s="44">
        <f t="shared" si="90"/>
        <v>0.12467839860295937</v>
      </c>
      <c r="O64" s="44">
        <f t="shared" si="90"/>
        <v>0.15273264832298095</v>
      </c>
      <c r="P64" s="44">
        <f t="shared" si="90"/>
        <v>9.4868033203581836E-2</v>
      </c>
      <c r="Q64" s="44">
        <f t="shared" si="90"/>
        <v>0.11586140867757333</v>
      </c>
      <c r="R64" s="44">
        <f t="shared" si="90"/>
        <v>4.4045679492571432E-2</v>
      </c>
      <c r="S64" s="44">
        <f t="shared" si="90"/>
        <v>8.7611287192423726E-2</v>
      </c>
      <c r="T64" s="44">
        <f t="shared" si="90"/>
        <v>9.6539939619304072E-2</v>
      </c>
      <c r="U64" s="44">
        <f t="shared" si="90"/>
        <v>9.0765245129253547E-2</v>
      </c>
      <c r="V64" s="44">
        <f t="shared" si="90"/>
        <v>0.28843285530212359</v>
      </c>
      <c r="W64" s="44">
        <f t="shared" si="90"/>
        <v>2.3170143208948168E-2</v>
      </c>
      <c r="X64" s="44">
        <f t="shared" si="90"/>
        <v>-3.7021129457177615E-3</v>
      </c>
      <c r="Y64" s="44">
        <f t="shared" si="90"/>
        <v>2.2071741716261029E-2</v>
      </c>
      <c r="Z64" s="44">
        <f t="shared" si="90"/>
        <v>0.11625492598714726</v>
      </c>
    </row>
    <row r="65" spans="1:26">
      <c r="A65" s="42" t="s">
        <v>137</v>
      </c>
      <c r="B65" s="34"/>
      <c r="C65" s="34"/>
      <c r="D65" s="44">
        <f t="shared" ref="D65:Z65" si="91">D24/C24-1</f>
        <v>1.3294361450078229E-2</v>
      </c>
      <c r="E65" s="44">
        <f t="shared" si="91"/>
        <v>-8.2629509617713648E-2</v>
      </c>
      <c r="F65" s="44">
        <f t="shared" si="91"/>
        <v>9.1428192213189874E-3</v>
      </c>
      <c r="G65" s="44">
        <f t="shared" si="91"/>
        <v>0.17940709988466463</v>
      </c>
      <c r="H65" s="44">
        <f t="shared" si="91"/>
        <v>8.3958670381228506E-2</v>
      </c>
      <c r="I65" s="44">
        <f t="shared" si="91"/>
        <v>0.30027926668895577</v>
      </c>
      <c r="J65" s="44">
        <f t="shared" si="91"/>
        <v>0.33859132747779186</v>
      </c>
      <c r="K65" s="44">
        <f t="shared" si="91"/>
        <v>4.9683048064649737E-2</v>
      </c>
      <c r="L65" s="44">
        <f t="shared" si="91"/>
        <v>0.16698524428961803</v>
      </c>
      <c r="M65" s="44">
        <f t="shared" si="91"/>
        <v>0.21609750045417786</v>
      </c>
      <c r="N65" s="44">
        <f t="shared" si="91"/>
        <v>0.13298358362990004</v>
      </c>
      <c r="O65" s="44">
        <f t="shared" si="91"/>
        <v>0.18342177031483375</v>
      </c>
      <c r="P65" s="44">
        <f t="shared" si="91"/>
        <v>0.13177344318213779</v>
      </c>
      <c r="Q65" s="44">
        <f t="shared" si="91"/>
        <v>0.13858473293773432</v>
      </c>
      <c r="R65" s="44">
        <f t="shared" si="91"/>
        <v>5.1240959140784748E-2</v>
      </c>
      <c r="S65" s="44">
        <f t="shared" si="91"/>
        <v>5.1127760208546702E-2</v>
      </c>
      <c r="T65" s="44">
        <f t="shared" si="91"/>
        <v>0.10299656618913766</v>
      </c>
      <c r="U65" s="44">
        <f t="shared" si="91"/>
        <v>6.7083390666785814E-2</v>
      </c>
      <c r="V65" s="44">
        <f t="shared" si="91"/>
        <v>0.13712199270527892</v>
      </c>
      <c r="W65" s="44">
        <f t="shared" si="91"/>
        <v>6.1970643965177041E-2</v>
      </c>
      <c r="X65" s="44">
        <f t="shared" si="91"/>
        <v>3.5950484742447664E-2</v>
      </c>
      <c r="Y65" s="44">
        <f t="shared" si="91"/>
        <v>6.648068324092371E-3</v>
      </c>
      <c r="Z65" s="44">
        <f t="shared" si="91"/>
        <v>8.739810187196051E-3</v>
      </c>
    </row>
    <row r="66" spans="1:26">
      <c r="A66" s="42" t="s">
        <v>138</v>
      </c>
      <c r="B66" s="16">
        <v>55.088222384713397</v>
      </c>
      <c r="C66" s="55">
        <v>54.825112585700097</v>
      </c>
      <c r="D66" s="55">
        <v>58.865633474297503</v>
      </c>
      <c r="E66" s="55">
        <v>60.053270348753898</v>
      </c>
      <c r="F66" s="55">
        <v>68.479313830713394</v>
      </c>
      <c r="G66" s="55">
        <v>72.635710074984203</v>
      </c>
      <c r="H66" s="55">
        <v>94.302510548327405</v>
      </c>
      <c r="I66" s="55">
        <v>100</v>
      </c>
      <c r="J66" s="55">
        <v>88.1220269274896</v>
      </c>
      <c r="K66" s="55">
        <v>85.764002782499801</v>
      </c>
      <c r="L66" s="55">
        <v>103.789922501487</v>
      </c>
      <c r="M66" s="55">
        <v>111.996814230469</v>
      </c>
      <c r="N66" s="55">
        <v>108.784457869737</v>
      </c>
      <c r="O66" s="55">
        <v>102.30327252758001</v>
      </c>
      <c r="P66" s="55">
        <v>96.738570236006893</v>
      </c>
      <c r="Q66" s="55">
        <v>90.144173472086706</v>
      </c>
      <c r="R66" s="55">
        <v>89.881827855021001</v>
      </c>
      <c r="S66" s="55">
        <v>96.642385842681605</v>
      </c>
      <c r="T66" s="55">
        <v>96.271865919155005</v>
      </c>
      <c r="U66" s="55">
        <v>94.587714039037095</v>
      </c>
      <c r="V66" s="55">
        <v>103.1720256113429</v>
      </c>
      <c r="W66" s="55">
        <v>115.6145686558274</v>
      </c>
      <c r="X66" s="36">
        <v>104.2</v>
      </c>
      <c r="Y66" s="36">
        <v>109.1</v>
      </c>
      <c r="Z66" s="55">
        <v>120.5</v>
      </c>
    </row>
    <row r="67" spans="1:26">
      <c r="A67" s="42" t="s">
        <v>140</v>
      </c>
      <c r="B67" s="36">
        <v>131.30637352147892</v>
      </c>
      <c r="C67" s="36">
        <v>119.46732011458909</v>
      </c>
      <c r="D67" s="36">
        <v>120.69338749693217</v>
      </c>
      <c r="E67" s="36">
        <v>101.51314557008936</v>
      </c>
      <c r="F67" s="36">
        <v>108.36504618799299</v>
      </c>
      <c r="G67" s="36">
        <v>101.84527379287643</v>
      </c>
      <c r="H67" s="36">
        <v>97.730419064583202</v>
      </c>
      <c r="I67" s="36">
        <v>100</v>
      </c>
      <c r="J67" s="36">
        <v>120.73720654970077</v>
      </c>
      <c r="K67" s="36">
        <v>137.59097502410299</v>
      </c>
      <c r="L67" s="36">
        <v>150.34105967578327</v>
      </c>
      <c r="M67" s="36">
        <v>170.25768635650925</v>
      </c>
      <c r="N67" s="36">
        <v>200.09696102280884</v>
      </c>
      <c r="O67" s="36">
        <v>227.48498554749679</v>
      </c>
      <c r="P67" s="36">
        <v>248.36787593494134</v>
      </c>
      <c r="Q67" s="36">
        <v>254.78664842548585</v>
      </c>
      <c r="R67" s="36">
        <v>260.82499101711994</v>
      </c>
      <c r="S67" s="36">
        <v>244.19113665254355</v>
      </c>
      <c r="T67" s="36">
        <v>244.92323286516796</v>
      </c>
      <c r="U67" s="36">
        <v>246.52876547684605</v>
      </c>
      <c r="V67" s="36">
        <v>256.75621908569013</v>
      </c>
      <c r="W67" s="36">
        <v>270.36119745799022</v>
      </c>
      <c r="X67" s="36">
        <v>253.32710720073467</v>
      </c>
      <c r="Y67" s="36">
        <v>235.59527148325316</v>
      </c>
      <c r="Z67" s="56">
        <v>230.80073021562433</v>
      </c>
    </row>
    <row r="68" spans="1:26">
      <c r="A68" s="42" t="s">
        <v>139</v>
      </c>
      <c r="B68" s="36"/>
      <c r="C68" s="36"/>
      <c r="D68" s="51">
        <f>AVERAGE(B66:F66)</f>
        <v>59.462310524835665</v>
      </c>
      <c r="E68" s="51">
        <f t="shared" ref="E68:V68" si="92">AVERAGE(C66:G66)</f>
        <v>62.971808062889821</v>
      </c>
      <c r="F68" s="51">
        <f t="shared" si="92"/>
        <v>70.867287655415282</v>
      </c>
      <c r="G68" s="51">
        <f t="shared" si="92"/>
        <v>79.094160960555783</v>
      </c>
      <c r="H68" s="51">
        <f t="shared" si="92"/>
        <v>84.707912276302935</v>
      </c>
      <c r="I68" s="51">
        <f t="shared" si="92"/>
        <v>88.164850066660208</v>
      </c>
      <c r="J68" s="51">
        <f t="shared" si="92"/>
        <v>94.395692551960764</v>
      </c>
      <c r="K68" s="51">
        <f t="shared" si="92"/>
        <v>97.934553288389083</v>
      </c>
      <c r="L68" s="51">
        <f t="shared" si="92"/>
        <v>99.691444862336468</v>
      </c>
      <c r="M68" s="51">
        <f t="shared" si="92"/>
        <v>102.52769398235458</v>
      </c>
      <c r="N68" s="51">
        <f t="shared" si="92"/>
        <v>104.722607473056</v>
      </c>
      <c r="O68" s="51">
        <f t="shared" si="92"/>
        <v>101.99345766717592</v>
      </c>
      <c r="P68" s="51">
        <f t="shared" si="92"/>
        <v>97.570460392086318</v>
      </c>
      <c r="Q68" s="51">
        <f t="shared" si="92"/>
        <v>95.142045986675242</v>
      </c>
      <c r="R68" s="51">
        <f t="shared" si="92"/>
        <v>93.935764664990245</v>
      </c>
      <c r="S68" s="51">
        <f t="shared" si="92"/>
        <v>93.505593425596288</v>
      </c>
      <c r="T68" s="51">
        <f t="shared" si="92"/>
        <v>96.111163853447522</v>
      </c>
      <c r="U68" s="51">
        <f t="shared" si="92"/>
        <v>101.25771201360881</v>
      </c>
      <c r="V68" s="51">
        <f t="shared" si="92"/>
        <v>102.76923484507249</v>
      </c>
      <c r="W68" s="51">
        <f t="shared" ref="W68" si="93">AVERAGE(U66:Y66)</f>
        <v>105.33486166124149</v>
      </c>
      <c r="X68" s="51">
        <f t="shared" ref="X68:Y68" si="94">AVERAGE(V66:Z66)</f>
        <v>110.51731885343406</v>
      </c>
      <c r="Y68" s="51">
        <f t="shared" si="94"/>
        <v>112.35364216395685</v>
      </c>
    </row>
    <row r="69" spans="1:26">
      <c r="A69" s="1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11"/>
      <c r="Y69" s="11"/>
    </row>
    <row r="70" spans="1:26">
      <c r="O70" s="22"/>
      <c r="P70" s="22"/>
      <c r="Q70" s="22"/>
      <c r="R70" s="22"/>
    </row>
    <row r="71" spans="1:26">
      <c r="B71" s="16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6">
      <c r="C73" s="14"/>
      <c r="D73" s="1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6">
      <c r="C74" s="14"/>
      <c r="D74" s="1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6">
      <c r="C75" s="14"/>
      <c r="D75" s="1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6">
      <c r="C76" s="14"/>
      <c r="D76" s="1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6">
      <c r="C77" s="14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6">
      <c r="C78" s="14"/>
      <c r="D78" s="1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6">
      <c r="C79" s="14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6">
      <c r="C80" s="14"/>
      <c r="D80" s="1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19"/>
      <c r="B81" s="19"/>
      <c r="C81" s="20"/>
      <c r="D81" s="1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C82" s="14"/>
      <c r="D82" s="1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C83" s="14"/>
      <c r="D83" s="1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C84" s="14"/>
      <c r="D84" s="1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C85" s="14"/>
      <c r="D85" s="1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C86" s="14"/>
      <c r="D86" s="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C87" s="14"/>
      <c r="D87" s="1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C88" s="14"/>
      <c r="D88" s="1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19"/>
      <c r="B89" s="19"/>
      <c r="C89" s="21"/>
      <c r="D89" s="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19"/>
      <c r="B90" s="19"/>
      <c r="C90" s="20"/>
      <c r="D90" s="1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C91" s="14"/>
      <c r="D91" s="1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C92" s="14"/>
      <c r="D92" s="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C93" s="14"/>
      <c r="D93" s="1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C94" s="14"/>
      <c r="D94" s="1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C95" s="14"/>
      <c r="D95" s="1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5" spans="3:20">
      <c r="C105" s="5">
        <f>C81+C88+C93</f>
        <v>0</v>
      </c>
    </row>
    <row r="106" spans="3:20">
      <c r="C106" s="5">
        <f>C88+C81</f>
        <v>0</v>
      </c>
    </row>
  </sheetData>
  <phoneticPr fontId="16" type="noConversion"/>
  <pageMargins left="0.7" right="0.7" top="0.75" bottom="0.75" header="0.3" footer="0.3"/>
  <ignoredErrors>
    <ignoredError sqref="D68:V68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INSTRUCCIONES</vt:lpstr>
      <vt:lpstr>DATOS BANCOS</vt:lpstr>
      <vt:lpstr>DATOS BCRP</vt:lpstr>
      <vt:lpstr>A. SOCIEDADES DE DEPOSITOS</vt:lpstr>
      <vt:lpstr>GRAF K2 y COMPONENTES</vt:lpstr>
      <vt:lpstr>GRAF MULTIPLICADORES</vt:lpstr>
      <vt:lpstr>GRAF Velocidad</vt:lpstr>
      <vt:lpstr>GRAF CREDITO Y M</vt:lpstr>
      <vt:lpstr>GRAF CREDITO Y TI</vt:lpstr>
      <vt:lpstr>GRAF  TI PROP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2020-03-03T21:18:49Z</dcterms:created>
  <dcterms:modified xsi:type="dcterms:W3CDTF">2025-03-22T22:20:46Z</dcterms:modified>
  <cp:category/>
</cp:coreProperties>
</file>