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23040" windowHeight="9264" activeTab="2"/>
  </bookViews>
  <sheets>
    <sheet name="INSTRUCCIONES" sheetId="5" r:id="rId1"/>
    <sheet name="DATOS" sheetId="2" r:id="rId2"/>
    <sheet name="CUADRO RESUMEN" sheetId="3" r:id="rId3"/>
    <sheet name="Hoja1" sheetId="6" r:id="rId4"/>
    <sheet name="Hoja2" sheetId="7" r:id="rId5"/>
    <sheet name="INDICADORES FISCALES" sheetId="4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8" i="3"/>
  <c r="Z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6" i="3"/>
  <c r="Z43" i="3" l="1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Z44" i="3"/>
  <c r="F41" i="3"/>
  <c r="F42" i="3"/>
  <c r="B41" i="3"/>
  <c r="B42" i="3"/>
  <c r="B39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B31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B27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6" i="3"/>
  <c r="C9" i="3"/>
  <c r="D9" i="3"/>
  <c r="E9" i="3"/>
  <c r="F9" i="3"/>
  <c r="G9" i="3"/>
  <c r="G8" i="3" s="1"/>
  <c r="H9" i="3"/>
  <c r="H8" i="3" s="1"/>
  <c r="I9" i="3"/>
  <c r="I8" i="3" s="1"/>
  <c r="J9" i="3"/>
  <c r="J8" i="3" s="1"/>
  <c r="K9" i="3"/>
  <c r="K8" i="3" s="1"/>
  <c r="L9" i="3"/>
  <c r="L8" i="3" s="1"/>
  <c r="M9" i="3"/>
  <c r="M8" i="3" s="1"/>
  <c r="N9" i="3"/>
  <c r="N8" i="3" s="1"/>
  <c r="O9" i="3"/>
  <c r="O8" i="3" s="1"/>
  <c r="P9" i="3"/>
  <c r="P8" i="3" s="1"/>
  <c r="Q9" i="3"/>
  <c r="Q8" i="3" s="1"/>
  <c r="R9" i="3"/>
  <c r="R8" i="3" s="1"/>
  <c r="S9" i="3"/>
  <c r="T9" i="3"/>
  <c r="U9" i="3"/>
  <c r="V9" i="3"/>
  <c r="W9" i="3"/>
  <c r="W8" i="3" s="1"/>
  <c r="X9" i="3"/>
  <c r="X8" i="3" s="1"/>
  <c r="Y9" i="3"/>
  <c r="Y8" i="3" s="1"/>
  <c r="Z9" i="3"/>
  <c r="B9" i="3"/>
  <c r="Z8" i="3"/>
  <c r="C8" i="3"/>
  <c r="D8" i="3"/>
  <c r="E8" i="3"/>
  <c r="F8" i="3"/>
  <c r="S8" i="3"/>
  <c r="T8" i="3"/>
  <c r="U8" i="3"/>
  <c r="V8" i="3"/>
  <c r="B18" i="3"/>
  <c r="C18" i="3"/>
  <c r="D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E18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Y44" i="3" l="1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Z16" i="4"/>
  <c r="Y16" i="4"/>
  <c r="Z22" i="4"/>
  <c r="Y22" i="4"/>
  <c r="Z21" i="4"/>
  <c r="Y21" i="4"/>
  <c r="Z20" i="4"/>
  <c r="Z19" i="4"/>
  <c r="Y19" i="4"/>
  <c r="Z15" i="4"/>
  <c r="Y15" i="4"/>
  <c r="Z14" i="4"/>
  <c r="Y14" i="4"/>
  <c r="Z13" i="4"/>
  <c r="Y13" i="4"/>
  <c r="Y12" i="4"/>
  <c r="Z10" i="4"/>
  <c r="Y10" i="4"/>
  <c r="X16" i="4"/>
  <c r="X22" i="4"/>
  <c r="X21" i="4"/>
  <c r="X20" i="4"/>
  <c r="X19" i="4"/>
  <c r="X15" i="4"/>
  <c r="X14" i="4"/>
  <c r="X13" i="4"/>
  <c r="X12" i="4"/>
  <c r="X10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22" i="4"/>
  <c r="W21" i="4"/>
  <c r="W20" i="4"/>
  <c r="W19" i="4"/>
  <c r="W15" i="4"/>
  <c r="W14" i="4"/>
  <c r="W13" i="4"/>
  <c r="W10" i="4"/>
  <c r="Z12" i="4" l="1"/>
  <c r="Z18" i="4"/>
  <c r="Y9" i="4"/>
  <c r="Y8" i="4" s="1"/>
  <c r="Y39" i="3"/>
  <c r="Y40" i="3" s="1"/>
  <c r="Y26" i="4" s="1"/>
  <c r="Z9" i="4"/>
  <c r="Z8" i="4" s="1"/>
  <c r="Y20" i="4"/>
  <c r="Y18" i="4" s="1"/>
  <c r="Y11" i="4"/>
  <c r="W11" i="4"/>
  <c r="X18" i="4"/>
  <c r="W12" i="4"/>
  <c r="W18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V19" i="4"/>
  <c r="U19" i="4"/>
  <c r="T19" i="4"/>
  <c r="S19" i="4"/>
  <c r="S18" i="4" s="1"/>
  <c r="R19" i="4"/>
  <c r="Q19" i="4"/>
  <c r="P19" i="4"/>
  <c r="O19" i="4"/>
  <c r="N19" i="4"/>
  <c r="M19" i="4"/>
  <c r="L19" i="4"/>
  <c r="K19" i="4"/>
  <c r="J19" i="4"/>
  <c r="J18" i="4" s="1"/>
  <c r="I19" i="4"/>
  <c r="H19" i="4"/>
  <c r="G19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G12" i="4"/>
  <c r="F12" i="4"/>
  <c r="E12" i="4"/>
  <c r="D12" i="4"/>
  <c r="C12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K18" i="4" l="1"/>
  <c r="Z11" i="4"/>
  <c r="U18" i="4"/>
  <c r="Y41" i="3"/>
  <c r="Y42" i="3" s="1"/>
  <c r="Z41" i="3"/>
  <c r="Z42" i="3" s="1"/>
  <c r="M18" i="4"/>
  <c r="W9" i="4"/>
  <c r="W8" i="4" s="1"/>
  <c r="Y37" i="3"/>
  <c r="Y38" i="3" s="1"/>
  <c r="Y24" i="4" s="1"/>
  <c r="Y25" i="4" s="1"/>
  <c r="Z37" i="3"/>
  <c r="Z38" i="3" s="1"/>
  <c r="Z24" i="4" s="1"/>
  <c r="Z39" i="3"/>
  <c r="Z40" i="3" s="1"/>
  <c r="Z26" i="4" s="1"/>
  <c r="R18" i="4"/>
  <c r="Q18" i="4"/>
  <c r="I18" i="4"/>
  <c r="P18" i="4"/>
  <c r="H18" i="4"/>
  <c r="X11" i="4"/>
  <c r="L18" i="4"/>
  <c r="T18" i="4"/>
  <c r="N18" i="4"/>
  <c r="V18" i="4"/>
  <c r="G18" i="4"/>
  <c r="O18" i="4"/>
  <c r="H11" i="4"/>
  <c r="H12" i="4"/>
  <c r="J11" i="4"/>
  <c r="R11" i="4"/>
  <c r="V11" i="4"/>
  <c r="C11" i="4"/>
  <c r="G11" i="4"/>
  <c r="N11" i="4"/>
  <c r="S11" i="4"/>
  <c r="P11" i="4"/>
  <c r="I11" i="4"/>
  <c r="Q11" i="4"/>
  <c r="E11" i="4"/>
  <c r="U11" i="4"/>
  <c r="F22" i="4"/>
  <c r="E22" i="4"/>
  <c r="D22" i="4"/>
  <c r="C22" i="4"/>
  <c r="F21" i="4"/>
  <c r="E21" i="4"/>
  <c r="F20" i="4"/>
  <c r="E20" i="4"/>
  <c r="D20" i="4"/>
  <c r="C20" i="4"/>
  <c r="F19" i="4"/>
  <c r="E19" i="4"/>
  <c r="D19" i="4"/>
  <c r="C19" i="4"/>
  <c r="B22" i="4"/>
  <c r="B20" i="4"/>
  <c r="B19" i="4"/>
  <c r="B15" i="4"/>
  <c r="B13" i="4"/>
  <c r="B10" i="4"/>
  <c r="W41" i="3" l="1"/>
  <c r="W42" i="3" s="1"/>
  <c r="Z25" i="4"/>
  <c r="R9" i="4"/>
  <c r="R8" i="4" s="1"/>
  <c r="I9" i="4"/>
  <c r="I8" i="4" s="1"/>
  <c r="V9" i="4"/>
  <c r="V8" i="4" s="1"/>
  <c r="N9" i="4"/>
  <c r="N8" i="4" s="1"/>
  <c r="X9" i="4"/>
  <c r="X8" i="4" s="1"/>
  <c r="T11" i="4"/>
  <c r="F11" i="4"/>
  <c r="B18" i="4"/>
  <c r="B21" i="4"/>
  <c r="L11" i="4"/>
  <c r="O11" i="4"/>
  <c r="E9" i="4"/>
  <c r="E8" i="4" s="1"/>
  <c r="D11" i="4"/>
  <c r="K11" i="4"/>
  <c r="D18" i="4"/>
  <c r="D21" i="4"/>
  <c r="M11" i="4"/>
  <c r="E18" i="4"/>
  <c r="F18" i="4"/>
  <c r="C18" i="4"/>
  <c r="C21" i="4"/>
  <c r="B11" i="4"/>
  <c r="B12" i="4"/>
  <c r="W39" i="3"/>
  <c r="W40" i="3" s="1"/>
  <c r="W26" i="4" s="1"/>
  <c r="W37" i="3"/>
  <c r="W38" i="3" s="1"/>
  <c r="W24" i="4" s="1"/>
  <c r="C41" i="3" l="1"/>
  <c r="C42" i="3" s="1"/>
  <c r="E41" i="3"/>
  <c r="E42" i="3" s="1"/>
  <c r="Q37" i="3"/>
  <c r="Q38" i="3" s="1"/>
  <c r="Q24" i="4" s="1"/>
  <c r="Q41" i="3"/>
  <c r="Q42" i="3" s="1"/>
  <c r="G39" i="3"/>
  <c r="G40" i="3" s="1"/>
  <c r="G26" i="4" s="1"/>
  <c r="G41" i="3"/>
  <c r="G42" i="3" s="1"/>
  <c r="G9" i="4"/>
  <c r="G8" i="4" s="1"/>
  <c r="X37" i="3"/>
  <c r="X38" i="3" s="1"/>
  <c r="X24" i="4" s="1"/>
  <c r="X41" i="3"/>
  <c r="X42" i="3" s="1"/>
  <c r="S9" i="4"/>
  <c r="S8" i="4" s="1"/>
  <c r="P41" i="3"/>
  <c r="P42" i="3" s="1"/>
  <c r="R39" i="3"/>
  <c r="R40" i="3" s="1"/>
  <c r="R26" i="4" s="1"/>
  <c r="R41" i="3"/>
  <c r="R42" i="3" s="1"/>
  <c r="S37" i="3"/>
  <c r="S38" i="3" s="1"/>
  <c r="S24" i="4" s="1"/>
  <c r="S41" i="3"/>
  <c r="S42" i="3" s="1"/>
  <c r="H41" i="3"/>
  <c r="H42" i="3" s="1"/>
  <c r="B9" i="4"/>
  <c r="B8" i="4" s="1"/>
  <c r="C9" i="4"/>
  <c r="C8" i="4" s="1"/>
  <c r="P9" i="4"/>
  <c r="P8" i="4" s="1"/>
  <c r="H9" i="4"/>
  <c r="H8" i="4" s="1"/>
  <c r="E39" i="3"/>
  <c r="E40" i="3" s="1"/>
  <c r="E26" i="4" s="1"/>
  <c r="W25" i="4"/>
  <c r="Q9" i="4"/>
  <c r="Q8" i="4" s="1"/>
  <c r="H37" i="3"/>
  <c r="H38" i="3" s="1"/>
  <c r="H24" i="4" s="1"/>
  <c r="H39" i="3"/>
  <c r="H40" i="3" s="1"/>
  <c r="H26" i="4" s="1"/>
  <c r="M9" i="4"/>
  <c r="M8" i="4" s="1"/>
  <c r="L9" i="4"/>
  <c r="L8" i="4" s="1"/>
  <c r="K9" i="4"/>
  <c r="K8" i="4" s="1"/>
  <c r="F9" i="4"/>
  <c r="F8" i="4" s="1"/>
  <c r="Q39" i="3"/>
  <c r="Q40" i="3" s="1"/>
  <c r="Q26" i="4" s="1"/>
  <c r="Q25" i="4" s="1"/>
  <c r="J9" i="4"/>
  <c r="J8" i="4" s="1"/>
  <c r="D9" i="4"/>
  <c r="D8" i="4" s="1"/>
  <c r="O9" i="4"/>
  <c r="O8" i="4" s="1"/>
  <c r="T9" i="4"/>
  <c r="T8" i="4" s="1"/>
  <c r="U9" i="4"/>
  <c r="U8" i="4" s="1"/>
  <c r="P37" i="3"/>
  <c r="P38" i="3" s="1"/>
  <c r="P24" i="4" s="1"/>
  <c r="P39" i="3"/>
  <c r="P40" i="3" s="1"/>
  <c r="P26" i="4" s="1"/>
  <c r="G37" i="3"/>
  <c r="G38" i="3" s="1"/>
  <c r="G24" i="4" s="1"/>
  <c r="R37" i="3" l="1"/>
  <c r="R38" i="3" s="1"/>
  <c r="R24" i="4" s="1"/>
  <c r="R25" i="4" s="1"/>
  <c r="S39" i="3"/>
  <c r="S40" i="3" s="1"/>
  <c r="S26" i="4" s="1"/>
  <c r="S25" i="4" s="1"/>
  <c r="X39" i="3"/>
  <c r="X40" i="3" s="1"/>
  <c r="X26" i="4" s="1"/>
  <c r="X25" i="4" s="1"/>
  <c r="B37" i="3"/>
  <c r="D39" i="3"/>
  <c r="D40" i="3" s="1"/>
  <c r="D26" i="4" s="1"/>
  <c r="D41" i="3"/>
  <c r="D42" i="3" s="1"/>
  <c r="K39" i="3"/>
  <c r="K40" i="3" s="1"/>
  <c r="K26" i="4" s="1"/>
  <c r="K41" i="3"/>
  <c r="K42" i="3" s="1"/>
  <c r="N41" i="3"/>
  <c r="N42" i="3" s="1"/>
  <c r="U37" i="3"/>
  <c r="U38" i="3" s="1"/>
  <c r="U24" i="4" s="1"/>
  <c r="U41" i="3"/>
  <c r="U42" i="3" s="1"/>
  <c r="J39" i="3"/>
  <c r="J40" i="3" s="1"/>
  <c r="J26" i="4" s="1"/>
  <c r="J41" i="3"/>
  <c r="J42" i="3" s="1"/>
  <c r="L37" i="3"/>
  <c r="L38" i="3" s="1"/>
  <c r="L24" i="4" s="1"/>
  <c r="L41" i="3"/>
  <c r="L42" i="3" s="1"/>
  <c r="O37" i="3"/>
  <c r="O38" i="3" s="1"/>
  <c r="O24" i="4" s="1"/>
  <c r="O41" i="3"/>
  <c r="O42" i="3" s="1"/>
  <c r="F37" i="3"/>
  <c r="F38" i="3" s="1"/>
  <c r="F24" i="4" s="1"/>
  <c r="I41" i="3"/>
  <c r="I42" i="3" s="1"/>
  <c r="M37" i="3"/>
  <c r="M38" i="3" s="1"/>
  <c r="M24" i="4" s="1"/>
  <c r="M41" i="3"/>
  <c r="M42" i="3" s="1"/>
  <c r="V37" i="3"/>
  <c r="V38" i="3" s="1"/>
  <c r="V24" i="4" s="1"/>
  <c r="V41" i="3"/>
  <c r="V42" i="3" s="1"/>
  <c r="T37" i="3"/>
  <c r="T38" i="3" s="1"/>
  <c r="T24" i="4" s="1"/>
  <c r="T41" i="3"/>
  <c r="T42" i="3" s="1"/>
  <c r="E37" i="3"/>
  <c r="E38" i="3" s="1"/>
  <c r="E24" i="4" s="1"/>
  <c r="E25" i="4" s="1"/>
  <c r="B38" i="3"/>
  <c r="B24" i="4" s="1"/>
  <c r="P25" i="4"/>
  <c r="H25" i="4"/>
  <c r="G25" i="4"/>
  <c r="F39" i="3"/>
  <c r="F40" i="3" s="1"/>
  <c r="F26" i="4" s="1"/>
  <c r="J37" i="3"/>
  <c r="J38" i="3" s="1"/>
  <c r="J24" i="4" s="1"/>
  <c r="C37" i="3"/>
  <c r="C38" i="3" s="1"/>
  <c r="C24" i="4" s="1"/>
  <c r="C39" i="3"/>
  <c r="C40" i="3" s="1"/>
  <c r="C26" i="4" s="1"/>
  <c r="T39" i="3"/>
  <c r="T40" i="3" s="1"/>
  <c r="T26" i="4" s="1"/>
  <c r="F25" i="4" l="1"/>
  <c r="B40" i="3"/>
  <c r="B26" i="4" s="1"/>
  <c r="U39" i="3"/>
  <c r="U40" i="3" s="1"/>
  <c r="U26" i="4" s="1"/>
  <c r="U25" i="4" s="1"/>
  <c r="K37" i="3"/>
  <c r="K38" i="3" s="1"/>
  <c r="K24" i="4" s="1"/>
  <c r="K25" i="4" s="1"/>
  <c r="D37" i="3"/>
  <c r="D38" i="3" s="1"/>
  <c r="D24" i="4" s="1"/>
  <c r="D25" i="4" s="1"/>
  <c r="L39" i="3"/>
  <c r="L40" i="3" s="1"/>
  <c r="L26" i="4" s="1"/>
  <c r="O39" i="3"/>
  <c r="O40" i="3" s="1"/>
  <c r="O26" i="4" s="1"/>
  <c r="O25" i="4" s="1"/>
  <c r="M39" i="3"/>
  <c r="M40" i="3" s="1"/>
  <c r="M26" i="4" s="1"/>
  <c r="M25" i="4" s="1"/>
  <c r="N37" i="3"/>
  <c r="N38" i="3" s="1"/>
  <c r="N24" i="4" s="1"/>
  <c r="N39" i="3"/>
  <c r="N40" i="3" s="1"/>
  <c r="N26" i="4" s="1"/>
  <c r="V39" i="3"/>
  <c r="V40" i="3" s="1"/>
  <c r="V26" i="4" s="1"/>
  <c r="V25" i="4" s="1"/>
  <c r="I37" i="3"/>
  <c r="I38" i="3" s="1"/>
  <c r="I24" i="4" s="1"/>
  <c r="I39" i="3"/>
  <c r="I40" i="3" s="1"/>
  <c r="I26" i="4" s="1"/>
  <c r="B25" i="4"/>
  <c r="L25" i="4"/>
  <c r="C25" i="4"/>
  <c r="T25" i="4"/>
  <c r="J25" i="4"/>
  <c r="N25" i="4" l="1"/>
  <c r="I25" i="4"/>
</calcChain>
</file>

<file path=xl/comments1.xml><?xml version="1.0" encoding="utf-8"?>
<comments xmlns="http://schemas.openxmlformats.org/spreadsheetml/2006/main">
  <authors>
    <author>Hamann, A. Javier</author>
    <author>Curso</author>
  </authors>
  <commentList>
    <comment ref="A1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Para los años 2000-2002 no hay datos desagregados de gastos primarios. Las formulas a usan deben tener en cuenta esto. Del 2003 en adelante, si hay datos desagregados.</t>
        </r>
      </text>
    </comment>
    <comment ref="A14" authorId="1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Valores,otros e importaciones
</t>
        </r>
      </text>
    </comment>
    <comment ref="A24" authorId="1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Gastos+ingresos de capital</t>
        </r>
      </text>
    </comment>
  </commentList>
</comments>
</file>

<file path=xl/sharedStrings.xml><?xml version="1.0" encoding="utf-8"?>
<sst xmlns="http://schemas.openxmlformats.org/spreadsheetml/2006/main" count="61" uniqueCount="40">
  <si>
    <t>(En millones de soles)</t>
  </si>
  <si>
    <t>Ingresos</t>
  </si>
  <si>
    <t>Tributarios</t>
  </si>
  <si>
    <t>Impuestos directos</t>
  </si>
  <si>
    <t>Impuestos indirectos</t>
  </si>
  <si>
    <t>IGV</t>
  </si>
  <si>
    <t>ISC</t>
  </si>
  <si>
    <t>Otros ingresos tributarios</t>
  </si>
  <si>
    <t>No tributarios</t>
  </si>
  <si>
    <t>Donaciones</t>
  </si>
  <si>
    <t>Gastos</t>
  </si>
  <si>
    <t>Sueldos y salarios</t>
  </si>
  <si>
    <t>Bienes y servicios</t>
  </si>
  <si>
    <t>Intereses</t>
  </si>
  <si>
    <t>Subsidios y otras transferencias</t>
  </si>
  <si>
    <t>Adquisicion neta de activos no fin.</t>
  </si>
  <si>
    <t>Resultado</t>
  </si>
  <si>
    <t>Transacciones de activos y pasivos fin.</t>
  </si>
  <si>
    <t>Adquisicion neta de activos financieros</t>
  </si>
  <si>
    <t>Depositos (variacion)</t>
  </si>
  <si>
    <t>Prestamos netos</t>
  </si>
  <si>
    <t>Adquisicion neta de pasivos financieros</t>
  </si>
  <si>
    <t>Desembolsos netos</t>
  </si>
  <si>
    <t>Ingresos por privatizacion</t>
  </si>
  <si>
    <t>Memorandum:</t>
  </si>
  <si>
    <t>PBI</t>
  </si>
  <si>
    <t>Resultado (% del PBI)</t>
  </si>
  <si>
    <t>Resultado primario</t>
  </si>
  <si>
    <t>Resultado primario (% del PBI)</t>
  </si>
  <si>
    <t>Cuentas del Gobierno General</t>
  </si>
  <si>
    <t>(como % del PBI)</t>
  </si>
  <si>
    <t>Peru. Cuentas del Gobierno General, 2000-2022</t>
  </si>
  <si>
    <t>Ahorro del GG</t>
  </si>
  <si>
    <t>Ahorro del GG (% del PBI)</t>
  </si>
  <si>
    <t>Inversion del GG</t>
  </si>
  <si>
    <t>Inverison del GG (% del PBI)</t>
  </si>
  <si>
    <t xml:space="preserve"> </t>
  </si>
  <si>
    <t>n.d.</t>
  </si>
  <si>
    <t>Gastos del gobierno general (millones S/) - Gasto de Capital</t>
  </si>
  <si>
    <t xml:space="preserve">Posición despues del gobierno de humala se ha idodeteriorando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</si>
</sst>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</numFmts>
  <fonts count="1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4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 val="singleAccounting"/>
      <sz val="11"/>
      <color theme="4"/>
      <name val="Calibri"/>
      <family val="2"/>
    </font>
    <font>
      <b/>
      <i/>
      <sz val="11"/>
      <color theme="4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6" tint="-0.249977111117893"/>
      <name val="Calibri"/>
      <family val="2"/>
    </font>
    <font>
      <b/>
      <u val="singleAccounting"/>
      <sz val="11"/>
      <color theme="6" tint="-0.249977111117893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165" fontId="4" fillId="2" borderId="0" xfId="0" applyNumberFormat="1" applyFont="1" applyFill="1"/>
    <xf numFmtId="165" fontId="4" fillId="2" borderId="0" xfId="1" applyNumberFormat="1" applyFont="1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 indent="1"/>
    </xf>
    <xf numFmtId="165" fontId="0" fillId="0" borderId="0" xfId="0" applyNumberFormat="1"/>
    <xf numFmtId="165" fontId="0" fillId="0" borderId="0" xfId="1" applyNumberFormat="1" applyFont="1"/>
    <xf numFmtId="0" fontId="5" fillId="0" borderId="0" xfId="0" applyFont="1" applyAlignment="1">
      <alignment horizontal="left" indent="2"/>
    </xf>
    <xf numFmtId="165" fontId="0" fillId="2" borderId="0" xfId="1" applyNumberFormat="1" applyFont="1" applyFill="1"/>
    <xf numFmtId="165" fontId="4" fillId="0" borderId="0" xfId="0" applyNumberFormat="1" applyFont="1"/>
    <xf numFmtId="0" fontId="6" fillId="0" borderId="0" xfId="0" applyFont="1"/>
    <xf numFmtId="165" fontId="7" fillId="2" borderId="0" xfId="0" applyNumberFormat="1" applyFont="1" applyFill="1"/>
    <xf numFmtId="0" fontId="0" fillId="0" borderId="0" xfId="0" applyAlignment="1">
      <alignment horizontal="left" indent="1"/>
    </xf>
    <xf numFmtId="0" fontId="5" fillId="0" borderId="0" xfId="0" applyFont="1"/>
    <xf numFmtId="166" fontId="8" fillId="2" borderId="0" xfId="0" applyNumberFormat="1" applyFont="1" applyFill="1"/>
    <xf numFmtId="0" fontId="0" fillId="3" borderId="0" xfId="0" applyFill="1"/>
    <xf numFmtId="167" fontId="4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67" fontId="7" fillId="0" borderId="0" xfId="0" applyNumberFormat="1" applyFont="1"/>
    <xf numFmtId="167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7" fontId="11" fillId="0" borderId="0" xfId="0" applyNumberFormat="1" applyFont="1"/>
    <xf numFmtId="167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right"/>
    </xf>
    <xf numFmtId="167" fontId="7" fillId="4" borderId="0" xfId="0" applyNumberFormat="1" applyFont="1" applyFill="1"/>
    <xf numFmtId="167" fontId="11" fillId="4" borderId="0" xfId="0" applyNumberFormat="1" applyFont="1" applyFill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64" fontId="0" fillId="0" borderId="0" xfId="1" applyFont="1" applyFill="1"/>
    <xf numFmtId="0" fontId="1" fillId="0" borderId="0" xfId="0" applyFont="1"/>
    <xf numFmtId="165" fontId="1" fillId="0" borderId="0" xfId="1" applyNumberFormat="1" applyFont="1"/>
    <xf numFmtId="0" fontId="3" fillId="0" borderId="0" xfId="0" applyFont="1" applyAlignment="1">
      <alignment horizontal="left" indent="1"/>
    </xf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wrapText="1"/>
    </xf>
    <xf numFmtId="164" fontId="4" fillId="2" borderId="0" xfId="1" applyFont="1" applyFill="1"/>
    <xf numFmtId="164" fontId="2" fillId="0" borderId="0" xfId="1" applyFont="1"/>
    <xf numFmtId="43" fontId="7" fillId="2" borderId="0" xfId="0" applyNumberFormat="1" applyFont="1" applyFill="1"/>
    <xf numFmtId="0" fontId="0" fillId="0" borderId="0" xfId="0" applyAlignment="1">
      <alignment horizontal="center"/>
    </xf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'CUADRO RESUMEN'!$A$40</c:f>
              <c:strCache>
                <c:ptCount val="1"/>
                <c:pt idx="0">
                  <c:v>Resultado primario (% del PBI)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'CUADRO RESUMEN'!$B$5:$Z$5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'CUADRO RESUMEN'!$B$40:$Z$40</c:f>
              <c:numCache>
                <c:formatCode>0.0</c:formatCode>
                <c:ptCount val="25"/>
                <c:pt idx="0">
                  <c:v>-0.28716231743892312</c:v>
                </c:pt>
                <c:pt idx="1">
                  <c:v>-0.66206495540259513</c:v>
                </c:pt>
                <c:pt idx="2">
                  <c:v>6.8493605459512094E-2</c:v>
                </c:pt>
                <c:pt idx="3">
                  <c:v>0.55837744082710794</c:v>
                </c:pt>
                <c:pt idx="4">
                  <c:v>0.88551554332965665</c:v>
                </c:pt>
                <c:pt idx="5">
                  <c:v>1.4396494084739002</c:v>
                </c:pt>
                <c:pt idx="6">
                  <c:v>4.1450280516779934</c:v>
                </c:pt>
                <c:pt idx="7">
                  <c:v>4.7514300559941001</c:v>
                </c:pt>
                <c:pt idx="8">
                  <c:v>4.1432553721705876</c:v>
                </c:pt>
                <c:pt idx="9">
                  <c:v>-0.14317437318861953</c:v>
                </c:pt>
                <c:pt idx="10">
                  <c:v>1.1722210629980216</c:v>
                </c:pt>
                <c:pt idx="11">
                  <c:v>3.2019147406659809</c:v>
                </c:pt>
                <c:pt idx="12">
                  <c:v>3.1443783606836653</c:v>
                </c:pt>
                <c:pt idx="13">
                  <c:v>1.8443054338306069</c:v>
                </c:pt>
                <c:pt idx="14">
                  <c:v>0.86059165189646003</c:v>
                </c:pt>
                <c:pt idx="15">
                  <c:v>-1.0133039902544898</c:v>
                </c:pt>
                <c:pt idx="16">
                  <c:v>-1.108136951255781</c:v>
                </c:pt>
                <c:pt idx="17">
                  <c:v>-1.7279467922263654</c:v>
                </c:pt>
                <c:pt idx="18">
                  <c:v>-0.73625391469278967</c:v>
                </c:pt>
                <c:pt idx="19">
                  <c:v>-0.11950418585433541</c:v>
                </c:pt>
                <c:pt idx="20">
                  <c:v>-6.8325052404599411</c:v>
                </c:pt>
                <c:pt idx="21">
                  <c:v>-1.1490296033398699</c:v>
                </c:pt>
                <c:pt idx="22">
                  <c:v>3.1230930995682971E-2</c:v>
                </c:pt>
                <c:pt idx="23">
                  <c:v>-1.3710358641384</c:v>
                </c:pt>
                <c:pt idx="24">
                  <c:v>-2.4005061943055739</c:v>
                </c:pt>
              </c:numCache>
            </c:numRef>
          </c:val>
        </c:ser>
        <c:ser>
          <c:idx val="1"/>
          <c:order val="1"/>
          <c:tx>
            <c:strRef>
              <c:f>'CUADRO RESUMEN'!$A$46</c:f>
              <c:strCache>
                <c:ptCount val="1"/>
                <c:pt idx="0">
                  <c:v>Intereses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'CUADRO RESUMEN'!$B$5:$Z$5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'CUADRO RESUMEN'!$B$46:$Z$46</c:f>
              <c:numCache>
                <c:formatCode>_(* #,##0.00_);_(* \(#,##0.00\);_(* "-"??_);_(@_)</c:formatCode>
                <c:ptCount val="25"/>
                <c:pt idx="0">
                  <c:v>-2.5581316406493575</c:v>
                </c:pt>
                <c:pt idx="1">
                  <c:v>-2.3240003221072989</c:v>
                </c:pt>
                <c:pt idx="2">
                  <c:v>-2.2082430538145865</c:v>
                </c:pt>
                <c:pt idx="3">
                  <c:v>-2.2151264709690968</c:v>
                </c:pt>
                <c:pt idx="4">
                  <c:v>-2.1262436412381995</c:v>
                </c:pt>
                <c:pt idx="5">
                  <c:v>-2.0297863618066594</c:v>
                </c:pt>
                <c:pt idx="6">
                  <c:v>-1.9392462888990758</c:v>
                </c:pt>
                <c:pt idx="7">
                  <c:v>-1.8490258749435524</c:v>
                </c:pt>
                <c:pt idx="8">
                  <c:v>-1.6205379248738125</c:v>
                </c:pt>
                <c:pt idx="9">
                  <c:v>-1.3349435945788957</c:v>
                </c:pt>
                <c:pt idx="10">
                  <c:v>-1.1855139962126682</c:v>
                </c:pt>
                <c:pt idx="11">
                  <c:v>-1.1529057723054732</c:v>
                </c:pt>
                <c:pt idx="12">
                  <c:v>-1.071763533185385</c:v>
                </c:pt>
                <c:pt idx="13">
                  <c:v>-1.0886362599026755</c:v>
                </c:pt>
                <c:pt idx="14">
                  <c:v>-1.0504601843124799</c:v>
                </c:pt>
                <c:pt idx="15">
                  <c:v>-1.0104128269730455</c:v>
                </c:pt>
                <c:pt idx="16">
                  <c:v>-1.0463436454477977</c:v>
                </c:pt>
                <c:pt idx="17">
                  <c:v>-1.1098670552843872</c:v>
                </c:pt>
                <c:pt idx="18">
                  <c:v>-1.2335398768212398</c:v>
                </c:pt>
                <c:pt idx="19">
                  <c:v>-1.2722288603684315</c:v>
                </c:pt>
                <c:pt idx="20">
                  <c:v>-1.4939744746934456</c:v>
                </c:pt>
                <c:pt idx="21">
                  <c:v>-1.3971549031850197</c:v>
                </c:pt>
                <c:pt idx="22">
                  <c:v>-1.4614320572014319</c:v>
                </c:pt>
                <c:pt idx="23">
                  <c:v>-1.6526153290237218</c:v>
                </c:pt>
                <c:pt idx="24">
                  <c:v>-1.7867817787443432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643360"/>
        <c:axId val="555642968"/>
      </c:barChart>
      <c:catAx>
        <c:axId val="5556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5642968"/>
        <c:crosses val="autoZero"/>
        <c:auto val="1"/>
        <c:lblAlgn val="ctr"/>
        <c:lblOffset val="100"/>
        <c:noMultiLvlLbl val="0"/>
      </c:catAx>
      <c:valAx>
        <c:axId val="55564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56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'INDICADORES FISCALES'!$A$13</c:f>
              <c:strCache>
                <c:ptCount val="1"/>
                <c:pt idx="0">
                  <c:v>ISC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FISCALES'!$B$13:$Z$13</c:f>
              <c:numCache>
                <c:formatCode>_(* #,##0.0_);_(* \(#,##0.0\);_(* "-"??_);_(@_)</c:formatCode>
                <c:ptCount val="25"/>
                <c:pt idx="0">
                  <c:v>1.9469548997302151</c:v>
                </c:pt>
                <c:pt idx="1">
                  <c:v>1.9897019917723739</c:v>
                </c:pt>
                <c:pt idx="2">
                  <c:v>2.2051989814178441</c:v>
                </c:pt>
                <c:pt idx="3">
                  <c:v>2.2230535055047533</c:v>
                </c:pt>
                <c:pt idx="4">
                  <c:v>1.9800070219201822</c:v>
                </c:pt>
                <c:pt idx="5">
                  <c:v>1.6618663147903656</c:v>
                </c:pt>
                <c:pt idx="6">
                  <c:v>1.4117417708718678</c:v>
                </c:pt>
                <c:pt idx="7">
                  <c:v>1.3422341939073112</c:v>
                </c:pt>
                <c:pt idx="8">
                  <c:v>0.97508083860627492</c:v>
                </c:pt>
                <c:pt idx="9">
                  <c:v>1.1299160886996493</c:v>
                </c:pt>
                <c:pt idx="10">
                  <c:v>1.1091360294201271</c:v>
                </c:pt>
                <c:pt idx="11">
                  <c:v>1.002237558072584</c:v>
                </c:pt>
                <c:pt idx="12">
                  <c:v>0.96574384511544986</c:v>
                </c:pt>
                <c:pt idx="13">
                  <c:v>1.0005751509333278</c:v>
                </c:pt>
                <c:pt idx="14">
                  <c:v>0.8914678440756878</c:v>
                </c:pt>
                <c:pt idx="15">
                  <c:v>0.89762452757471911</c:v>
                </c:pt>
                <c:pt idx="16">
                  <c:v>0.89367504756928218</c:v>
                </c:pt>
                <c:pt idx="17">
                  <c:v>0.89767433119725659</c:v>
                </c:pt>
                <c:pt idx="18">
                  <c:v>0.91989738868130022</c:v>
                </c:pt>
                <c:pt idx="19">
                  <c:v>1.0594075157213247</c:v>
                </c:pt>
                <c:pt idx="20">
                  <c:v>0.96098969490694597</c:v>
                </c:pt>
                <c:pt idx="21">
                  <c:v>1.0426803009633274</c:v>
                </c:pt>
                <c:pt idx="22">
                  <c:v>0.96236492774926763</c:v>
                </c:pt>
                <c:pt idx="23">
                  <c:v>0.99456646855674757</c:v>
                </c:pt>
                <c:pt idx="24">
                  <c:v>0.9503558866352424</c:v>
                </c:pt>
              </c:numCache>
            </c:numRef>
          </c:val>
        </c:ser>
        <c:ser>
          <c:idx val="0"/>
          <c:order val="1"/>
          <c:tx>
            <c:strRef>
              <c:f>'INDICADORES FISCALES'!$A$12</c:f>
              <c:strCache>
                <c:ptCount val="1"/>
                <c:pt idx="0">
                  <c:v>IGV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FISCALES'!$B$12:$Z$12</c:f>
              <c:numCache>
                <c:formatCode>_(* #,##0.0_);_(* \(#,##0.0\);_(* "-"??_);_(@_)</c:formatCode>
                <c:ptCount val="25"/>
                <c:pt idx="0">
                  <c:v>6.8311450189178373</c:v>
                </c:pt>
                <c:pt idx="1">
                  <c:v>6.6012836809338467</c:v>
                </c:pt>
                <c:pt idx="2">
                  <c:v>6.647702994144379</c:v>
                </c:pt>
                <c:pt idx="3">
                  <c:v>6.932900402070957</c:v>
                </c:pt>
                <c:pt idx="4">
                  <c:v>7.1791766137408564</c:v>
                </c:pt>
                <c:pt idx="5">
                  <c:v>7.4809064017963358</c:v>
                </c:pt>
                <c:pt idx="6">
                  <c:v>7.5152139476669806</c:v>
                </c:pt>
                <c:pt idx="7">
                  <c:v>7.9008055585224568</c:v>
                </c:pt>
                <c:pt idx="8">
                  <c:v>8.903111474622353</c:v>
                </c:pt>
                <c:pt idx="9">
                  <c:v>8.0470155243085593</c:v>
                </c:pt>
                <c:pt idx="10">
                  <c:v>8.4428232458603425</c:v>
                </c:pt>
                <c:pt idx="11">
                  <c:v>8.586681603654478</c:v>
                </c:pt>
                <c:pt idx="12">
                  <c:v>8.6489457833940602</c:v>
                </c:pt>
                <c:pt idx="13">
                  <c:v>8.7349649669422735</c:v>
                </c:pt>
                <c:pt idx="14">
                  <c:v>8.7418005818871301</c:v>
                </c:pt>
                <c:pt idx="15">
                  <c:v>8.4405894147952747</c:v>
                </c:pt>
                <c:pt idx="16">
                  <c:v>7.9791923160214173</c:v>
                </c:pt>
                <c:pt idx="17">
                  <c:v>7.7672679110106362</c:v>
                </c:pt>
                <c:pt idx="18">
                  <c:v>8.1353483175874874</c:v>
                </c:pt>
                <c:pt idx="19">
                  <c:v>8.1880661617713137</c:v>
                </c:pt>
                <c:pt idx="20">
                  <c:v>7.6900318991697265</c:v>
                </c:pt>
                <c:pt idx="21">
                  <c:v>8.9108950544891528</c:v>
                </c:pt>
                <c:pt idx="22">
                  <c:v>9.4155836017937666</c:v>
                </c:pt>
                <c:pt idx="23">
                  <c:v>8.8973437855785882</c:v>
                </c:pt>
                <c:pt idx="24">
                  <c:v>9.4275350687381909</c:v>
                </c:pt>
              </c:numCache>
            </c:numRef>
          </c:val>
        </c:ser>
        <c:ser>
          <c:idx val="2"/>
          <c:order val="2"/>
          <c:tx>
            <c:strRef>
              <c:f>'INDICADORES FISCALES'!$A$14</c:f>
              <c:strCache>
                <c:ptCount val="1"/>
                <c:pt idx="0">
                  <c:v>Otros ingresos tributarios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FISCALES'!$B$14:$Z$14</c:f>
              <c:numCache>
                <c:formatCode>_(* #,##0.0_);_(* \(#,##0.0\);_(* "-"??_);_(@_)</c:formatCode>
                <c:ptCount val="25"/>
                <c:pt idx="0">
                  <c:v>1.6017038659688412</c:v>
                </c:pt>
                <c:pt idx="1">
                  <c:v>1.4774888878768355</c:v>
                </c:pt>
                <c:pt idx="2">
                  <c:v>0.99859271335849764</c:v>
                </c:pt>
                <c:pt idx="3">
                  <c:v>0.72650857619225639</c:v>
                </c:pt>
                <c:pt idx="4">
                  <c:v>0.91989823116353475</c:v>
                </c:pt>
                <c:pt idx="5">
                  <c:v>1.1261034639212419</c:v>
                </c:pt>
                <c:pt idx="6">
                  <c:v>0.90847783026419338</c:v>
                </c:pt>
                <c:pt idx="7">
                  <c:v>0.35487589788488022</c:v>
                </c:pt>
                <c:pt idx="8">
                  <c:v>0.14012275954928419</c:v>
                </c:pt>
                <c:pt idx="9">
                  <c:v>-3.2628354167029E-2</c:v>
                </c:pt>
                <c:pt idx="10">
                  <c:v>-1.0912294115598319E-2</c:v>
                </c:pt>
                <c:pt idx="11">
                  <c:v>-0.31960847665920827</c:v>
                </c:pt>
                <c:pt idx="12">
                  <c:v>-2.7630454348925099E-2</c:v>
                </c:pt>
                <c:pt idx="13">
                  <c:v>0.33080223119508911</c:v>
                </c:pt>
                <c:pt idx="14">
                  <c:v>0.34912924846922327</c:v>
                </c:pt>
                <c:pt idx="15">
                  <c:v>0.14416553248323583</c:v>
                </c:pt>
                <c:pt idx="16">
                  <c:v>-0.55345226950005821</c:v>
                </c:pt>
                <c:pt idx="17">
                  <c:v>-0.61313437188727382</c:v>
                </c:pt>
                <c:pt idx="18">
                  <c:v>-0.23675918546833574</c:v>
                </c:pt>
                <c:pt idx="19">
                  <c:v>-0.25359229954836515</c:v>
                </c:pt>
                <c:pt idx="20">
                  <c:v>-0.68642637703462916</c:v>
                </c:pt>
                <c:pt idx="21">
                  <c:v>0.11795077856305942</c:v>
                </c:pt>
                <c:pt idx="22">
                  <c:v>-0.64076366240660465</c:v>
                </c:pt>
                <c:pt idx="23">
                  <c:v>-0.49006969235542136</c:v>
                </c:pt>
                <c:pt idx="24">
                  <c:v>-0.33950537838845746</c:v>
                </c:pt>
              </c:numCache>
            </c:numRef>
          </c:val>
        </c:ser>
        <c:ser>
          <c:idx val="3"/>
          <c:order val="3"/>
          <c:tx>
            <c:strRef>
              <c:f>'INDICADORES FISCALES'!$A$10:$A$11</c:f>
              <c:strCache>
                <c:ptCount val="1"/>
                <c:pt idx="0">
                  <c:v>Impuestos directos Impuestos indirectos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FISCALES'!$B$10:$Z$10</c:f>
              <c:numCache>
                <c:formatCode>_(* #,##0.0_);_(* \(#,##0.0\);_(* "-"??_);_(@_)</c:formatCode>
                <c:ptCount val="25"/>
                <c:pt idx="0">
                  <c:v>2.9167931988531817</c:v>
                </c:pt>
                <c:pt idx="1">
                  <c:v>3.1458855021666432</c:v>
                </c:pt>
                <c:pt idx="2">
                  <c:v>3.1681727216099147</c:v>
                </c:pt>
                <c:pt idx="3">
                  <c:v>3.9152044630492528</c:v>
                </c:pt>
                <c:pt idx="4">
                  <c:v>3.9993082788190373</c:v>
                </c:pt>
                <c:pt idx="5">
                  <c:v>4.5728419352163829</c:v>
                </c:pt>
                <c:pt idx="6">
                  <c:v>6.4314626083232378</c:v>
                </c:pt>
                <c:pt idx="7">
                  <c:v>7.1466370244922475</c:v>
                </c:pt>
                <c:pt idx="8">
                  <c:v>6.8058529788612336</c:v>
                </c:pt>
                <c:pt idx="9">
                  <c:v>5.5463967443575966</c:v>
                </c:pt>
                <c:pt idx="10">
                  <c:v>6.1300447814550205</c:v>
                </c:pt>
                <c:pt idx="11">
                  <c:v>7.1431014211648822</c:v>
                </c:pt>
                <c:pt idx="12">
                  <c:v>7.3206210332108919</c:v>
                </c:pt>
                <c:pt idx="13">
                  <c:v>6.6695627754277451</c:v>
                </c:pt>
                <c:pt idx="14">
                  <c:v>6.9718643789859858</c:v>
                </c:pt>
                <c:pt idx="15">
                  <c:v>5.676087000201596</c:v>
                </c:pt>
                <c:pt idx="16">
                  <c:v>5.635257979630234</c:v>
                </c:pt>
                <c:pt idx="17">
                  <c:v>5.224639761548425</c:v>
                </c:pt>
                <c:pt idx="18">
                  <c:v>5.5783299742296943</c:v>
                </c:pt>
                <c:pt idx="19">
                  <c:v>5.6752248736276334</c:v>
                </c:pt>
                <c:pt idx="20">
                  <c:v>5.2998900633136676</c:v>
                </c:pt>
                <c:pt idx="21">
                  <c:v>6.2613907168339287</c:v>
                </c:pt>
                <c:pt idx="22">
                  <c:v>7.4554726578698087</c:v>
                </c:pt>
                <c:pt idx="23">
                  <c:v>6.6971065594522914</c:v>
                </c:pt>
                <c:pt idx="24">
                  <c:v>7.0086062821216863</c:v>
                </c:pt>
              </c:numCache>
            </c:numRef>
          </c:val>
        </c:ser>
        <c:ser>
          <c:idx val="4"/>
          <c:order val="4"/>
          <c:tx>
            <c:strRef>
              <c:f>'INDICADORES FISCALES'!$A$15</c:f>
              <c:strCache>
                <c:ptCount val="1"/>
                <c:pt idx="0">
                  <c:v>No tributarios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'INDICADORES FISCALES'!$B$15:$Z$15</c:f>
              <c:numCache>
                <c:formatCode>_(* #,##0.0_);_(* \(#,##0.0\);_(* "-"??_);_(@_)</c:formatCode>
                <c:ptCount val="25"/>
                <c:pt idx="0">
                  <c:v>5.6348306394342602</c:v>
                </c:pt>
                <c:pt idx="1">
                  <c:v>4.713016118356057</c:v>
                </c:pt>
                <c:pt idx="2">
                  <c:v>5.0718434470441451</c:v>
                </c:pt>
                <c:pt idx="3">
                  <c:v>4.5494592878456999</c:v>
                </c:pt>
                <c:pt idx="4">
                  <c:v>4.3063157530231448</c:v>
                </c:pt>
                <c:pt idx="5">
                  <c:v>4.6151048155352834</c:v>
                </c:pt>
                <c:pt idx="6">
                  <c:v>4.7798881041900358</c:v>
                </c:pt>
                <c:pt idx="7">
                  <c:v>5.0155019400105108</c:v>
                </c:pt>
                <c:pt idx="8">
                  <c:v>5.345878233856328</c:v>
                </c:pt>
                <c:pt idx="9">
                  <c:v>5.1278505028734216</c:v>
                </c:pt>
                <c:pt idx="10">
                  <c:v>5.1694439435530741</c:v>
                </c:pt>
                <c:pt idx="11">
                  <c:v>5.3395853837163099</c:v>
                </c:pt>
                <c:pt idx="12">
                  <c:v>5.4125133629487934</c:v>
                </c:pt>
                <c:pt idx="13">
                  <c:v>5.3587153162008923</c:v>
                </c:pt>
                <c:pt idx="14">
                  <c:v>5.2838293161087408</c:v>
                </c:pt>
                <c:pt idx="15">
                  <c:v>4.9500225516279022</c:v>
                </c:pt>
                <c:pt idx="16">
                  <c:v>4.5999669805919376</c:v>
                </c:pt>
                <c:pt idx="17">
                  <c:v>4.68763275059443</c:v>
                </c:pt>
                <c:pt idx="18">
                  <c:v>4.7208669074850631</c:v>
                </c:pt>
                <c:pt idx="19">
                  <c:v>4.90851013370406</c:v>
                </c:pt>
                <c:pt idx="20">
                  <c:v>4.4924223111816408</c:v>
                </c:pt>
                <c:pt idx="21">
                  <c:v>4.6469140684409558</c:v>
                </c:pt>
                <c:pt idx="22">
                  <c:v>4.8921610104858848</c:v>
                </c:pt>
                <c:pt idx="23">
                  <c:v>4.9933270925401558</c:v>
                </c:pt>
                <c:pt idx="24">
                  <c:v>5.0669146708906476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588096"/>
        <c:axId val="676588488"/>
      </c:barChart>
      <c:catAx>
        <c:axId val="6765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6588488"/>
        <c:crosses val="autoZero"/>
        <c:auto val="1"/>
        <c:lblAlgn val="ctr"/>
        <c:lblOffset val="100"/>
        <c:noMultiLvlLbl val="0"/>
      </c:catAx>
      <c:valAx>
        <c:axId val="6765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65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'INDICADORES FISCALES'!$A$19</c:f>
              <c:strCache>
                <c:ptCount val="1"/>
                <c:pt idx="0">
                  <c:v>Sueldos y salarios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'INDICADORES FISCALES'!$F$5:$Z$5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'INDICADORES FISCALES'!$F$19:$Z$19</c:f>
              <c:numCache>
                <c:formatCode>_(* #,##0.0_);_(* \(#,##0.0\);_(* "-"??_);_(@_)</c:formatCode>
                <c:ptCount val="21"/>
                <c:pt idx="0">
                  <c:v>5.890038287019939</c:v>
                </c:pt>
                <c:pt idx="1">
                  <c:v>6.0496978926456642</c:v>
                </c:pt>
                <c:pt idx="2">
                  <c:v>5.5608001129979421</c:v>
                </c:pt>
                <c:pt idx="3">
                  <c:v>5.2129691569293044</c:v>
                </c:pt>
                <c:pt idx="4">
                  <c:v>5.075256182281092</c:v>
                </c:pt>
                <c:pt idx="5">
                  <c:v>5.3467269655165</c:v>
                </c:pt>
                <c:pt idx="6">
                  <c:v>4.9417555544523202</c:v>
                </c:pt>
                <c:pt idx="7">
                  <c:v>4.8520125123756284</c:v>
                </c:pt>
                <c:pt idx="8">
                  <c:v>4.9594260550285121</c:v>
                </c:pt>
                <c:pt idx="9">
                  <c:v>5.3632482811324369</c:v>
                </c:pt>
                <c:pt idx="10">
                  <c:v>5.9153751683775919</c:v>
                </c:pt>
                <c:pt idx="11">
                  <c:v>5.7910923210148235</c:v>
                </c:pt>
                <c:pt idx="12">
                  <c:v>5.9135373326595619</c:v>
                </c:pt>
                <c:pt idx="13">
                  <c:v>6.0650152621032589</c:v>
                </c:pt>
                <c:pt idx="14">
                  <c:v>6.1910149536373593</c:v>
                </c:pt>
                <c:pt idx="15">
                  <c:v>6.3373415270760223</c:v>
                </c:pt>
                <c:pt idx="16">
                  <c:v>7.365990249665459</c:v>
                </c:pt>
                <c:pt idx="17">
                  <c:v>6.1870878591056195</c:v>
                </c:pt>
                <c:pt idx="18">
                  <c:v>5.9244236264448809</c:v>
                </c:pt>
                <c:pt idx="19">
                  <c:v>6.6767498304398529</c:v>
                </c:pt>
                <c:pt idx="20">
                  <c:v>7.2562892800321297</c:v>
                </c:pt>
              </c:numCache>
            </c:numRef>
          </c:val>
        </c:ser>
        <c:ser>
          <c:idx val="2"/>
          <c:order val="1"/>
          <c:tx>
            <c:strRef>
              <c:f>'INDICADORES FISCALES'!$A$20</c:f>
              <c:strCache>
                <c:ptCount val="1"/>
                <c:pt idx="0">
                  <c:v>Bienes y servicios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'INDICADORES FISCALES'!$F$5:$Z$5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'INDICADORES FISCALES'!$F$20:$Z$20</c:f>
              <c:numCache>
                <c:formatCode>_(* #,##0.0_);_(* \(#,##0.0\);_(* "-"??_);_(@_)</c:formatCode>
                <c:ptCount val="21"/>
                <c:pt idx="0">
                  <c:v>4.7141321928485098</c:v>
                </c:pt>
                <c:pt idx="1">
                  <c:v>4.959705480551265</c:v>
                </c:pt>
                <c:pt idx="2">
                  <c:v>4.6738285660685577</c:v>
                </c:pt>
                <c:pt idx="3">
                  <c:v>4.546953530986884</c:v>
                </c:pt>
                <c:pt idx="4">
                  <c:v>4.5889990916620205</c:v>
                </c:pt>
                <c:pt idx="5">
                  <c:v>5.2793495372193906</c:v>
                </c:pt>
                <c:pt idx="6">
                  <c:v>5.3932976423146375</c:v>
                </c:pt>
                <c:pt idx="7">
                  <c:v>5.0843695203006867</c:v>
                </c:pt>
                <c:pt idx="8">
                  <c:v>5.5982916746793245</c:v>
                </c:pt>
                <c:pt idx="9">
                  <c:v>5.742634810741019</c:v>
                </c:pt>
                <c:pt idx="10">
                  <c:v>6.0725285292012678</c:v>
                </c:pt>
                <c:pt idx="11">
                  <c:v>6.6060083409819255</c:v>
                </c:pt>
                <c:pt idx="12">
                  <c:v>6.1140370279324978</c:v>
                </c:pt>
                <c:pt idx="13">
                  <c:v>5.9279264630222057</c:v>
                </c:pt>
                <c:pt idx="14">
                  <c:v>5.6662875255560765</c:v>
                </c:pt>
                <c:pt idx="15">
                  <c:v>5.8409804245182055</c:v>
                </c:pt>
                <c:pt idx="16">
                  <c:v>6.9483534409735013</c:v>
                </c:pt>
                <c:pt idx="17">
                  <c:v>6.7791051173209658</c:v>
                </c:pt>
                <c:pt idx="18">
                  <c:v>6.434121993727457</c:v>
                </c:pt>
                <c:pt idx="19">
                  <c:v>6.6969247896873867</c:v>
                </c:pt>
                <c:pt idx="20">
                  <c:v>6.7606015459105144</c:v>
                </c:pt>
              </c:numCache>
            </c:numRef>
          </c:val>
        </c:ser>
        <c:ser>
          <c:idx val="3"/>
          <c:order val="2"/>
          <c:tx>
            <c:strRef>
              <c:f>'INDICADORES FISCALES'!$A$21</c:f>
              <c:strCache>
                <c:ptCount val="1"/>
                <c:pt idx="0">
                  <c:v>Intereses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'INDICADORES FISCALES'!$F$5:$Z$5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'INDICADORES FISCALES'!$F$21:$Z$21</c:f>
              <c:numCache>
                <c:formatCode>_(* #,##0.0_);_(* \(#,##0.0\);_(* "-"??_);_(@_)</c:formatCode>
                <c:ptCount val="21"/>
                <c:pt idx="0">
                  <c:v>2.1262436412381995</c:v>
                </c:pt>
                <c:pt idx="1">
                  <c:v>2.0297863618066594</c:v>
                </c:pt>
                <c:pt idx="2">
                  <c:v>1.9392462888990758</c:v>
                </c:pt>
                <c:pt idx="3">
                  <c:v>1.8490258749435524</c:v>
                </c:pt>
                <c:pt idx="4">
                  <c:v>1.6205379248738125</c:v>
                </c:pt>
                <c:pt idx="5">
                  <c:v>1.3349435945788957</c:v>
                </c:pt>
                <c:pt idx="6">
                  <c:v>1.1855139962126682</c:v>
                </c:pt>
                <c:pt idx="7">
                  <c:v>1.1529057723054732</c:v>
                </c:pt>
                <c:pt idx="8">
                  <c:v>1.071763533185385</c:v>
                </c:pt>
                <c:pt idx="9">
                  <c:v>1.0886362599026755</c:v>
                </c:pt>
                <c:pt idx="10">
                  <c:v>1.0504601843124799</c:v>
                </c:pt>
                <c:pt idx="11">
                  <c:v>1.0104128269730455</c:v>
                </c:pt>
                <c:pt idx="12">
                  <c:v>1.0463436454477977</c:v>
                </c:pt>
                <c:pt idx="13">
                  <c:v>1.1098670552843872</c:v>
                </c:pt>
                <c:pt idx="14">
                  <c:v>1.2335398768212398</c:v>
                </c:pt>
                <c:pt idx="15">
                  <c:v>1.2722288603684315</c:v>
                </c:pt>
                <c:pt idx="16">
                  <c:v>1.4939744746934456</c:v>
                </c:pt>
                <c:pt idx="17">
                  <c:v>1.3971549031850197</c:v>
                </c:pt>
                <c:pt idx="18">
                  <c:v>1.4614320572014319</c:v>
                </c:pt>
                <c:pt idx="19">
                  <c:v>1.6526153290237218</c:v>
                </c:pt>
                <c:pt idx="20">
                  <c:v>1.7867817787443432</c:v>
                </c:pt>
              </c:numCache>
            </c:numRef>
          </c:val>
        </c:ser>
        <c:ser>
          <c:idx val="4"/>
          <c:order val="3"/>
          <c:tx>
            <c:strRef>
              <c:f>'INDICADORES FISCALES'!$A$22</c:f>
              <c:strCache>
                <c:ptCount val="1"/>
                <c:pt idx="0">
                  <c:v>Subsidios y otras transferencias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'INDICADORES FISCALES'!$F$5:$Z$5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'INDICADORES FISCALES'!$F$22:$Z$22</c:f>
              <c:numCache>
                <c:formatCode>_(* #,##0.0_);_(* \(#,##0.0\);_(* "-"??_);_(@_)</c:formatCode>
                <c:ptCount val="21"/>
                <c:pt idx="0">
                  <c:v>3.8761506732916624</c:v>
                </c:pt>
                <c:pt idx="1">
                  <c:v>3.8648263844545649</c:v>
                </c:pt>
                <c:pt idx="2">
                  <c:v>3.5971014592245241</c:v>
                </c:pt>
                <c:pt idx="3">
                  <c:v>3.2139514125245161</c:v>
                </c:pt>
                <c:pt idx="4">
                  <c:v>3.5231468939605834</c:v>
                </c:pt>
                <c:pt idx="5">
                  <c:v>3.9627380851899443</c:v>
                </c:pt>
                <c:pt idx="6">
                  <c:v>3.1314223063227313</c:v>
                </c:pt>
                <c:pt idx="7">
                  <c:v>2.975060879284952</c:v>
                </c:pt>
                <c:pt idx="8">
                  <c:v>3.2335361137218728</c:v>
                </c:pt>
                <c:pt idx="9">
                  <c:v>2.7875884482530866</c:v>
                </c:pt>
                <c:pt idx="10">
                  <c:v>3.045996850295249</c:v>
                </c:pt>
                <c:pt idx="11">
                  <c:v>3.3200593931759914</c:v>
                </c:pt>
                <c:pt idx="12">
                  <c:v>3.1517246200384563</c:v>
                </c:pt>
                <c:pt idx="13">
                  <c:v>2.9413587036244104</c:v>
                </c:pt>
                <c:pt idx="14">
                  <c:v>3.0044289386264031</c:v>
                </c:pt>
                <c:pt idx="15">
                  <c:v>3.1781911677612995</c:v>
                </c:pt>
                <c:pt idx="16">
                  <c:v>3.4591166902370247</c:v>
                </c:pt>
                <c:pt idx="17">
                  <c:v>4.8174524634175384</c:v>
                </c:pt>
                <c:pt idx="18">
                  <c:v>3.9019658772464902</c:v>
                </c:pt>
                <c:pt idx="19">
                  <c:v>3.5953719574094012</c:v>
                </c:pt>
                <c:pt idx="20">
                  <c:v>3.3043612040821237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898200"/>
        <c:axId val="757577072"/>
      </c:barChart>
      <c:catAx>
        <c:axId val="64589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57577072"/>
        <c:crosses val="autoZero"/>
        <c:auto val="1"/>
        <c:lblAlgn val="ctr"/>
        <c:lblOffset val="100"/>
        <c:noMultiLvlLbl val="0"/>
      </c:catAx>
      <c:valAx>
        <c:axId val="7575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589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721360</xdr:colOff>
      <xdr:row>38</xdr:row>
      <xdr:rowOff>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36DEAE25-A549-DB40-827E-885A19150EB4}"/>
            </a:ext>
          </a:extLst>
        </xdr:cNvPr>
        <xdr:cNvSpPr txBox="1"/>
      </xdr:nvSpPr>
      <xdr:spPr>
        <a:xfrm>
          <a:off x="0" y="0"/>
          <a:ext cx="8128000" cy="73355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419" sz="2000" b="1"/>
            <a:t>Ejercicio de Cuentas Fiscales</a:t>
          </a:r>
        </a:p>
        <a:p>
          <a:endParaRPr lang="es-419" sz="2000"/>
        </a:p>
        <a:p>
          <a:r>
            <a:rPr lang="es-419" sz="2000"/>
            <a:t>1. Descargar de la pagina del BCRP los datos anuales sobre las operaciones del gobierno general y guardarlos en la  hoja</a:t>
          </a:r>
          <a:r>
            <a:rPr lang="es-419" sz="2000" baseline="0"/>
            <a:t>  denominada "Datos. Decargar tambien una serie de PBI nominal.</a:t>
          </a:r>
        </a:p>
        <a:p>
          <a:r>
            <a:rPr lang="es-419" sz="2000" baseline="0"/>
            <a:t>2. </a:t>
          </a:r>
          <a:r>
            <a:rPr lang="es-419" sz="2000"/>
            <a:t>U</a:t>
          </a:r>
          <a:r>
            <a:rPr lang="es-419" sz="2000" baseline="0"/>
            <a:t>sar esos datos para completar el cuadro contenido en la hoja "Cuadro Resumen". </a:t>
          </a:r>
        </a:p>
        <a:p>
          <a:r>
            <a:rPr lang="es-419" sz="2000" baseline="0"/>
            <a:t>3. Comparar los resultados como porcentaje del PBI con el cuadro relevante de la seccion "Cuadros Anuales" del BCR.</a:t>
          </a:r>
        </a:p>
        <a:p>
          <a:r>
            <a:rPr lang="es-419" sz="2000" baseline="0"/>
            <a:t>4. Analizar los ratios obtenidos automáticamente en la hoja "Indicadores Fiscales" y determinar si los valores son razonables.</a:t>
          </a:r>
        </a:p>
        <a:p>
          <a:r>
            <a:rPr lang="es-419" sz="2000" baseline="0"/>
            <a:t>5. Contestar las siguientes preguntas:</a:t>
          </a:r>
        </a:p>
        <a:p>
          <a:pPr lvl="1"/>
          <a:r>
            <a:rPr lang="es-419" sz="2000" baseline="0"/>
            <a:t>5.1 Qué factores explican el deterioro de las cuentas fiscales en el 2009?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2000" baseline="0"/>
            <a:t>5.2 Qué factores explican el deterioro persistente de las cuentas fiscales en el 2012-16?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2000" baseline="0"/>
            <a:t>5.3 Qué relación observa entre el rubro de intereses a partir del 2015 y el resultado de las cuentas fiscales en a</a:t>
          </a:r>
          <a:r>
            <a:rPr lang="es-E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ños anteriores?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419" sz="2000" baseline="0"/>
        </a:p>
        <a:p>
          <a:r>
            <a:rPr lang="es-419" sz="2000" baseline="0"/>
            <a:t>Al preparar el cuadro en la hoja "Cuadro Resumen" evite borrar o reemplazar las celdas que contienen formulas (color azul). Estas formulas hacen calculos con valores contenidos en las celdas en las que ustedes incluiran valores obtenidos de la hoja "Datos" o haran los calculos necesarios.</a:t>
          </a:r>
          <a:endParaRPr lang="es-419" sz="2000"/>
        </a:p>
        <a:p>
          <a:endParaRPr lang="es-419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</xdr:row>
      <xdr:rowOff>72390</xdr:rowOff>
    </xdr:from>
    <xdr:to>
      <xdr:col>8</xdr:col>
      <xdr:colOff>434340</xdr:colOff>
      <xdr:row>21</xdr:row>
      <xdr:rowOff>137160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422910</xdr:colOff>
      <xdr:row>1</xdr:row>
      <xdr:rowOff>125730</xdr:rowOff>
    </xdr:from>
    <xdr:to>
      <xdr:col>6</xdr:col>
      <xdr:colOff>240030</xdr:colOff>
      <xdr:row>16</xdr:row>
      <xdr:rowOff>125730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3</xdr:row>
      <xdr:rowOff>160020</xdr:rowOff>
    </xdr:from>
    <xdr:to>
      <xdr:col>13</xdr:col>
      <xdr:colOff>548640</xdr:colOff>
      <xdr:row>20</xdr:row>
      <xdr:rowOff>167640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zoomScaleNormal="100" workbookViewId="0">
      <selection activeCell="P33" sqref="P3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1"/>
  <sheetViews>
    <sheetView zoomScale="125" zoomScaleNormal="125" workbookViewId="0">
      <selection activeCell="A10" sqref="A10"/>
    </sheetView>
  </sheetViews>
  <sheetFormatPr baseColWidth="10" defaultColWidth="8.77734375" defaultRowHeight="14.4" x14ac:dyDescent="0.3"/>
  <cols>
    <col min="1" max="1" width="91.33203125" customWidth="1"/>
    <col min="2" max="10" width="10.109375" bestFit="1" customWidth="1"/>
    <col min="11" max="12" width="10.33203125" bestFit="1" customWidth="1"/>
    <col min="13" max="13" width="11.33203125" customWidth="1"/>
    <col min="14" max="16" width="11.33203125" bestFit="1" customWidth="1"/>
    <col min="17" max="22" width="11.44140625" bestFit="1" customWidth="1"/>
    <col min="23" max="23" width="11.33203125" bestFit="1" customWidth="1"/>
    <col min="24" max="26" width="11.33203125" customWidth="1"/>
    <col min="27" max="27" width="11.109375" bestFit="1" customWidth="1"/>
    <col min="28" max="28" width="8.109375" customWidth="1"/>
    <col min="29" max="29" width="33" customWidth="1"/>
    <col min="30" max="35" width="11.44140625" bestFit="1" customWidth="1"/>
    <col min="36" max="39" width="10.33203125" bestFit="1" customWidth="1"/>
    <col min="40" max="53" width="11.33203125" bestFit="1" customWidth="1"/>
    <col min="54" max="54" width="11.109375" bestFit="1" customWidth="1"/>
  </cols>
  <sheetData>
    <row r="1" spans="1:78" x14ac:dyDescent="0.3">
      <c r="A1" s="35"/>
    </row>
    <row r="2" spans="1:78" x14ac:dyDescent="0.3">
      <c r="A2" s="41"/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  <c r="W2" s="2">
        <v>2021</v>
      </c>
      <c r="X2" s="2">
        <v>2022</v>
      </c>
      <c r="Y2" s="2">
        <v>2023</v>
      </c>
      <c r="Z2" s="2">
        <v>2024</v>
      </c>
      <c r="AA2" s="1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3">
      <c r="A3" t="s">
        <v>38</v>
      </c>
      <c r="B3">
        <v>6807.4685040591903</v>
      </c>
      <c r="C3">
        <v>5659.8331587963003</v>
      </c>
      <c r="D3">
        <v>5469.4737712169199</v>
      </c>
      <c r="E3">
        <v>5702.4807661454597</v>
      </c>
      <c r="F3">
        <v>6324.6315301925097</v>
      </c>
      <c r="G3">
        <v>7257.9290917526496</v>
      </c>
      <c r="H3">
        <v>9268.9917416337994</v>
      </c>
      <c r="I3">
        <v>11075.383746789999</v>
      </c>
      <c r="J3">
        <v>15553.231100044801</v>
      </c>
      <c r="K3">
        <v>21474.88441739</v>
      </c>
      <c r="L3">
        <v>26065.88472039</v>
      </c>
      <c r="M3">
        <v>24350.03651156</v>
      </c>
      <c r="N3">
        <v>28873.455661711501</v>
      </c>
      <c r="O3">
        <v>33440.308543576</v>
      </c>
      <c r="P3">
        <v>34411.389854336398</v>
      </c>
      <c r="Q3">
        <v>33190.946778137099</v>
      </c>
      <c r="R3">
        <v>30669.426925048301</v>
      </c>
      <c r="S3">
        <v>33047.114379144601</v>
      </c>
      <c r="T3">
        <v>36139.893988299104</v>
      </c>
      <c r="U3">
        <v>35022.744498087399</v>
      </c>
      <c r="V3">
        <v>32236.5570573279</v>
      </c>
      <c r="W3">
        <v>43965.273220491799</v>
      </c>
      <c r="X3">
        <v>56897.056196504403</v>
      </c>
      <c r="Y3">
        <v>53172.796407601403</v>
      </c>
      <c r="Z3">
        <v>67397.364694125601</v>
      </c>
      <c r="AA3" s="3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78" x14ac:dyDescent="0.3">
      <c r="A4" s="4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3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</row>
    <row r="5" spans="1:78" x14ac:dyDescent="0.3">
      <c r="A5" s="4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3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</row>
    <row r="6" spans="1:78" x14ac:dyDescent="0.3">
      <c r="A6" s="4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3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</row>
    <row r="7" spans="1:78" x14ac:dyDescent="0.3">
      <c r="A7" s="4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3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</row>
    <row r="8" spans="1:78" x14ac:dyDescent="0.3">
      <c r="A8" s="4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</row>
    <row r="9" spans="1:78" x14ac:dyDescent="0.3">
      <c r="A9" s="4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3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</row>
    <row r="10" spans="1:78" x14ac:dyDescent="0.3">
      <c r="A10" s="4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3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</row>
    <row r="11" spans="1:78" x14ac:dyDescent="0.3">
      <c r="A11" s="4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3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</row>
    <row r="12" spans="1:78" x14ac:dyDescent="0.3">
      <c r="A12" s="4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3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</row>
    <row r="13" spans="1:78" x14ac:dyDescent="0.3">
      <c r="A13" s="4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3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</row>
    <row r="14" spans="1:78" x14ac:dyDescent="0.3">
      <c r="A14" s="4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</row>
    <row r="15" spans="1:78" x14ac:dyDescent="0.3">
      <c r="A15" s="42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AA15" s="1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x14ac:dyDescent="0.3">
      <c r="A16" s="4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3" x14ac:dyDescent="0.3">
      <c r="A17" s="4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3" x14ac:dyDescent="0.3">
      <c r="A18" s="4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3" x14ac:dyDescent="0.3">
      <c r="A19" s="4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x14ac:dyDescent="0.3">
      <c r="A20" s="4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3" x14ac:dyDescent="0.3">
      <c r="A21" s="4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3">
      <c r="A22" s="4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3">
      <c r="A23" s="4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x14ac:dyDescent="0.3">
      <c r="A24" s="4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x14ac:dyDescent="0.3">
      <c r="A25" s="4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x14ac:dyDescent="0.3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x14ac:dyDescent="0.3">
      <c r="A27" s="4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x14ac:dyDescent="0.3">
      <c r="A28" s="4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x14ac:dyDescent="0.3">
      <c r="A29" s="4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3">
      <c r="A30" s="4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x14ac:dyDescent="0.3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4" x14ac:dyDescent="0.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4" x14ac:dyDescent="0.3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4" x14ac:dyDescent="0.3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54" x14ac:dyDescent="0.3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</row>
    <row r="37" spans="1:54" x14ac:dyDescent="0.3">
      <c r="A37" s="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C37" s="38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</row>
    <row r="38" spans="1:54" x14ac:dyDescent="0.3">
      <c r="A38" s="36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C38" s="38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</row>
    <row r="39" spans="1:54" x14ac:dyDescent="0.3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C39" s="38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</row>
    <row r="40" spans="1:54" x14ac:dyDescent="0.3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C40" s="38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</row>
    <row r="41" spans="1:54" x14ac:dyDescent="0.3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C41" s="38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</row>
    <row r="42" spans="1:54" x14ac:dyDescent="0.3">
      <c r="A42" s="3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C42" s="38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</row>
    <row r="43" spans="1:54" x14ac:dyDescent="0.3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C43" s="38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</row>
    <row r="44" spans="1:54" x14ac:dyDescent="0.3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C44" s="38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</row>
    <row r="45" spans="1:54" x14ac:dyDescent="0.3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C45" s="38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</row>
    <row r="46" spans="1:54" x14ac:dyDescent="0.3">
      <c r="A46" s="3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C46" s="38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</row>
    <row r="47" spans="1:54" x14ac:dyDescent="0.3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C47" s="38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</row>
    <row r="48" spans="1:54" x14ac:dyDescent="0.3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C48" s="38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</row>
    <row r="49" spans="1:54" x14ac:dyDescent="0.3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C49" s="38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</row>
    <row r="50" spans="1:54" x14ac:dyDescent="0.3">
      <c r="A50" s="3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C50" s="38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</row>
    <row r="51" spans="1:54" x14ac:dyDescent="0.3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C51" s="38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 x14ac:dyDescent="0.3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C52" s="38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</row>
    <row r="53" spans="1:54" x14ac:dyDescent="0.3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C53" s="38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</row>
    <row r="54" spans="1:54" x14ac:dyDescent="0.3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C54" s="38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</row>
    <row r="55" spans="1:54" x14ac:dyDescent="0.3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C55" s="38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</row>
    <row r="56" spans="1:54" x14ac:dyDescent="0.3">
      <c r="A56" s="1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C56" s="38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</row>
    <row r="57" spans="1:54" x14ac:dyDescent="0.3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C57" s="38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</row>
    <row r="58" spans="1:54" x14ac:dyDescent="0.3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C58" s="38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</row>
    <row r="59" spans="1:54" x14ac:dyDescent="0.3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C59" s="38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</row>
    <row r="60" spans="1:54" x14ac:dyDescent="0.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54" x14ac:dyDescent="0.3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54" x14ac:dyDescent="0.3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54" x14ac:dyDescent="0.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54" x14ac:dyDescent="0.3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35" x14ac:dyDescent="0.3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35" x14ac:dyDescent="0.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35" x14ac:dyDescent="0.3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35" x14ac:dyDescent="0.3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35" x14ac:dyDescent="0.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3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3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3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3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6" spans="1:35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3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x14ac:dyDescent="0.3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 x14ac:dyDescent="0.3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 x14ac:dyDescent="0.3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x14ac:dyDescent="0.3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x14ac:dyDescent="0.3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x14ac:dyDescent="0.3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x14ac:dyDescent="0.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x14ac:dyDescent="0.3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x14ac:dyDescent="0.3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x14ac:dyDescent="0.3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 x14ac:dyDescent="0.3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x14ac:dyDescent="0.3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x14ac:dyDescent="0.3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x14ac:dyDescent="0.3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x14ac:dyDescent="0.3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x14ac:dyDescent="0.3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x14ac:dyDescent="0.3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x14ac:dyDescent="0.3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x14ac:dyDescent="0.3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x14ac:dyDescent="0.3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x14ac:dyDescent="0.3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x14ac:dyDescent="0.3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x14ac:dyDescent="0.3">
      <c r="A102" s="2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x14ac:dyDescent="0.3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x14ac:dyDescent="0.3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x14ac:dyDescent="0.3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x14ac:dyDescent="0.3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x14ac:dyDescent="0.3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x14ac:dyDescent="0.3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x14ac:dyDescent="0.3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2:35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2:35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2:35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7"/>
  <sheetViews>
    <sheetView tabSelected="1" zoomScale="150" zoomScaleNormal="15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0" sqref="C10"/>
    </sheetView>
  </sheetViews>
  <sheetFormatPr baseColWidth="10" defaultRowHeight="14.4" x14ac:dyDescent="0.3"/>
  <cols>
    <col min="1" max="1" width="41" customWidth="1"/>
    <col min="2" max="2" width="12.6640625" bestFit="1" customWidth="1"/>
    <col min="3" max="19" width="11.21875" bestFit="1" customWidth="1"/>
    <col min="20" max="21" width="11.5546875" bestFit="1" customWidth="1"/>
    <col min="22" max="22" width="11.21875" bestFit="1" customWidth="1"/>
    <col min="23" max="24" width="11.5546875" bestFit="1" customWidth="1"/>
    <col min="25" max="26" width="11.6640625" bestFit="1" customWidth="1"/>
  </cols>
  <sheetData>
    <row r="1" spans="1:27" x14ac:dyDescent="0.3">
      <c r="A1" s="1" t="s">
        <v>31</v>
      </c>
    </row>
    <row r="2" spans="1:27" x14ac:dyDescent="0.3">
      <c r="A2" s="4" t="s">
        <v>0</v>
      </c>
    </row>
    <row r="3" spans="1:27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x14ac:dyDescent="0.3">
      <c r="A4" s="4"/>
    </row>
    <row r="5" spans="1:27" x14ac:dyDescent="0.3">
      <c r="B5" s="2">
        <v>2000</v>
      </c>
      <c r="C5" s="2">
        <v>2001</v>
      </c>
      <c r="D5" s="2">
        <v>2002</v>
      </c>
      <c r="E5" s="2">
        <v>2003</v>
      </c>
      <c r="F5" s="2">
        <v>2004</v>
      </c>
      <c r="G5" s="2">
        <v>2005</v>
      </c>
      <c r="H5" s="2">
        <v>2006</v>
      </c>
      <c r="I5" s="2">
        <v>2007</v>
      </c>
      <c r="J5" s="2">
        <v>2008</v>
      </c>
      <c r="K5" s="2">
        <v>2009</v>
      </c>
      <c r="L5" s="2">
        <v>2010</v>
      </c>
      <c r="M5" s="2">
        <v>2011</v>
      </c>
      <c r="N5" s="2">
        <v>2012</v>
      </c>
      <c r="O5" s="2">
        <v>2013</v>
      </c>
      <c r="P5" s="2">
        <v>2014</v>
      </c>
      <c r="Q5" s="2">
        <v>2015</v>
      </c>
      <c r="R5" s="2">
        <v>2016</v>
      </c>
      <c r="S5" s="2">
        <v>2017</v>
      </c>
      <c r="T5" s="2">
        <v>2018</v>
      </c>
      <c r="U5" s="2">
        <v>2019</v>
      </c>
      <c r="V5" s="2">
        <v>2020</v>
      </c>
      <c r="W5" s="2">
        <v>2021</v>
      </c>
      <c r="X5" s="2">
        <v>2022</v>
      </c>
      <c r="Y5" s="2">
        <v>2023</v>
      </c>
      <c r="Z5" s="2">
        <v>2024</v>
      </c>
    </row>
    <row r="6" spans="1:27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7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7" s="3" customFormat="1" x14ac:dyDescent="0.3">
      <c r="A8" s="45" t="s">
        <v>1</v>
      </c>
      <c r="B8" s="44">
        <f>+B9+B15</f>
        <v>33293.19885672981</v>
      </c>
      <c r="C8" s="44">
        <f t="shared" ref="C8:Y8" si="0">+C9+C15</f>
        <v>32085.454529469142</v>
      </c>
      <c r="D8" s="44">
        <f t="shared" si="0"/>
        <v>34327.094548641711</v>
      </c>
      <c r="E8" s="44">
        <f t="shared" si="0"/>
        <v>37357.063074587088</v>
      </c>
      <c r="F8" s="44">
        <f t="shared" si="0"/>
        <v>41492.777111523894</v>
      </c>
      <c r="G8" s="44">
        <f t="shared" si="0"/>
        <v>47601.428661561076</v>
      </c>
      <c r="H8" s="44">
        <f t="shared" si="0"/>
        <v>60259.907514485087</v>
      </c>
      <c r="I8" s="44">
        <f t="shared" si="0"/>
        <v>69565.371399748212</v>
      </c>
      <c r="J8" s="44">
        <f t="shared" si="0"/>
        <v>78655.647657889378</v>
      </c>
      <c r="K8" s="44">
        <f t="shared" si="0"/>
        <v>72702.146000566281</v>
      </c>
      <c r="L8" s="44">
        <f t="shared" si="0"/>
        <v>87719.031769279405</v>
      </c>
      <c r="M8" s="44">
        <f t="shared" si="0"/>
        <v>102402.95162624511</v>
      </c>
      <c r="N8" s="44">
        <f t="shared" si="0"/>
        <v>113658.79510408318</v>
      </c>
      <c r="O8" s="44">
        <f t="shared" si="0"/>
        <v>120956.62138227909</v>
      </c>
      <c r="P8" s="44">
        <f t="shared" si="0"/>
        <v>128088.60166101521</v>
      </c>
      <c r="Q8" s="44">
        <f t="shared" si="0"/>
        <v>123091.52723567039</v>
      </c>
      <c r="R8" s="44">
        <f t="shared" si="0"/>
        <v>122529.97005605194</v>
      </c>
      <c r="S8" s="44">
        <f t="shared" si="0"/>
        <v>126377.55343963177</v>
      </c>
      <c r="T8" s="44">
        <f t="shared" si="0"/>
        <v>142562.43757615215</v>
      </c>
      <c r="U8" s="44">
        <f t="shared" si="0"/>
        <v>151838.30870759662</v>
      </c>
      <c r="V8" s="44">
        <f t="shared" si="0"/>
        <v>127874.87395058262</v>
      </c>
      <c r="W8" s="44">
        <f t="shared" si="0"/>
        <v>183874.47736502744</v>
      </c>
      <c r="X8" s="44">
        <f t="shared" si="0"/>
        <v>207123.6236391456</v>
      </c>
      <c r="Y8" s="44">
        <f t="shared" si="0"/>
        <v>197814.99489915068</v>
      </c>
      <c r="Z8" s="44">
        <f>+Z9+Z15</f>
        <v>207396.42691423831</v>
      </c>
    </row>
    <row r="9" spans="1:27" x14ac:dyDescent="0.3">
      <c r="A9" s="9" t="s">
        <v>2</v>
      </c>
      <c r="B9" s="7">
        <f>+B10+B11</f>
        <v>23383.669541798081</v>
      </c>
      <c r="C9" s="7">
        <f t="shared" ref="C9:Z9" si="1">+C10+C11</f>
        <v>23650.35154314684</v>
      </c>
      <c r="D9" s="7">
        <f t="shared" si="1"/>
        <v>24703.705384894882</v>
      </c>
      <c r="E9" s="7">
        <f t="shared" si="1"/>
        <v>28093.790156661347</v>
      </c>
      <c r="F9" s="7">
        <f t="shared" si="1"/>
        <v>31773.774768114563</v>
      </c>
      <c r="G9" s="7">
        <f t="shared" si="1"/>
        <v>36310.500876563878</v>
      </c>
      <c r="H9" s="7">
        <f t="shared" si="1"/>
        <v>46574.414685184587</v>
      </c>
      <c r="I9" s="7">
        <f t="shared" si="1"/>
        <v>53531.162782670406</v>
      </c>
      <c r="J9" s="7">
        <f t="shared" si="1"/>
        <v>59689.358216298075</v>
      </c>
      <c r="K9" s="7">
        <f t="shared" si="1"/>
        <v>53891.197348455877</v>
      </c>
      <c r="L9" s="7">
        <f t="shared" si="1"/>
        <v>65960.540341454602</v>
      </c>
      <c r="M9" s="7">
        <f t="shared" si="1"/>
        <v>77265.522109458805</v>
      </c>
      <c r="N9" s="7">
        <f t="shared" si="1"/>
        <v>86097.217495924386</v>
      </c>
      <c r="O9" s="7">
        <f t="shared" si="1"/>
        <v>91620.426115345792</v>
      </c>
      <c r="P9" s="7">
        <f t="shared" si="1"/>
        <v>97654.411187129706</v>
      </c>
      <c r="Q9" s="7">
        <f t="shared" si="1"/>
        <v>92790.601346988391</v>
      </c>
      <c r="R9" s="7">
        <f t="shared" si="1"/>
        <v>92152.996170226135</v>
      </c>
      <c r="S9" s="7">
        <f t="shared" si="1"/>
        <v>93399.992338205862</v>
      </c>
      <c r="T9" s="7">
        <f t="shared" si="1"/>
        <v>107358.47067108683</v>
      </c>
      <c r="U9" s="7">
        <f t="shared" si="1"/>
        <v>113769.32920014992</v>
      </c>
      <c r="V9" s="7">
        <f t="shared" si="1"/>
        <v>95523.073175941026</v>
      </c>
      <c r="W9" s="7">
        <f t="shared" si="1"/>
        <v>143147.31902986995</v>
      </c>
      <c r="X9" s="7">
        <f t="shared" si="1"/>
        <v>161242.2361924001</v>
      </c>
      <c r="Y9" s="7">
        <f t="shared" si="1"/>
        <v>150984.81607018117</v>
      </c>
      <c r="Z9" s="7">
        <f t="shared" si="1"/>
        <v>159876.103139849</v>
      </c>
      <c r="AA9" s="7"/>
    </row>
    <row r="10" spans="1:27" x14ac:dyDescent="0.3">
      <c r="A10" s="10" t="s">
        <v>3</v>
      </c>
      <c r="B10" s="43">
        <v>5129.5326442200003</v>
      </c>
      <c r="C10" s="43">
        <v>5630.33682202</v>
      </c>
      <c r="D10" s="43">
        <v>6011.33677653</v>
      </c>
      <c r="E10" s="43">
        <v>7971.8500982300002</v>
      </c>
      <c r="F10" s="43">
        <v>9026.1115912299992</v>
      </c>
      <c r="G10" s="43">
        <v>11187.530971980001</v>
      </c>
      <c r="H10" s="43">
        <v>18414.183238090001</v>
      </c>
      <c r="I10" s="43">
        <v>22847.298302710002</v>
      </c>
      <c r="J10" s="43">
        <v>24146.03772239</v>
      </c>
      <c r="K10" s="43">
        <v>20346.338939460002</v>
      </c>
      <c r="L10" s="43">
        <v>25801.716448790001</v>
      </c>
      <c r="M10" s="43">
        <v>33627.930935119999</v>
      </c>
      <c r="N10" s="43">
        <v>37278.035399959997</v>
      </c>
      <c r="O10" s="43">
        <v>36512.407243109999</v>
      </c>
      <c r="P10" s="43">
        <v>40157.059544160002</v>
      </c>
      <c r="Q10" s="43">
        <v>34745.43595246</v>
      </c>
      <c r="R10" s="43">
        <v>37213.763752949999</v>
      </c>
      <c r="S10" s="43">
        <v>36755.412835520001</v>
      </c>
      <c r="T10" s="43">
        <v>41598.1529763</v>
      </c>
      <c r="U10" s="43">
        <v>44015.39642972</v>
      </c>
      <c r="V10" s="43">
        <v>38166.711760170001</v>
      </c>
      <c r="W10" s="43">
        <v>54876.988764360001</v>
      </c>
      <c r="X10" s="43">
        <v>69921.53955709</v>
      </c>
      <c r="Y10" s="43">
        <v>62809.163510309998</v>
      </c>
      <c r="Z10" s="43">
        <v>65730.579922139994</v>
      </c>
    </row>
    <row r="11" spans="1:27" x14ac:dyDescent="0.3">
      <c r="A11" s="10" t="s">
        <v>4</v>
      </c>
      <c r="B11" s="15">
        <f>+B12+B13+B14</f>
        <v>18254.136897578082</v>
      </c>
      <c r="C11" s="15">
        <f t="shared" ref="C11:Z11" si="2">+C12+C13+C14</f>
        <v>18020.014721126841</v>
      </c>
      <c r="D11" s="15">
        <f t="shared" si="2"/>
        <v>18692.368608364883</v>
      </c>
      <c r="E11" s="15">
        <f t="shared" si="2"/>
        <v>20121.940058431348</v>
      </c>
      <c r="F11" s="15">
        <f t="shared" si="2"/>
        <v>22747.663176884562</v>
      </c>
      <c r="G11" s="15">
        <f t="shared" si="2"/>
        <v>25122.969904583879</v>
      </c>
      <c r="H11" s="15">
        <f t="shared" si="2"/>
        <v>28160.231447094586</v>
      </c>
      <c r="I11" s="15">
        <f t="shared" si="2"/>
        <v>30683.864479960408</v>
      </c>
      <c r="J11" s="15">
        <f t="shared" si="2"/>
        <v>35543.320493908075</v>
      </c>
      <c r="K11" s="15">
        <f t="shared" si="2"/>
        <v>33544.858408995875</v>
      </c>
      <c r="L11" s="15">
        <f t="shared" si="2"/>
        <v>40158.823892664601</v>
      </c>
      <c r="M11" s="15">
        <f t="shared" si="2"/>
        <v>43637.591174338799</v>
      </c>
      <c r="N11" s="15">
        <f t="shared" si="2"/>
        <v>48819.182095964396</v>
      </c>
      <c r="O11" s="15">
        <f t="shared" si="2"/>
        <v>55108.0188722358</v>
      </c>
      <c r="P11" s="15">
        <f t="shared" si="2"/>
        <v>57497.351642969705</v>
      </c>
      <c r="Q11" s="15">
        <f t="shared" si="2"/>
        <v>58045.165394528391</v>
      </c>
      <c r="R11" s="15">
        <f t="shared" si="2"/>
        <v>54939.232417276144</v>
      </c>
      <c r="S11" s="15">
        <f t="shared" si="2"/>
        <v>56644.579502685861</v>
      </c>
      <c r="T11" s="15">
        <f t="shared" si="2"/>
        <v>65760.317694786834</v>
      </c>
      <c r="U11" s="15">
        <f t="shared" si="2"/>
        <v>69753.932770429921</v>
      </c>
      <c r="V11" s="15">
        <f t="shared" si="2"/>
        <v>57356.361415771025</v>
      </c>
      <c r="W11" s="15">
        <f t="shared" si="2"/>
        <v>88270.330265509954</v>
      </c>
      <c r="X11" s="15">
        <f t="shared" si="2"/>
        <v>91320.696635310102</v>
      </c>
      <c r="Y11" s="15">
        <f t="shared" si="2"/>
        <v>88175.652559871174</v>
      </c>
      <c r="Z11" s="15">
        <f t="shared" si="2"/>
        <v>94145.523217709007</v>
      </c>
    </row>
    <row r="12" spans="1:27" x14ac:dyDescent="0.3">
      <c r="A12" s="13" t="s">
        <v>5</v>
      </c>
      <c r="B12" s="43">
        <v>12013.392442672</v>
      </c>
      <c r="C12" s="43">
        <v>11814.622800405001</v>
      </c>
      <c r="D12" s="43">
        <v>12613.4478766177</v>
      </c>
      <c r="E12" s="43">
        <v>14116.2596418334</v>
      </c>
      <c r="F12" s="43">
        <v>16202.814269648799</v>
      </c>
      <c r="G12" s="43">
        <v>18302.157226132</v>
      </c>
      <c r="H12" s="43">
        <v>21517.115955350098</v>
      </c>
      <c r="I12" s="43">
        <v>25258.322314207198</v>
      </c>
      <c r="J12" s="43">
        <v>31586.763067110001</v>
      </c>
      <c r="K12" s="43">
        <v>29519.580523199998</v>
      </c>
      <c r="L12" s="43">
        <v>35536.336060050002</v>
      </c>
      <c r="M12" s="43">
        <v>40423.944573150002</v>
      </c>
      <c r="N12" s="43">
        <v>44042.125063300002</v>
      </c>
      <c r="O12" s="43">
        <v>47819.41618457</v>
      </c>
      <c r="P12" s="43">
        <v>50351.668851750001</v>
      </c>
      <c r="Q12" s="43">
        <v>51667.9816398806</v>
      </c>
      <c r="R12" s="43">
        <v>52692.490541002502</v>
      </c>
      <c r="S12" s="43">
        <v>54642.836961580797</v>
      </c>
      <c r="T12" s="43">
        <v>60666.089204810902</v>
      </c>
      <c r="U12" s="43">
        <v>63504.2639064221</v>
      </c>
      <c r="V12" s="43">
        <v>55379.116814852503</v>
      </c>
      <c r="W12" s="43">
        <v>78098.159003381399</v>
      </c>
      <c r="X12" s="43">
        <v>88304.542378137601</v>
      </c>
      <c r="Y12" s="43">
        <v>83444.203205503305</v>
      </c>
      <c r="Z12" s="43">
        <v>88416.629834837993</v>
      </c>
    </row>
    <row r="13" spans="1:27" x14ac:dyDescent="0.3">
      <c r="A13" s="13" t="s">
        <v>6</v>
      </c>
      <c r="B13" s="43">
        <v>3423.95501982001</v>
      </c>
      <c r="C13" s="43">
        <v>3561.0617046955399</v>
      </c>
      <c r="D13" s="43">
        <v>4184.1764642893004</v>
      </c>
      <c r="E13" s="43">
        <v>4526.4173234075297</v>
      </c>
      <c r="F13" s="43">
        <v>4468.7138588245898</v>
      </c>
      <c r="G13" s="43">
        <v>4065.7825333575001</v>
      </c>
      <c r="H13" s="43">
        <v>4042.01551604414</v>
      </c>
      <c r="I13" s="43">
        <v>4291.0287615281004</v>
      </c>
      <c r="J13" s="43">
        <v>3459.4251131334699</v>
      </c>
      <c r="K13" s="43">
        <v>4144.9713703260804</v>
      </c>
      <c r="L13" s="43">
        <v>4668.4183157699999</v>
      </c>
      <c r="M13" s="43">
        <v>4718.2831932899999</v>
      </c>
      <c r="N13" s="43">
        <v>4917.7567152000001</v>
      </c>
      <c r="O13" s="43">
        <v>5477.63153573</v>
      </c>
      <c r="P13" s="43">
        <v>5134.7423515800001</v>
      </c>
      <c r="Q13" s="43">
        <v>5494.6930043702396</v>
      </c>
      <c r="R13" s="43">
        <v>5901.5953151326403</v>
      </c>
      <c r="S13" s="43">
        <v>6315.1513101117498</v>
      </c>
      <c r="T13" s="43">
        <v>6859.7649249223095</v>
      </c>
      <c r="U13" s="43">
        <v>8216.45711375885</v>
      </c>
      <c r="V13" s="43">
        <v>6920.4863217624797</v>
      </c>
      <c r="W13" s="43">
        <v>9138.4099393364304</v>
      </c>
      <c r="X13" s="43">
        <v>9025.5897180370994</v>
      </c>
      <c r="Y13" s="43">
        <v>9327.5935496778402</v>
      </c>
      <c r="Z13" s="43">
        <v>8912.9622989812906</v>
      </c>
    </row>
    <row r="14" spans="1:27" x14ac:dyDescent="0.3">
      <c r="A14" s="23" t="s">
        <v>7</v>
      </c>
      <c r="B14">
        <v>2816.7894350860706</v>
      </c>
      <c r="C14">
        <v>2644.3302160263001</v>
      </c>
      <c r="D14">
        <v>1894.7442674578806</v>
      </c>
      <c r="E14">
        <v>1479.2630931904205</v>
      </c>
      <c r="F14">
        <v>2076.1350484111699</v>
      </c>
      <c r="G14">
        <v>2755.0301450943798</v>
      </c>
      <c r="H14">
        <v>2601.0999757003501</v>
      </c>
      <c r="I14">
        <v>1134.5134042251102</v>
      </c>
      <c r="J14">
        <v>497.13231366460059</v>
      </c>
      <c r="K14">
        <v>-119.69348453019938</v>
      </c>
      <c r="L14">
        <v>-45.930483155399997</v>
      </c>
      <c r="M14">
        <v>-1504.6365921012002</v>
      </c>
      <c r="N14">
        <v>-140.6996825356</v>
      </c>
      <c r="O14">
        <v>1810.9711519358007</v>
      </c>
      <c r="P14">
        <v>2010.9404396396985</v>
      </c>
      <c r="Q14">
        <v>882.49075027755134</v>
      </c>
      <c r="R14">
        <v>-3654.8534388589997</v>
      </c>
      <c r="S14">
        <v>-4313.4087690066899</v>
      </c>
      <c r="T14">
        <v>-1765.536434946378</v>
      </c>
      <c r="U14">
        <v>-1966.7882497510291</v>
      </c>
      <c r="V14">
        <v>-4943.241720843962</v>
      </c>
      <c r="W14">
        <v>1033.7613227921174</v>
      </c>
      <c r="X14">
        <v>-6009.435460864599</v>
      </c>
      <c r="Y14">
        <v>-4596.1441953099711</v>
      </c>
      <c r="Z14">
        <v>-3184.0689161102782</v>
      </c>
    </row>
    <row r="15" spans="1:27" x14ac:dyDescent="0.3">
      <c r="A15" s="9" t="s">
        <v>8</v>
      </c>
      <c r="B15" s="43">
        <v>9909.5293149317295</v>
      </c>
      <c r="C15" s="43">
        <v>8435.1029863222993</v>
      </c>
      <c r="D15" s="43">
        <v>9623.3891637468296</v>
      </c>
      <c r="E15" s="43">
        <v>9263.2729179257403</v>
      </c>
      <c r="F15" s="43">
        <v>9719.0023434093291</v>
      </c>
      <c r="G15" s="43">
        <v>11290.9277849972</v>
      </c>
      <c r="H15" s="43">
        <v>13685.4928293005</v>
      </c>
      <c r="I15" s="43">
        <v>16034.2086170778</v>
      </c>
      <c r="J15" s="43">
        <v>18966.2894415913</v>
      </c>
      <c r="K15" s="43">
        <v>18810.948652110401</v>
      </c>
      <c r="L15" s="43">
        <v>21758.4914278248</v>
      </c>
      <c r="M15" s="43">
        <v>25137.429516786298</v>
      </c>
      <c r="N15" s="43">
        <v>27561.577608158801</v>
      </c>
      <c r="O15" s="43">
        <v>29336.1952669333</v>
      </c>
      <c r="P15" s="43">
        <v>30434.190473885501</v>
      </c>
      <c r="Q15" s="43">
        <v>30300.925888681999</v>
      </c>
      <c r="R15" s="43">
        <v>30376.973885825799</v>
      </c>
      <c r="S15" s="43">
        <v>32977.561101425898</v>
      </c>
      <c r="T15" s="43">
        <v>35203.966905065303</v>
      </c>
      <c r="U15" s="43">
        <v>38068.979507446697</v>
      </c>
      <c r="V15" s="43">
        <v>32351.800774641601</v>
      </c>
      <c r="W15" s="43">
        <v>40727.158335157503</v>
      </c>
      <c r="X15" s="43">
        <v>45881.387446745503</v>
      </c>
      <c r="Y15" s="43">
        <v>46830.178828969503</v>
      </c>
      <c r="Z15" s="43">
        <v>47520.323774389297</v>
      </c>
    </row>
    <row r="16" spans="1:27" x14ac:dyDescent="0.3">
      <c r="A16" s="9" t="s">
        <v>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">
      <c r="B17" s="11"/>
      <c r="C17" s="12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 t="s">
        <v>36</v>
      </c>
    </row>
    <row r="18" spans="1:26" x14ac:dyDescent="0.3">
      <c r="A18" s="1" t="s">
        <v>10</v>
      </c>
      <c r="B18" s="15">
        <f t="shared" ref="B18:D18" si="3">+SUM(B19:B22)</f>
        <v>32047.063158456083</v>
      </c>
      <c r="C18" s="15">
        <f t="shared" si="3"/>
        <v>32061.459953276481</v>
      </c>
      <c r="D18" s="15">
        <f t="shared" si="3"/>
        <v>33316.130828205263</v>
      </c>
      <c r="E18" s="15">
        <f>+SUM(E19:E22)</f>
        <v>35412.095067213639</v>
      </c>
      <c r="F18" s="15">
        <f t="shared" ref="F18:Z18" si="4">+SUM(F19:F22)</f>
        <v>38186.862759178359</v>
      </c>
      <c r="G18" s="15">
        <f t="shared" si="4"/>
        <v>42199.594432115984</v>
      </c>
      <c r="H18" s="15">
        <f t="shared" si="4"/>
        <v>45130.296259404313</v>
      </c>
      <c r="I18" s="15">
        <f t="shared" si="4"/>
        <v>49612.536848815391</v>
      </c>
      <c r="J18" s="15">
        <f t="shared" si="4"/>
        <v>54573.438326618576</v>
      </c>
      <c r="K18" s="15">
        <f t="shared" si="4"/>
        <v>57058.009873683171</v>
      </c>
      <c r="L18" s="15">
        <f t="shared" si="4"/>
        <v>62496.580921629997</v>
      </c>
      <c r="M18" s="15">
        <f t="shared" si="4"/>
        <v>68671.386136951682</v>
      </c>
      <c r="N18" s="15">
        <f t="shared" si="4"/>
        <v>74480.200441706416</v>
      </c>
      <c r="O18" s="15">
        <f t="shared" si="4"/>
        <v>84303.245145110443</v>
      </c>
      <c r="P18" s="15">
        <f t="shared" si="4"/>
        <v>95422.647806228139</v>
      </c>
      <c r="Q18" s="15">
        <f t="shared" si="4"/>
        <v>102885.52970078774</v>
      </c>
      <c r="R18" s="15">
        <f t="shared" si="4"/>
        <v>107029.22008726597</v>
      </c>
      <c r="S18" s="15">
        <f t="shared" si="4"/>
        <v>114582.76147971491</v>
      </c>
      <c r="T18" s="15">
        <f t="shared" si="4"/>
        <v>122268.82157714057</v>
      </c>
      <c r="U18" s="15">
        <f t="shared" si="4"/>
        <v>129229.10439853283</v>
      </c>
      <c r="V18" s="15">
        <f t="shared" si="4"/>
        <v>156064.08704575829</v>
      </c>
      <c r="W18" s="15">
        <f t="shared" si="4"/>
        <v>162480.12765055519</v>
      </c>
      <c r="X18" s="15">
        <f t="shared" si="4"/>
        <v>163330.76577025099</v>
      </c>
      <c r="Y18" s="15">
        <f t="shared" si="4"/>
        <v>171914.96884708799</v>
      </c>
      <c r="Z18" s="15">
        <f t="shared" si="4"/>
        <v>179080.41110076898</v>
      </c>
    </row>
    <row r="19" spans="1:26" x14ac:dyDescent="0.3">
      <c r="A19" s="9" t="s">
        <v>11</v>
      </c>
      <c r="B19" s="47">
        <v>27548.280123689601</v>
      </c>
      <c r="C19" s="47">
        <v>27902.089061063401</v>
      </c>
      <c r="D19" s="47">
        <v>29126.178496892</v>
      </c>
      <c r="E19">
        <v>12391.8618425646</v>
      </c>
      <c r="F19">
        <v>13293.334534080501</v>
      </c>
      <c r="G19">
        <v>14800.6827054023</v>
      </c>
      <c r="H19">
        <v>15921.3538921331</v>
      </c>
      <c r="I19">
        <v>16665.497486862001</v>
      </c>
      <c r="J19">
        <v>18006.167281130001</v>
      </c>
      <c r="K19">
        <v>19613.8725863451</v>
      </c>
      <c r="L19">
        <v>20800.137702248099</v>
      </c>
      <c r="M19">
        <v>22842.058658030001</v>
      </c>
      <c r="N19">
        <v>25254.3683389861</v>
      </c>
      <c r="O19">
        <v>29361.010905854801</v>
      </c>
      <c r="P19">
        <v>34071.814933544898</v>
      </c>
      <c r="Q19">
        <v>35449.426220467903</v>
      </c>
      <c r="R19">
        <v>39051.447517986198</v>
      </c>
      <c r="S19">
        <v>42667.466081195897</v>
      </c>
      <c r="T19">
        <v>46167.004875958497</v>
      </c>
      <c r="U19">
        <v>49150.580961292901</v>
      </c>
      <c r="V19">
        <v>53045.558177376399</v>
      </c>
      <c r="W19">
        <v>54225.772880682001</v>
      </c>
      <c r="X19">
        <v>55562.516282875498</v>
      </c>
      <c r="Y19">
        <v>62618.246864482899</v>
      </c>
      <c r="Z19">
        <v>68053.4878490751</v>
      </c>
    </row>
    <row r="20" spans="1:26" x14ac:dyDescent="0.3">
      <c r="A20" s="9" t="s">
        <v>12</v>
      </c>
      <c r="B20" s="47"/>
      <c r="C20" s="47"/>
      <c r="D20" s="47"/>
      <c r="E20">
        <v>9761.8013919595705</v>
      </c>
      <c r="F20">
        <v>10639.410683545801</v>
      </c>
      <c r="G20">
        <v>12133.9988264739</v>
      </c>
      <c r="H20">
        <v>13381.8294345093</v>
      </c>
      <c r="I20">
        <v>14536.292151817899</v>
      </c>
      <c r="J20">
        <v>16281.007761913899</v>
      </c>
      <c r="K20">
        <v>19366.705992214102</v>
      </c>
      <c r="L20">
        <v>22700.7047178373</v>
      </c>
      <c r="M20">
        <v>23935.937206589198</v>
      </c>
      <c r="N20">
        <v>28507.597139810201</v>
      </c>
      <c r="O20">
        <v>31437.9559677791</v>
      </c>
      <c r="P20">
        <v>34976.998471994499</v>
      </c>
      <c r="Q20">
        <v>40437.829741660396</v>
      </c>
      <c r="R20">
        <v>40375.494849873401</v>
      </c>
      <c r="S20">
        <v>41703.044487494197</v>
      </c>
      <c r="T20">
        <v>42254.061051368801</v>
      </c>
      <c r="U20">
        <v>45300.948358556903</v>
      </c>
      <c r="V20">
        <v>50037.981886668</v>
      </c>
      <c r="W20">
        <v>59414.416409993399</v>
      </c>
      <c r="X20">
        <v>60342.749030763502</v>
      </c>
      <c r="Y20">
        <v>62807.458773079998</v>
      </c>
      <c r="Z20">
        <v>63404.654555754198</v>
      </c>
    </row>
    <row r="21" spans="1:26" x14ac:dyDescent="0.3">
      <c r="A21" s="9" t="s">
        <v>13</v>
      </c>
      <c r="B21" s="43">
        <v>4498.7830347664803</v>
      </c>
      <c r="C21" s="43">
        <v>4159.37089221308</v>
      </c>
      <c r="D21" s="43">
        <v>4189.9523313132604</v>
      </c>
      <c r="E21" s="43">
        <v>4510.2768812829499</v>
      </c>
      <c r="F21" s="43">
        <v>4798.7579446179498</v>
      </c>
      <c r="G21" s="43">
        <v>4965.9048160692801</v>
      </c>
      <c r="H21" s="43">
        <v>5552.3352435199104</v>
      </c>
      <c r="I21" s="43">
        <v>5911.2062903832903</v>
      </c>
      <c r="J21" s="43">
        <v>5749.39981602628</v>
      </c>
      <c r="K21" s="43">
        <v>4897.0919485690702</v>
      </c>
      <c r="L21" s="43">
        <v>4989.8976380872</v>
      </c>
      <c r="M21" s="43">
        <v>5427.5913780133797</v>
      </c>
      <c r="N21" s="43">
        <v>5457.6297214701099</v>
      </c>
      <c r="O21" s="43">
        <v>5959.7205693342303</v>
      </c>
      <c r="P21" s="43">
        <v>6050.5181795204198</v>
      </c>
      <c r="Q21" s="43">
        <v>6185.1120611592296</v>
      </c>
      <c r="R21" s="43">
        <v>6909.7786413408903</v>
      </c>
      <c r="S21" s="43">
        <v>7807.9300528522099</v>
      </c>
      <c r="T21" s="43">
        <v>9198.6276780734806</v>
      </c>
      <c r="U21" s="43">
        <v>9867.0376743421293</v>
      </c>
      <c r="V21" s="43">
        <v>10758.7313079142</v>
      </c>
      <c r="W21" s="43">
        <v>12245.147666319701</v>
      </c>
      <c r="X21" s="43">
        <v>13706.116846897001</v>
      </c>
      <c r="Y21" s="43">
        <v>15499.139142977099</v>
      </c>
      <c r="Z21" s="43">
        <v>16757.426196242901</v>
      </c>
    </row>
    <row r="22" spans="1:26" x14ac:dyDescent="0.3">
      <c r="A22" s="9" t="s">
        <v>14</v>
      </c>
      <c r="B22" t="s">
        <v>37</v>
      </c>
      <c r="C22" t="s">
        <v>37</v>
      </c>
      <c r="D22" t="s">
        <v>37</v>
      </c>
      <c r="E22">
        <v>8748.1549514065191</v>
      </c>
      <c r="F22">
        <v>9455.3595969341004</v>
      </c>
      <c r="G22">
        <v>10299.0080841705</v>
      </c>
      <c r="H22">
        <v>10274.777689242001</v>
      </c>
      <c r="I22">
        <v>12499.5409197522</v>
      </c>
      <c r="J22">
        <v>14536.863467548401</v>
      </c>
      <c r="K22">
        <v>13180.3393465549</v>
      </c>
      <c r="L22">
        <v>14005.840863457401</v>
      </c>
      <c r="M22">
        <v>16465.798894319101</v>
      </c>
      <c r="N22">
        <v>15260.60524144</v>
      </c>
      <c r="O22">
        <v>17544.557702142301</v>
      </c>
      <c r="P22">
        <v>20323.316221168301</v>
      </c>
      <c r="Q22">
        <v>20813.1616775002</v>
      </c>
      <c r="R22">
        <v>20692.499078065499</v>
      </c>
      <c r="S22">
        <v>22404.320858172599</v>
      </c>
      <c r="T22">
        <v>24649.127971739799</v>
      </c>
      <c r="U22">
        <v>24910.537404340899</v>
      </c>
      <c r="V22">
        <v>42221.815673799698</v>
      </c>
      <c r="W22">
        <v>36594.790693560099</v>
      </c>
      <c r="X22">
        <v>33719.383609714998</v>
      </c>
      <c r="Y22">
        <v>30990.124066548</v>
      </c>
      <c r="Z22">
        <v>30864.842499696799</v>
      </c>
    </row>
    <row r="23" spans="1:26" x14ac:dyDescent="0.3">
      <c r="B23" s="11"/>
      <c r="C23" s="12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3">
      <c r="A24" s="1" t="s">
        <v>15</v>
      </c>
      <c r="B24">
        <v>6249.928303849676</v>
      </c>
      <c r="C24">
        <v>5368.2937483462993</v>
      </c>
      <c r="D24">
        <v>5070.9552934086432</v>
      </c>
      <c r="E24">
        <v>5318.3179928793597</v>
      </c>
      <c r="F24">
        <v>6106.1361620540893</v>
      </c>
      <c r="G24">
        <v>6845.6137295138496</v>
      </c>
      <c r="H24">
        <v>8814.1474116802001</v>
      </c>
      <c r="I24">
        <v>10674.051552406894</v>
      </c>
      <c r="J24">
        <v>15132.0261823613</v>
      </c>
      <c r="K24">
        <v>21066.447322939999</v>
      </c>
      <c r="L24">
        <v>25278.401579789999</v>
      </c>
      <c r="M24">
        <v>24085.344889749998</v>
      </c>
      <c r="N24">
        <v>28624.434221691503</v>
      </c>
      <c r="O24">
        <v>32516.478280203002</v>
      </c>
      <c r="P24">
        <v>33759.572655630895</v>
      </c>
      <c r="Q24">
        <v>32593.919541081323</v>
      </c>
      <c r="R24">
        <v>29728.3740147223</v>
      </c>
      <c r="S24">
        <v>31758.851546046149</v>
      </c>
      <c r="T24">
        <v>34982.561229879102</v>
      </c>
      <c r="U24">
        <v>33403.081753197679</v>
      </c>
      <c r="V24">
        <v>31773.2290439479</v>
      </c>
      <c r="W24">
        <v>43709.989302478476</v>
      </c>
      <c r="X24">
        <v>57206.073798944402</v>
      </c>
      <c r="Y24">
        <v>54257.496625891406</v>
      </c>
      <c r="Z24">
        <v>67586.714678615608</v>
      </c>
    </row>
    <row r="25" spans="1:26" x14ac:dyDescent="0.3">
      <c r="B25" s="11"/>
      <c r="C25" s="12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6.2" x14ac:dyDescent="0.45">
      <c r="A26" s="16" t="s">
        <v>16</v>
      </c>
      <c r="B26" s="46">
        <f>+B8-B18-B24</f>
        <v>-5003.792605575949</v>
      </c>
      <c r="C26" s="46">
        <f t="shared" ref="C26:Z26" si="5">+C8-C18-C24</f>
        <v>-5344.2991721536382</v>
      </c>
      <c r="D26" s="46">
        <f t="shared" si="5"/>
        <v>-4059.9915729721952</v>
      </c>
      <c r="E26" s="46">
        <f t="shared" si="5"/>
        <v>-3373.3499855059108</v>
      </c>
      <c r="F26" s="46">
        <f t="shared" si="5"/>
        <v>-2800.2218097085542</v>
      </c>
      <c r="G26" s="46">
        <f t="shared" si="5"/>
        <v>-1443.7795000687574</v>
      </c>
      <c r="H26" s="46">
        <f t="shared" si="5"/>
        <v>6315.4638434005738</v>
      </c>
      <c r="I26" s="46">
        <f t="shared" si="5"/>
        <v>9278.7829985259268</v>
      </c>
      <c r="J26" s="46">
        <f t="shared" si="5"/>
        <v>8950.1831489095021</v>
      </c>
      <c r="K26" s="46">
        <f t="shared" si="5"/>
        <v>-5422.3111960568895</v>
      </c>
      <c r="L26" s="46">
        <f t="shared" si="5"/>
        <v>-55.950732140590844</v>
      </c>
      <c r="M26" s="46">
        <f t="shared" si="5"/>
        <v>9646.2205995434269</v>
      </c>
      <c r="N26" s="46">
        <f t="shared" si="5"/>
        <v>10554.160440685264</v>
      </c>
      <c r="O26" s="46">
        <f t="shared" si="5"/>
        <v>4136.897956965644</v>
      </c>
      <c r="P26" s="46">
        <f t="shared" si="5"/>
        <v>-1093.6188008438185</v>
      </c>
      <c r="Q26" s="46">
        <f t="shared" si="5"/>
        <v>-12387.922006198667</v>
      </c>
      <c r="R26" s="46">
        <f t="shared" si="5"/>
        <v>-14227.624045936333</v>
      </c>
      <c r="S26" s="46">
        <f t="shared" si="5"/>
        <v>-19964.059586129297</v>
      </c>
      <c r="T26" s="46">
        <f t="shared" si="5"/>
        <v>-14688.945230867517</v>
      </c>
      <c r="U26" s="46">
        <f t="shared" si="5"/>
        <v>-10793.87744413389</v>
      </c>
      <c r="V26" s="46">
        <f t="shared" si="5"/>
        <v>-59962.442139123566</v>
      </c>
      <c r="W26" s="46">
        <f t="shared" si="5"/>
        <v>-22315.639588006226</v>
      </c>
      <c r="X26" s="46">
        <f t="shared" si="5"/>
        <v>-13413.215930049788</v>
      </c>
      <c r="Y26" s="46">
        <f t="shared" si="5"/>
        <v>-28357.470573828716</v>
      </c>
      <c r="Z26" s="46">
        <f t="shared" si="5"/>
        <v>-39270.698865146274</v>
      </c>
    </row>
    <row r="27" spans="1:26" ht="16.2" x14ac:dyDescent="0.45">
      <c r="A27" s="16" t="s">
        <v>17</v>
      </c>
      <c r="B27" s="17">
        <f>+B32+B33</f>
        <v>5003.792605575949</v>
      </c>
      <c r="C27" s="17">
        <f t="shared" ref="C27:Z27" si="6">+C32+C33</f>
        <v>5344.29917215366</v>
      </c>
      <c r="D27" s="17">
        <f t="shared" si="6"/>
        <v>4059.9915729722698</v>
      </c>
      <c r="E27" s="17">
        <f t="shared" si="6"/>
        <v>3373.3499855059299</v>
      </c>
      <c r="F27" s="17">
        <f t="shared" si="6"/>
        <v>2800.2218097085793</v>
      </c>
      <c r="G27" s="17">
        <f t="shared" si="6"/>
        <v>1443.7795000688516</v>
      </c>
      <c r="H27" s="17">
        <f t="shared" si="6"/>
        <v>-6315.463843400571</v>
      </c>
      <c r="I27" s="17">
        <f t="shared" si="6"/>
        <v>-9278.7829985259705</v>
      </c>
      <c r="J27" s="17">
        <f t="shared" si="6"/>
        <v>-8950.1831489096403</v>
      </c>
      <c r="K27" s="17">
        <f t="shared" si="6"/>
        <v>5422.3111960568494</v>
      </c>
      <c r="L27" s="17">
        <f t="shared" si="6"/>
        <v>55.950732140690207</v>
      </c>
      <c r="M27" s="17">
        <f t="shared" si="6"/>
        <v>-9646.2205995434615</v>
      </c>
      <c r="N27" s="17">
        <f t="shared" si="6"/>
        <v>-10554.16044068526</v>
      </c>
      <c r="O27" s="17">
        <f t="shared" si="6"/>
        <v>-4136.8979569656503</v>
      </c>
      <c r="P27" s="17">
        <f t="shared" si="6"/>
        <v>1093.61880084377</v>
      </c>
      <c r="Q27" s="17">
        <f t="shared" si="6"/>
        <v>12387.9220061987</v>
      </c>
      <c r="R27" s="17">
        <f t="shared" si="6"/>
        <v>14227.624045936358</v>
      </c>
      <c r="S27" s="17">
        <f t="shared" si="6"/>
        <v>19964.05958612918</v>
      </c>
      <c r="T27" s="17">
        <f t="shared" si="6"/>
        <v>14688.945230867559</v>
      </c>
      <c r="U27" s="17">
        <f t="shared" si="6"/>
        <v>10793.877444133761</v>
      </c>
      <c r="V27" s="17">
        <f t="shared" si="6"/>
        <v>59962.442139123697</v>
      </c>
      <c r="W27" s="17">
        <f t="shared" si="6"/>
        <v>22315.639588006099</v>
      </c>
      <c r="X27" s="17">
        <f t="shared" si="6"/>
        <v>13413.231507302589</v>
      </c>
      <c r="Y27" s="17">
        <f t="shared" si="6"/>
        <v>28357.470573828796</v>
      </c>
      <c r="Z27" s="17">
        <f t="shared" si="6"/>
        <v>39270.698865146187</v>
      </c>
    </row>
    <row r="28" spans="1:26" x14ac:dyDescent="0.3">
      <c r="A28" s="9" t="s">
        <v>18</v>
      </c>
      <c r="B28" s="11"/>
      <c r="C28" s="12"/>
      <c r="D28" s="12"/>
      <c r="E28" s="1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3">
      <c r="A29" s="18" t="s">
        <v>19</v>
      </c>
      <c r="B29" s="11"/>
      <c r="C29" s="12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3">
      <c r="A30" s="18" t="s">
        <v>20</v>
      </c>
      <c r="B30" s="11"/>
      <c r="C30" s="12"/>
      <c r="D30" s="12"/>
      <c r="E30" s="1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3">
      <c r="A31" s="9" t="s">
        <v>21</v>
      </c>
      <c r="B31" s="15">
        <f>+B32</f>
        <v>3576.6595824159494</v>
      </c>
      <c r="C31" s="15">
        <f t="shared" ref="C31:Z31" si="7">+C32</f>
        <v>4210.75902415366</v>
      </c>
      <c r="D31" s="15">
        <f t="shared" si="7"/>
        <v>2556.8944090697</v>
      </c>
      <c r="E31" s="15">
        <f t="shared" si="7"/>
        <v>3192.6360984795301</v>
      </c>
      <c r="F31" s="15">
        <f t="shared" si="7"/>
        <v>2410.9161081556804</v>
      </c>
      <c r="G31" s="15">
        <f t="shared" si="7"/>
        <v>1258.7481679233797</v>
      </c>
      <c r="H31" s="15">
        <f t="shared" si="7"/>
        <v>-6619.7847444405706</v>
      </c>
      <c r="I31" s="15">
        <f t="shared" si="7"/>
        <v>-9727.9176627099696</v>
      </c>
      <c r="J31" s="15">
        <f t="shared" si="7"/>
        <v>-9106.5592115686395</v>
      </c>
      <c r="K31" s="15">
        <f t="shared" si="7"/>
        <v>5320.6631349812496</v>
      </c>
      <c r="L31" s="15">
        <f t="shared" si="7"/>
        <v>-362.8313704380098</v>
      </c>
      <c r="M31" s="15">
        <f t="shared" si="7"/>
        <v>-9781.3752683052589</v>
      </c>
      <c r="N31" s="15">
        <f t="shared" si="7"/>
        <v>-10580.091567511759</v>
      </c>
      <c r="O31" s="15">
        <f t="shared" si="7"/>
        <v>-4874.3395715841507</v>
      </c>
      <c r="P31" s="15">
        <f t="shared" si="7"/>
        <v>1060.11594774687</v>
      </c>
      <c r="Q31" s="15">
        <f t="shared" si="7"/>
        <v>12293.585706108301</v>
      </c>
      <c r="R31" s="15">
        <f t="shared" si="7"/>
        <v>11240.535554448259</v>
      </c>
      <c r="S31" s="15">
        <f t="shared" si="7"/>
        <v>19913.004647894581</v>
      </c>
      <c r="T31" s="15">
        <f t="shared" si="7"/>
        <v>14634.924645706558</v>
      </c>
      <c r="U31" s="15">
        <f t="shared" si="7"/>
        <v>10725.03720583466</v>
      </c>
      <c r="V31" s="15">
        <f t="shared" si="7"/>
        <v>59908.622735933001</v>
      </c>
      <c r="W31" s="15">
        <f t="shared" si="7"/>
        <v>22188.379395508699</v>
      </c>
      <c r="X31" s="15">
        <f t="shared" si="7"/>
        <v>13307.087710422289</v>
      </c>
      <c r="Y31" s="15">
        <f t="shared" si="7"/>
        <v>28279.137516410097</v>
      </c>
      <c r="Z31" s="15">
        <f t="shared" si="7"/>
        <v>39208.829089352788</v>
      </c>
    </row>
    <row r="32" spans="1:26" x14ac:dyDescent="0.3">
      <c r="A32" s="18" t="s">
        <v>22</v>
      </c>
      <c r="B32">
        <v>3576.6595824159494</v>
      </c>
      <c r="C32">
        <v>4210.75902415366</v>
      </c>
      <c r="D32">
        <v>2556.8944090697</v>
      </c>
      <c r="E32">
        <v>3192.6360984795301</v>
      </c>
      <c r="F32">
        <v>2410.9161081556804</v>
      </c>
      <c r="G32">
        <v>1258.7481679233797</v>
      </c>
      <c r="H32">
        <v>-6619.7847444405706</v>
      </c>
      <c r="I32">
        <v>-9727.9176627099696</v>
      </c>
      <c r="J32">
        <v>-9106.5592115686395</v>
      </c>
      <c r="K32">
        <v>5320.6631349812496</v>
      </c>
      <c r="L32">
        <v>-362.8313704380098</v>
      </c>
      <c r="M32">
        <v>-9781.3752683052589</v>
      </c>
      <c r="N32">
        <v>-10580.091567511759</v>
      </c>
      <c r="O32">
        <v>-4874.3395715841507</v>
      </c>
      <c r="P32">
        <v>1060.11594774687</v>
      </c>
      <c r="Q32">
        <v>12293.585706108301</v>
      </c>
      <c r="R32">
        <v>11240.535554448259</v>
      </c>
      <c r="S32">
        <v>19913.004647894581</v>
      </c>
      <c r="T32">
        <v>14634.924645706558</v>
      </c>
      <c r="U32">
        <v>10725.03720583466</v>
      </c>
      <c r="V32">
        <v>59908.622735933001</v>
      </c>
      <c r="W32">
        <v>22188.379395508699</v>
      </c>
      <c r="X32">
        <v>13307.087710422289</v>
      </c>
      <c r="Y32">
        <v>28279.137516410097</v>
      </c>
      <c r="Z32">
        <v>39208.829089352788</v>
      </c>
    </row>
    <row r="33" spans="1:26" x14ac:dyDescent="0.3">
      <c r="A33" s="9" t="s">
        <v>23</v>
      </c>
      <c r="B33" s="43">
        <v>1427.13302316</v>
      </c>
      <c r="C33" s="43">
        <v>1133.540148</v>
      </c>
      <c r="D33" s="43">
        <v>1503.0971639025699</v>
      </c>
      <c r="E33" s="43">
        <v>180.71388702639999</v>
      </c>
      <c r="F33" s="43">
        <v>389.305701552899</v>
      </c>
      <c r="G33" s="43">
        <v>185.03133214547199</v>
      </c>
      <c r="H33" s="43">
        <v>304.32090104000002</v>
      </c>
      <c r="I33" s="43">
        <v>449.13466418399997</v>
      </c>
      <c r="J33" s="43">
        <v>156.37606265900001</v>
      </c>
      <c r="K33" s="43">
        <v>101.6480610756</v>
      </c>
      <c r="L33" s="43">
        <v>418.78210257870001</v>
      </c>
      <c r="M33" s="43">
        <v>135.15466876179701</v>
      </c>
      <c r="N33" s="43">
        <v>25.931126826500002</v>
      </c>
      <c r="O33" s="43">
        <v>737.44161461850001</v>
      </c>
      <c r="P33" s="43">
        <v>33.502853096899997</v>
      </c>
      <c r="Q33" s="43">
        <v>94.336300090400002</v>
      </c>
      <c r="R33" s="43">
        <v>2987.0884914880999</v>
      </c>
      <c r="S33" s="43">
        <v>51.054938234600002</v>
      </c>
      <c r="T33" s="43">
        <v>54.020585161</v>
      </c>
      <c r="U33" s="43">
        <v>68.840238299099994</v>
      </c>
      <c r="V33" s="43">
        <v>53.819403190700001</v>
      </c>
      <c r="W33" s="43">
        <v>127.2601924974</v>
      </c>
      <c r="X33" s="43">
        <v>106.1437968803</v>
      </c>
      <c r="Y33" s="43">
        <v>78.333057418699994</v>
      </c>
      <c r="Z33" s="43">
        <v>61.869775793400002</v>
      </c>
    </row>
    <row r="35" spans="1:26" x14ac:dyDescent="0.3">
      <c r="A35" s="16" t="s">
        <v>24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3">
      <c r="A36" s="19" t="s">
        <v>25</v>
      </c>
      <c r="B36" s="12">
        <v>175862.06132943599</v>
      </c>
      <c r="C36" s="12">
        <v>178974.626321977</v>
      </c>
      <c r="D36" s="12">
        <v>189741.44734998301</v>
      </c>
      <c r="E36" s="12">
        <v>203612.61266088099</v>
      </c>
      <c r="F36" s="12">
        <v>225691.818733597</v>
      </c>
      <c r="G36" s="12">
        <v>244651.600262466</v>
      </c>
      <c r="H36" s="12">
        <v>286314.08373982302</v>
      </c>
      <c r="I36" s="12">
        <v>319693</v>
      </c>
      <c r="J36" s="12">
        <v>354783.41652966698</v>
      </c>
      <c r="K36" s="12">
        <v>366838.86633531097</v>
      </c>
      <c r="L36" s="12">
        <v>420905.83949479298</v>
      </c>
      <c r="M36" s="12">
        <v>470774.93307712302</v>
      </c>
      <c r="N36" s="12">
        <v>509219.57619228802</v>
      </c>
      <c r="O36" s="12">
        <v>547448.28817910503</v>
      </c>
      <c r="P36" s="12">
        <v>575987.38818268001</v>
      </c>
      <c r="Q36" s="12">
        <v>612137.12811706297</v>
      </c>
      <c r="R36" s="12">
        <v>660373.73776793503</v>
      </c>
      <c r="S36" s="12">
        <v>703501.38024878502</v>
      </c>
      <c r="T36" s="12">
        <v>745709.79430173</v>
      </c>
      <c r="U36" s="12">
        <v>775570.96696302597</v>
      </c>
      <c r="V36" s="12">
        <v>720141.57471611595</v>
      </c>
      <c r="W36" s="12">
        <v>876434.50546572101</v>
      </c>
      <c r="X36" s="12">
        <v>937855.22079921502</v>
      </c>
      <c r="Y36" s="12">
        <v>937855.22079921502</v>
      </c>
      <c r="Z36" s="12">
        <v>937855.22079921502</v>
      </c>
    </row>
    <row r="37" spans="1:26" x14ac:dyDescent="0.3">
      <c r="A37" s="19" t="s">
        <v>16</v>
      </c>
      <c r="B37" s="7">
        <f>B26</f>
        <v>-5003.792605575949</v>
      </c>
      <c r="C37" s="7">
        <f t="shared" ref="C37:U37" si="8">C26</f>
        <v>-5344.2991721536382</v>
      </c>
      <c r="D37" s="7">
        <f t="shared" si="8"/>
        <v>-4059.9915729721952</v>
      </c>
      <c r="E37" s="7">
        <f t="shared" si="8"/>
        <v>-3373.3499855059108</v>
      </c>
      <c r="F37" s="7">
        <f t="shared" si="8"/>
        <v>-2800.2218097085542</v>
      </c>
      <c r="G37" s="7">
        <f t="shared" si="8"/>
        <v>-1443.7795000687574</v>
      </c>
      <c r="H37" s="7">
        <f t="shared" si="8"/>
        <v>6315.4638434005738</v>
      </c>
      <c r="I37" s="7">
        <f t="shared" si="8"/>
        <v>9278.7829985259268</v>
      </c>
      <c r="J37" s="7">
        <f t="shared" si="8"/>
        <v>8950.1831489095021</v>
      </c>
      <c r="K37" s="7">
        <f t="shared" si="8"/>
        <v>-5422.3111960568895</v>
      </c>
      <c r="L37" s="7">
        <f t="shared" si="8"/>
        <v>-55.950732140590844</v>
      </c>
      <c r="M37" s="7">
        <f t="shared" si="8"/>
        <v>9646.2205995434269</v>
      </c>
      <c r="N37" s="7">
        <f t="shared" si="8"/>
        <v>10554.160440685264</v>
      </c>
      <c r="O37" s="7">
        <f t="shared" si="8"/>
        <v>4136.897956965644</v>
      </c>
      <c r="P37" s="7">
        <f t="shared" si="8"/>
        <v>-1093.6188008438185</v>
      </c>
      <c r="Q37" s="7">
        <f t="shared" si="8"/>
        <v>-12387.922006198667</v>
      </c>
      <c r="R37" s="7">
        <f t="shared" si="8"/>
        <v>-14227.624045936333</v>
      </c>
      <c r="S37" s="7">
        <f t="shared" si="8"/>
        <v>-19964.059586129297</v>
      </c>
      <c r="T37" s="7">
        <f t="shared" si="8"/>
        <v>-14688.945230867517</v>
      </c>
      <c r="U37" s="7">
        <f t="shared" si="8"/>
        <v>-10793.87744413389</v>
      </c>
      <c r="V37" s="7">
        <f t="shared" ref="V37:W37" si="9">V26</f>
        <v>-59962.442139123566</v>
      </c>
      <c r="W37" s="7">
        <f t="shared" si="9"/>
        <v>-22315.639588006226</v>
      </c>
      <c r="X37" s="7">
        <f t="shared" ref="X37:Z37" si="10">X26</f>
        <v>-13413.215930049788</v>
      </c>
      <c r="Y37" s="7">
        <f t="shared" si="10"/>
        <v>-28357.470573828716</v>
      </c>
      <c r="Z37" s="7">
        <f t="shared" si="10"/>
        <v>-39270.698865146274</v>
      </c>
    </row>
    <row r="38" spans="1:26" x14ac:dyDescent="0.3">
      <c r="A38" s="40" t="s">
        <v>26</v>
      </c>
      <c r="B38" s="20">
        <f>IFERROR(B37/B36*100,"")</f>
        <v>-2.8452939580882806</v>
      </c>
      <c r="C38" s="20">
        <f>IFERROR(C37/C36*100,"")</f>
        <v>-2.9860652775098937</v>
      </c>
      <c r="D38" s="20">
        <f t="shared" ref="D38:U38" si="11">IFERROR(D37/D36*100,"")</f>
        <v>-2.1397494483550745</v>
      </c>
      <c r="E38" s="20">
        <f t="shared" si="11"/>
        <v>-1.6567490301419894</v>
      </c>
      <c r="F38" s="20">
        <f t="shared" si="11"/>
        <v>-1.2407280979085427</v>
      </c>
      <c r="G38" s="20">
        <f t="shared" si="11"/>
        <v>-0.59013695333275917</v>
      </c>
      <c r="H38" s="20">
        <f t="shared" si="11"/>
        <v>2.2057817627789174</v>
      </c>
      <c r="I38" s="20">
        <f t="shared" si="11"/>
        <v>2.9024041810505476</v>
      </c>
      <c r="J38" s="20">
        <f t="shared" si="11"/>
        <v>2.5227174472967757</v>
      </c>
      <c r="K38" s="20">
        <f t="shared" si="11"/>
        <v>-1.4781179677675151</v>
      </c>
      <c r="L38" s="20">
        <f t="shared" si="11"/>
        <v>-1.3292933214646696E-2</v>
      </c>
      <c r="M38" s="20">
        <f t="shared" si="11"/>
        <v>2.0490089683605071</v>
      </c>
      <c r="N38" s="20">
        <f t="shared" si="11"/>
        <v>2.0726148274982803</v>
      </c>
      <c r="O38" s="20">
        <f t="shared" si="11"/>
        <v>0.75566917392793131</v>
      </c>
      <c r="P38" s="20">
        <f t="shared" si="11"/>
        <v>-0.18986853241601995</v>
      </c>
      <c r="Q38" s="20">
        <f t="shared" si="11"/>
        <v>-2.0237168172275353</v>
      </c>
      <c r="R38" s="20">
        <f t="shared" si="11"/>
        <v>-2.1544805967035785</v>
      </c>
      <c r="S38" s="20">
        <f t="shared" si="11"/>
        <v>-2.8378138475107528</v>
      </c>
      <c r="T38" s="20">
        <f t="shared" si="11"/>
        <v>-1.9697937915140296</v>
      </c>
      <c r="U38" s="20">
        <f t="shared" si="11"/>
        <v>-1.3917330462227668</v>
      </c>
      <c r="V38" s="20">
        <f t="shared" ref="V38:W38" si="12">IFERROR(V37/V36*100,"")</f>
        <v>-8.3264797151533863</v>
      </c>
      <c r="W38" s="20">
        <f t="shared" si="12"/>
        <v>-2.5461845065248898</v>
      </c>
      <c r="X38" s="20">
        <f t="shared" ref="X38:Z38" si="13">IFERROR(X37/X36*100,"")</f>
        <v>-1.430201126205749</v>
      </c>
      <c r="Y38" s="20">
        <f t="shared" si="13"/>
        <v>-3.0236511931621219</v>
      </c>
      <c r="Z38" s="20">
        <f t="shared" si="13"/>
        <v>-4.1872879730499166</v>
      </c>
    </row>
    <row r="39" spans="1:26" x14ac:dyDescent="0.3">
      <c r="A39" s="19" t="s">
        <v>27</v>
      </c>
      <c r="B39" s="15">
        <f>B26+B21</f>
        <v>-505.00957080946864</v>
      </c>
      <c r="C39" s="15">
        <f t="shared" ref="C39:V39" si="14">C26+C21</f>
        <v>-1184.9282799405582</v>
      </c>
      <c r="D39" s="15">
        <f t="shared" si="14"/>
        <v>129.96075834106523</v>
      </c>
      <c r="E39" s="15">
        <f t="shared" si="14"/>
        <v>1136.9268957770391</v>
      </c>
      <c r="F39" s="15">
        <f t="shared" si="14"/>
        <v>1998.5361349093955</v>
      </c>
      <c r="G39" s="15">
        <f t="shared" si="14"/>
        <v>3522.1253160005226</v>
      </c>
      <c r="H39" s="15">
        <f t="shared" si="14"/>
        <v>11867.799086920484</v>
      </c>
      <c r="I39" s="15">
        <f t="shared" si="14"/>
        <v>15189.989288909217</v>
      </c>
      <c r="J39" s="15">
        <f t="shared" si="14"/>
        <v>14699.582964935782</v>
      </c>
      <c r="K39" s="15">
        <f t="shared" si="14"/>
        <v>-525.2192474878193</v>
      </c>
      <c r="L39" s="15">
        <f t="shared" si="14"/>
        <v>4933.9469059466091</v>
      </c>
      <c r="M39" s="15">
        <f t="shared" si="14"/>
        <v>15073.811977556807</v>
      </c>
      <c r="N39" s="15">
        <f t="shared" si="14"/>
        <v>16011.790162155374</v>
      </c>
      <c r="O39" s="15">
        <f t="shared" si="14"/>
        <v>10096.618526299873</v>
      </c>
      <c r="P39" s="15">
        <f t="shared" si="14"/>
        <v>4956.8993786766014</v>
      </c>
      <c r="Q39" s="15">
        <f t="shared" si="14"/>
        <v>-6202.8099450394375</v>
      </c>
      <c r="R39" s="15">
        <f t="shared" si="14"/>
        <v>-7317.8454045954422</v>
      </c>
      <c r="S39" s="15">
        <f t="shared" si="14"/>
        <v>-12156.129533277086</v>
      </c>
      <c r="T39" s="15">
        <f t="shared" si="14"/>
        <v>-5490.3175527940366</v>
      </c>
      <c r="U39" s="15">
        <f t="shared" si="14"/>
        <v>-926.83976979176077</v>
      </c>
      <c r="V39" s="15">
        <f t="shared" si="14"/>
        <v>-49203.710831209362</v>
      </c>
      <c r="W39" s="15">
        <f t="shared" ref="W39:X39" si="15">W26+W21</f>
        <v>-10070.491921686526</v>
      </c>
      <c r="X39" s="15">
        <f t="shared" si="15"/>
        <v>292.90091684721301</v>
      </c>
      <c r="Y39" s="15">
        <f t="shared" ref="Y39:Z39" si="16">Y26+Y21</f>
        <v>-12858.331430851616</v>
      </c>
      <c r="Z39" s="15">
        <f t="shared" si="16"/>
        <v>-22513.272668903373</v>
      </c>
    </row>
    <row r="40" spans="1:26" x14ac:dyDescent="0.3">
      <c r="A40" s="40" t="s">
        <v>28</v>
      </c>
      <c r="B40" s="20">
        <f>IFERROR(B39/B36*100,"")</f>
        <v>-0.28716231743892312</v>
      </c>
      <c r="C40" s="20">
        <f t="shared" ref="C40:U40" si="17">IFERROR(C39/C36*100,"")</f>
        <v>-0.66206495540259513</v>
      </c>
      <c r="D40" s="20">
        <f t="shared" si="17"/>
        <v>6.8493605459512094E-2</v>
      </c>
      <c r="E40" s="20">
        <f t="shared" si="17"/>
        <v>0.55837744082710794</v>
      </c>
      <c r="F40" s="20">
        <f t="shared" si="17"/>
        <v>0.88551554332965665</v>
      </c>
      <c r="G40" s="20">
        <f t="shared" si="17"/>
        <v>1.4396494084739002</v>
      </c>
      <c r="H40" s="20">
        <f t="shared" si="17"/>
        <v>4.1450280516779934</v>
      </c>
      <c r="I40" s="20">
        <f t="shared" si="17"/>
        <v>4.7514300559941001</v>
      </c>
      <c r="J40" s="20">
        <f t="shared" si="17"/>
        <v>4.1432553721705876</v>
      </c>
      <c r="K40" s="20">
        <f t="shared" si="17"/>
        <v>-0.14317437318861953</v>
      </c>
      <c r="L40" s="20">
        <f t="shared" si="17"/>
        <v>1.1722210629980216</v>
      </c>
      <c r="M40" s="20">
        <f t="shared" si="17"/>
        <v>3.2019147406659809</v>
      </c>
      <c r="N40" s="20">
        <f t="shared" si="17"/>
        <v>3.1443783606836653</v>
      </c>
      <c r="O40" s="20">
        <f t="shared" si="17"/>
        <v>1.8443054338306069</v>
      </c>
      <c r="P40" s="20">
        <f t="shared" si="17"/>
        <v>0.86059165189646003</v>
      </c>
      <c r="Q40" s="20">
        <f t="shared" si="17"/>
        <v>-1.0133039902544898</v>
      </c>
      <c r="R40" s="20">
        <f t="shared" si="17"/>
        <v>-1.108136951255781</v>
      </c>
      <c r="S40" s="20">
        <f t="shared" si="17"/>
        <v>-1.7279467922263654</v>
      </c>
      <c r="T40" s="20">
        <f t="shared" si="17"/>
        <v>-0.73625391469278967</v>
      </c>
      <c r="U40" s="20">
        <f t="shared" si="17"/>
        <v>-0.11950418585433541</v>
      </c>
      <c r="V40" s="20">
        <f t="shared" ref="V40:W40" si="18">IFERROR(V39/V36*100,"")</f>
        <v>-6.8325052404599411</v>
      </c>
      <c r="W40" s="20">
        <f t="shared" si="18"/>
        <v>-1.1490296033398699</v>
      </c>
      <c r="X40" s="20">
        <f t="shared" ref="X40:Z40" si="19">IFERROR(X39/X36*100,"")</f>
        <v>3.1230930995682971E-2</v>
      </c>
      <c r="Y40" s="20">
        <f t="shared" si="19"/>
        <v>-1.3710358641384</v>
      </c>
      <c r="Z40" s="20">
        <f t="shared" si="19"/>
        <v>-2.4005061943055739</v>
      </c>
    </row>
    <row r="41" spans="1:26" x14ac:dyDescent="0.3">
      <c r="A41" s="38" t="s">
        <v>32</v>
      </c>
      <c r="B41" s="8">
        <f>B8-B19</f>
        <v>5744.9187330402092</v>
      </c>
      <c r="C41" s="8">
        <f>C8-C19</f>
        <v>4183.3654684057401</v>
      </c>
      <c r="D41" s="8">
        <f>D8-D19</f>
        <v>5200.9160517497112</v>
      </c>
      <c r="E41" s="8">
        <f t="shared" ref="E41:Z41" si="20">E8-E18</f>
        <v>1944.9680073734489</v>
      </c>
      <c r="F41" s="8">
        <f>F8-F18</f>
        <v>3305.914352345535</v>
      </c>
      <c r="G41" s="8">
        <f t="shared" si="20"/>
        <v>5401.8342294450922</v>
      </c>
      <c r="H41" s="8">
        <f t="shared" si="20"/>
        <v>15129.611255080774</v>
      </c>
      <c r="I41" s="8">
        <f t="shared" si="20"/>
        <v>19952.834550932821</v>
      </c>
      <c r="J41" s="8">
        <f t="shared" si="20"/>
        <v>24082.209331270802</v>
      </c>
      <c r="K41" s="8">
        <f t="shared" si="20"/>
        <v>15644.13612688311</v>
      </c>
      <c r="L41" s="8">
        <f t="shared" si="20"/>
        <v>25222.450847649408</v>
      </c>
      <c r="M41" s="8">
        <f t="shared" si="20"/>
        <v>33731.565489293425</v>
      </c>
      <c r="N41" s="8">
        <f t="shared" si="20"/>
        <v>39178.594662376767</v>
      </c>
      <c r="O41" s="8">
        <f t="shared" si="20"/>
        <v>36653.376237168646</v>
      </c>
      <c r="P41" s="8">
        <f t="shared" si="20"/>
        <v>32665.953854787076</v>
      </c>
      <c r="Q41" s="8">
        <f t="shared" si="20"/>
        <v>20205.997534882656</v>
      </c>
      <c r="R41" s="8">
        <f t="shared" si="20"/>
        <v>15500.749968785967</v>
      </c>
      <c r="S41" s="8">
        <f t="shared" si="20"/>
        <v>11794.791959916853</v>
      </c>
      <c r="T41" s="8">
        <f t="shared" si="20"/>
        <v>20293.615999011585</v>
      </c>
      <c r="U41" s="8">
        <f t="shared" si="20"/>
        <v>22609.204309063789</v>
      </c>
      <c r="V41" s="8">
        <f t="shared" si="20"/>
        <v>-28189.21309517567</v>
      </c>
      <c r="W41" s="8">
        <f t="shared" si="20"/>
        <v>21394.34971447225</v>
      </c>
      <c r="X41" s="8">
        <f t="shared" si="20"/>
        <v>43792.857868894615</v>
      </c>
      <c r="Y41" s="8">
        <f t="shared" si="20"/>
        <v>25900.026052062691</v>
      </c>
      <c r="Z41" s="8">
        <f t="shared" si="20"/>
        <v>28316.015813469334</v>
      </c>
    </row>
    <row r="42" spans="1:26" x14ac:dyDescent="0.3">
      <c r="A42" s="40" t="s">
        <v>33</v>
      </c>
      <c r="B42" s="20">
        <f>IFERROR(B41/B36*100,"")</f>
        <v>3.2667186371018717</v>
      </c>
      <c r="C42" s="20">
        <f t="shared" ref="C42:Z42" si="21">IFERROR(C41/C36*100,"")</f>
        <v>2.3374070137069749</v>
      </c>
      <c r="D42" s="20">
        <f t="shared" si="21"/>
        <v>2.7410542737963239</v>
      </c>
      <c r="E42" s="20">
        <f t="shared" si="21"/>
        <v>0.9552296304025204</v>
      </c>
      <c r="F42" s="20">
        <f>IFERROR(F41/F36*100,"")</f>
        <v>1.464791400457357</v>
      </c>
      <c r="G42" s="20">
        <f t="shared" si="21"/>
        <v>2.2079701189977587</v>
      </c>
      <c r="H42" s="20">
        <f t="shared" si="21"/>
        <v>5.2842707063021148</v>
      </c>
      <c r="I42" s="20">
        <f t="shared" si="21"/>
        <v>6.2412484949413409</v>
      </c>
      <c r="J42" s="20">
        <f t="shared" si="21"/>
        <v>6.7878621742899439</v>
      </c>
      <c r="K42" s="20">
        <f t="shared" si="21"/>
        <v>4.264579782171583</v>
      </c>
      <c r="L42" s="20">
        <f t="shared" si="21"/>
        <v>5.9924212213172288</v>
      </c>
      <c r="M42" s="20">
        <f t="shared" si="21"/>
        <v>7.1651150304061479</v>
      </c>
      <c r="N42" s="20">
        <f t="shared" si="21"/>
        <v>7.6938508443325073</v>
      </c>
      <c r="O42" s="20">
        <f t="shared" si="21"/>
        <v>6.6953129690264017</v>
      </c>
      <c r="P42" s="20">
        <f t="shared" si="21"/>
        <v>5.6712967202029692</v>
      </c>
      <c r="Q42" s="20">
        <f t="shared" si="21"/>
        <v>3.3008939675063345</v>
      </c>
      <c r="R42" s="20">
        <f t="shared" si="21"/>
        <v>2.3472692934728965</v>
      </c>
      <c r="S42" s="20">
        <f t="shared" si="21"/>
        <v>1.6765840538572594</v>
      </c>
      <c r="T42" s="20">
        <f t="shared" si="21"/>
        <v>2.721382520932849</v>
      </c>
      <c r="U42" s="20">
        <f t="shared" si="21"/>
        <v>2.9151689880291309</v>
      </c>
      <c r="V42" s="20">
        <f t="shared" si="21"/>
        <v>-3.9143987911388152</v>
      </c>
      <c r="W42" s="20">
        <f t="shared" si="21"/>
        <v>2.4410665692701921</v>
      </c>
      <c r="X42" s="20">
        <f t="shared" si="21"/>
        <v>4.6694689007089512</v>
      </c>
      <c r="Y42" s="20">
        <f t="shared" si="21"/>
        <v>2.7616230605392786</v>
      </c>
      <c r="Z42" s="20">
        <f t="shared" si="21"/>
        <v>3.0192310268677915</v>
      </c>
    </row>
    <row r="43" spans="1:26" x14ac:dyDescent="0.3">
      <c r="A43" s="28" t="s">
        <v>34</v>
      </c>
      <c r="B43" s="44">
        <f>+DATOS!B3</f>
        <v>6807.4685040591903</v>
      </c>
      <c r="C43" s="44">
        <f>+DATOS!C3</f>
        <v>5659.8331587963003</v>
      </c>
      <c r="D43" s="44">
        <f>+DATOS!D3</f>
        <v>5469.4737712169199</v>
      </c>
      <c r="E43" s="44">
        <f>+DATOS!E3</f>
        <v>5702.4807661454597</v>
      </c>
      <c r="F43" s="44">
        <f>+DATOS!F3</f>
        <v>6324.6315301925097</v>
      </c>
      <c r="G43" s="44">
        <f>+DATOS!G3</f>
        <v>7257.9290917526496</v>
      </c>
      <c r="H43" s="44">
        <f>+DATOS!H3</f>
        <v>9268.9917416337994</v>
      </c>
      <c r="I43" s="44">
        <f>+DATOS!I3</f>
        <v>11075.383746789999</v>
      </c>
      <c r="J43" s="44">
        <f>+DATOS!J3</f>
        <v>15553.231100044801</v>
      </c>
      <c r="K43" s="44">
        <f>+DATOS!K3</f>
        <v>21474.88441739</v>
      </c>
      <c r="L43" s="44">
        <f>+DATOS!L3</f>
        <v>26065.88472039</v>
      </c>
      <c r="M43" s="44">
        <f>+DATOS!M3</f>
        <v>24350.03651156</v>
      </c>
      <c r="N43" s="44">
        <f>+DATOS!N3</f>
        <v>28873.455661711501</v>
      </c>
      <c r="O43" s="44">
        <f>+DATOS!O3</f>
        <v>33440.308543576</v>
      </c>
      <c r="P43" s="44">
        <f>+DATOS!P3</f>
        <v>34411.389854336398</v>
      </c>
      <c r="Q43" s="44">
        <f>+DATOS!Q3</f>
        <v>33190.946778137099</v>
      </c>
      <c r="R43" s="44">
        <f>+DATOS!R3</f>
        <v>30669.426925048301</v>
      </c>
      <c r="S43" s="44">
        <f>+DATOS!S3</f>
        <v>33047.114379144601</v>
      </c>
      <c r="T43" s="44">
        <f>+DATOS!T3</f>
        <v>36139.893988299104</v>
      </c>
      <c r="U43" s="44">
        <f>+DATOS!U3</f>
        <v>35022.744498087399</v>
      </c>
      <c r="V43" s="44">
        <f>+DATOS!V3</f>
        <v>32236.5570573279</v>
      </c>
      <c r="W43" s="44">
        <f>+DATOS!W3</f>
        <v>43965.273220491799</v>
      </c>
      <c r="X43" s="44">
        <f>+DATOS!X3</f>
        <v>56897.056196504403</v>
      </c>
      <c r="Y43" s="44">
        <f>+DATOS!Y3</f>
        <v>53172.796407601403</v>
      </c>
      <c r="Z43" s="44">
        <f>+DATOS!Z3</f>
        <v>67397.364694125601</v>
      </c>
    </row>
    <row r="44" spans="1:26" x14ac:dyDescent="0.3">
      <c r="A44" s="40" t="s">
        <v>35</v>
      </c>
      <c r="B44" s="20">
        <f>B43/B36*100</f>
        <v>3.8709136311708567</v>
      </c>
      <c r="C44" s="20">
        <f t="shared" ref="C44:Z44" si="22">C43/C36*100</f>
        <v>3.1623662387841547</v>
      </c>
      <c r="D44" s="20">
        <f t="shared" si="22"/>
        <v>2.8825930483856457</v>
      </c>
      <c r="E44" s="20">
        <f t="shared" si="22"/>
        <v>2.8006520281938543</v>
      </c>
      <c r="F44" s="20">
        <f t="shared" si="22"/>
        <v>2.8023308800829874</v>
      </c>
      <c r="G44" s="20">
        <f t="shared" si="22"/>
        <v>2.9666387156128273</v>
      </c>
      <c r="H44" s="20">
        <f t="shared" si="22"/>
        <v>3.2373509610713529</v>
      </c>
      <c r="I44" s="20">
        <f t="shared" si="22"/>
        <v>3.464381061452706</v>
      </c>
      <c r="J44" s="20">
        <f t="shared" si="22"/>
        <v>4.3838664310129163</v>
      </c>
      <c r="K44" s="20">
        <f t="shared" si="22"/>
        <v>5.8540373957433314</v>
      </c>
      <c r="L44" s="20">
        <f t="shared" si="22"/>
        <v>6.1928066266974326</v>
      </c>
      <c r="M44" s="20">
        <f t="shared" si="22"/>
        <v>5.1723307255127242</v>
      </c>
      <c r="N44" s="20">
        <f t="shared" si="22"/>
        <v>5.6701385829692663</v>
      </c>
      <c r="O44" s="20">
        <f t="shared" si="22"/>
        <v>6.1083958550319837</v>
      </c>
      <c r="P44" s="20">
        <f t="shared" si="22"/>
        <v>5.9743304385377431</v>
      </c>
      <c r="Q44" s="20">
        <f t="shared" si="22"/>
        <v>5.4221424013656261</v>
      </c>
      <c r="R44" s="20">
        <f t="shared" si="22"/>
        <v>4.6442529693429426</v>
      </c>
      <c r="S44" s="20">
        <f t="shared" si="22"/>
        <v>4.697519479984229</v>
      </c>
      <c r="T44" s="20">
        <f t="shared" si="22"/>
        <v>4.846375126685829</v>
      </c>
      <c r="U44" s="20">
        <f t="shared" si="22"/>
        <v>4.5157369202755433</v>
      </c>
      <c r="V44" s="20">
        <f t="shared" si="22"/>
        <v>4.4764193860124992</v>
      </c>
      <c r="W44" s="20">
        <f t="shared" si="22"/>
        <v>5.0163786279876641</v>
      </c>
      <c r="X44" s="20">
        <f t="shared" si="22"/>
        <v>6.0667206339181288</v>
      </c>
      <c r="Y44" s="20">
        <f t="shared" si="22"/>
        <v>5.669616719976136</v>
      </c>
      <c r="Z44" s="20">
        <f t="shared" si="22"/>
        <v>7.1863293181533257</v>
      </c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t="s">
        <v>13</v>
      </c>
      <c r="B46" s="48">
        <f>-(B21/B36)*100</f>
        <v>-2.5581316406493575</v>
      </c>
      <c r="C46" s="48">
        <f t="shared" ref="C46:Y46" si="23">-(C21/C36)*100</f>
        <v>-2.3240003221072989</v>
      </c>
      <c r="D46" s="48">
        <f t="shared" si="23"/>
        <v>-2.2082430538145865</v>
      </c>
      <c r="E46" s="48">
        <f t="shared" si="23"/>
        <v>-2.2151264709690968</v>
      </c>
      <c r="F46" s="48">
        <f t="shared" si="23"/>
        <v>-2.1262436412381995</v>
      </c>
      <c r="G46" s="48">
        <f t="shared" si="23"/>
        <v>-2.0297863618066594</v>
      </c>
      <c r="H46" s="48">
        <f t="shared" si="23"/>
        <v>-1.9392462888990758</v>
      </c>
      <c r="I46" s="48">
        <f t="shared" si="23"/>
        <v>-1.8490258749435524</v>
      </c>
      <c r="J46" s="48">
        <f t="shared" si="23"/>
        <v>-1.6205379248738125</v>
      </c>
      <c r="K46" s="48">
        <f t="shared" si="23"/>
        <v>-1.3349435945788957</v>
      </c>
      <c r="L46" s="48">
        <f t="shared" si="23"/>
        <v>-1.1855139962126682</v>
      </c>
      <c r="M46" s="48">
        <f t="shared" si="23"/>
        <v>-1.1529057723054732</v>
      </c>
      <c r="N46" s="48">
        <f t="shared" si="23"/>
        <v>-1.071763533185385</v>
      </c>
      <c r="O46" s="48">
        <f t="shared" si="23"/>
        <v>-1.0886362599026755</v>
      </c>
      <c r="P46" s="48">
        <f t="shared" si="23"/>
        <v>-1.0504601843124799</v>
      </c>
      <c r="Q46" s="48">
        <f t="shared" si="23"/>
        <v>-1.0104128269730455</v>
      </c>
      <c r="R46" s="48">
        <f t="shared" si="23"/>
        <v>-1.0463436454477977</v>
      </c>
      <c r="S46" s="48">
        <f t="shared" si="23"/>
        <v>-1.1098670552843872</v>
      </c>
      <c r="T46" s="48">
        <f t="shared" si="23"/>
        <v>-1.2335398768212398</v>
      </c>
      <c r="U46" s="48">
        <f t="shared" si="23"/>
        <v>-1.2722288603684315</v>
      </c>
      <c r="V46" s="48">
        <f t="shared" si="23"/>
        <v>-1.4939744746934456</v>
      </c>
      <c r="W46" s="48">
        <f t="shared" si="23"/>
        <v>-1.3971549031850197</v>
      </c>
      <c r="X46" s="48">
        <f t="shared" si="23"/>
        <v>-1.4614320572014319</v>
      </c>
      <c r="Y46" s="48">
        <f t="shared" si="23"/>
        <v>-1.6526153290237218</v>
      </c>
      <c r="Z46" s="48">
        <f>-(Z21/Z36)*100</f>
        <v>-1.7867817787443432</v>
      </c>
    </row>
    <row r="47" spans="1:26" x14ac:dyDescent="0.3">
      <c r="B47" s="11"/>
    </row>
  </sheetData>
  <mergeCells count="3">
    <mergeCell ref="D19:D20"/>
    <mergeCell ref="C19:C20"/>
    <mergeCell ref="B19:B2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"/>
  <sheetViews>
    <sheetView workbookViewId="0">
      <selection activeCell="B24" sqref="B24"/>
    </sheetView>
  </sheetViews>
  <sheetFormatPr baseColWidth="10" defaultRowHeight="14.4" x14ac:dyDescent="0.3"/>
  <sheetData>
    <row r="24" spans="2:2" x14ac:dyDescent="0.3">
      <c r="B24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2" zoomScale="125" zoomScaleNormal="125" workbookViewId="0">
      <pane xSplit="1" ySplit="5" topLeftCell="Q7" activePane="bottomRight" state="frozen"/>
      <selection activeCell="A2" sqref="A2"/>
      <selection pane="topRight" activeCell="B2" sqref="B2"/>
      <selection pane="bottomLeft" activeCell="A7" sqref="A7"/>
      <selection pane="bottomRight" activeCell="D3" sqref="D3"/>
    </sheetView>
  </sheetViews>
  <sheetFormatPr baseColWidth="10" defaultRowHeight="14.4" x14ac:dyDescent="0.3"/>
  <cols>
    <col min="1" max="1" width="32.6640625" customWidth="1"/>
    <col min="2" max="23" width="8.77734375" customWidth="1"/>
    <col min="24" max="24" width="8.6640625" customWidth="1"/>
    <col min="25" max="25" width="8.77734375" customWidth="1"/>
    <col min="26" max="26" width="8.6640625" customWidth="1"/>
  </cols>
  <sheetData>
    <row r="1" spans="1:26" x14ac:dyDescent="0.3">
      <c r="A1" s="1" t="s">
        <v>29</v>
      </c>
    </row>
    <row r="2" spans="1:26" x14ac:dyDescent="0.3">
      <c r="A2" s="4" t="s">
        <v>30</v>
      </c>
    </row>
    <row r="3" spans="1:26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4"/>
    </row>
    <row r="5" spans="1:26" x14ac:dyDescent="0.3">
      <c r="B5" s="2">
        <v>2000</v>
      </c>
      <c r="C5" s="2">
        <v>2001</v>
      </c>
      <c r="D5" s="2">
        <v>2002</v>
      </c>
      <c r="E5" s="2">
        <v>2003</v>
      </c>
      <c r="F5" s="2">
        <v>2004</v>
      </c>
      <c r="G5" s="2">
        <v>2005</v>
      </c>
      <c r="H5" s="2">
        <v>2006</v>
      </c>
      <c r="I5" s="2">
        <v>2007</v>
      </c>
      <c r="J5" s="2">
        <v>2008</v>
      </c>
      <c r="K5" s="2">
        <v>2009</v>
      </c>
      <c r="L5" s="2">
        <v>2010</v>
      </c>
      <c r="M5" s="2">
        <v>2011</v>
      </c>
      <c r="N5" s="2">
        <v>2012</v>
      </c>
      <c r="O5" s="2">
        <v>2013</v>
      </c>
      <c r="P5" s="2">
        <v>2014</v>
      </c>
      <c r="Q5" s="2">
        <v>2015</v>
      </c>
      <c r="R5" s="2">
        <v>2016</v>
      </c>
      <c r="S5" s="2">
        <v>2017</v>
      </c>
      <c r="T5" s="2">
        <v>2018</v>
      </c>
      <c r="U5" s="2">
        <v>2019</v>
      </c>
      <c r="V5" s="2">
        <v>2020</v>
      </c>
      <c r="W5" s="2">
        <v>2021</v>
      </c>
      <c r="X5" s="2">
        <v>2022</v>
      </c>
      <c r="Y5" s="2">
        <v>2023</v>
      </c>
      <c r="Z5" s="2">
        <v>2024</v>
      </c>
    </row>
    <row r="6" spans="1:26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8" spans="1:26" ht="16.2" x14ac:dyDescent="0.45">
      <c r="A8" s="1" t="s">
        <v>1</v>
      </c>
      <c r="B8" s="25">
        <f>B9+B15+B16</f>
        <v>18.931427622904337</v>
      </c>
      <c r="C8" s="25">
        <f t="shared" ref="C8:W8" si="0">C9+C15+C16</f>
        <v>17.927376181105757</v>
      </c>
      <c r="D8" s="25">
        <f t="shared" si="0"/>
        <v>18.091510857574782</v>
      </c>
      <c r="E8" s="25">
        <f t="shared" si="0"/>
        <v>18.34712623466292</v>
      </c>
      <c r="F8" s="25">
        <f t="shared" si="0"/>
        <v>18.384705898666759</v>
      </c>
      <c r="G8" s="25">
        <f t="shared" si="0"/>
        <v>19.456822931259609</v>
      </c>
      <c r="H8" s="25">
        <f t="shared" si="0"/>
        <v>21.046784261316315</v>
      </c>
      <c r="I8" s="25">
        <f t="shared" si="0"/>
        <v>21.760054614817406</v>
      </c>
      <c r="J8" s="33">
        <f t="shared" si="0"/>
        <v>22.170046285495474</v>
      </c>
      <c r="K8" s="33">
        <f t="shared" si="0"/>
        <v>19.818550506072199</v>
      </c>
      <c r="L8" s="25">
        <f t="shared" si="0"/>
        <v>20.840535706172965</v>
      </c>
      <c r="M8" s="25">
        <f t="shared" si="0"/>
        <v>21.751997489949048</v>
      </c>
      <c r="N8" s="33">
        <f t="shared" si="0"/>
        <v>22.320193570320267</v>
      </c>
      <c r="O8" s="33">
        <f t="shared" si="0"/>
        <v>22.094620440699327</v>
      </c>
      <c r="P8" s="33">
        <f t="shared" si="0"/>
        <v>22.238091369526767</v>
      </c>
      <c r="Q8" s="33">
        <f t="shared" si="0"/>
        <v>20.108489026682726</v>
      </c>
      <c r="R8" s="33">
        <f t="shared" si="0"/>
        <v>18.554640054312813</v>
      </c>
      <c r="S8" s="25">
        <f t="shared" si="0"/>
        <v>17.964080382463475</v>
      </c>
      <c r="T8" s="25">
        <f t="shared" si="0"/>
        <v>19.117683402515208</v>
      </c>
      <c r="U8" s="25">
        <f t="shared" si="0"/>
        <v>19.577616385275967</v>
      </c>
      <c r="V8" s="25">
        <f t="shared" si="0"/>
        <v>17.756907591537352</v>
      </c>
      <c r="W8" s="25">
        <f t="shared" si="0"/>
        <v>20.979830919290425</v>
      </c>
      <c r="X8" s="25">
        <f t="shared" ref="X8:Z8" si="1">X9+X15+X16</f>
        <v>22.084818535492122</v>
      </c>
      <c r="Y8" s="25">
        <f t="shared" si="1"/>
        <v>21.09227421377236</v>
      </c>
      <c r="Z8" s="25">
        <f t="shared" si="1"/>
        <v>22.113906529997312</v>
      </c>
    </row>
    <row r="9" spans="1:26" x14ac:dyDescent="0.3">
      <c r="A9" s="9" t="s">
        <v>2</v>
      </c>
      <c r="B9" s="29">
        <f>'CUADRO RESUMEN'!B9/'CUADRO RESUMEN'!B$36*100</f>
        <v>13.296596983470078</v>
      </c>
      <c r="C9" s="29">
        <f>'CUADRO RESUMEN'!C9/'CUADRO RESUMEN'!C$36*100</f>
        <v>13.2143600627497</v>
      </c>
      <c r="D9" s="29">
        <f>'CUADRO RESUMEN'!D9/'CUADRO RESUMEN'!D$36*100</f>
        <v>13.019667410530635</v>
      </c>
      <c r="E9" s="29">
        <f>'CUADRO RESUMEN'!E9/'CUADRO RESUMEN'!E$36*100</f>
        <v>13.79766694681722</v>
      </c>
      <c r="F9" s="29">
        <f>'CUADRO RESUMEN'!F9/'CUADRO RESUMEN'!F$36*100</f>
        <v>14.078390145643613</v>
      </c>
      <c r="G9" s="29">
        <f>'CUADRO RESUMEN'!G9/'CUADRO RESUMEN'!G$36*100</f>
        <v>14.841718115724326</v>
      </c>
      <c r="H9" s="29">
        <f>'CUADRO RESUMEN'!H9/'CUADRO RESUMEN'!H$36*100</f>
        <v>16.266896157126279</v>
      </c>
      <c r="I9" s="29">
        <f>'CUADRO RESUMEN'!I9/'CUADRO RESUMEN'!I$36*100</f>
        <v>16.744552674806894</v>
      </c>
      <c r="J9" s="29">
        <f>'CUADRO RESUMEN'!J9/'CUADRO RESUMEN'!J$36*100</f>
        <v>16.824168051639145</v>
      </c>
      <c r="K9" s="29">
        <f>'CUADRO RESUMEN'!K9/'CUADRO RESUMEN'!K$36*100</f>
        <v>14.690700003198776</v>
      </c>
      <c r="L9" s="29">
        <f>'CUADRO RESUMEN'!L9/'CUADRO RESUMEN'!L$36*100</f>
        <v>15.67109176261989</v>
      </c>
      <c r="M9" s="29">
        <f>'CUADRO RESUMEN'!M9/'CUADRO RESUMEN'!M$36*100</f>
        <v>16.412412106232736</v>
      </c>
      <c r="N9" s="29">
        <f>'CUADRO RESUMEN'!N9/'CUADRO RESUMEN'!N$36*100</f>
        <v>16.907680207371474</v>
      </c>
      <c r="O9" s="29">
        <f>'CUADRO RESUMEN'!O9/'CUADRO RESUMEN'!O$36*100</f>
        <v>16.735905124498434</v>
      </c>
      <c r="P9" s="29">
        <f>'CUADRO RESUMEN'!P9/'CUADRO RESUMEN'!P$36*100</f>
        <v>16.954262053418027</v>
      </c>
      <c r="Q9" s="29">
        <f>'CUADRO RESUMEN'!Q9/'CUADRO RESUMEN'!Q$36*100</f>
        <v>15.158466475054825</v>
      </c>
      <c r="R9" s="29">
        <f>'CUADRO RESUMEN'!R9/'CUADRO RESUMEN'!R$36*100</f>
        <v>13.954673073720874</v>
      </c>
      <c r="S9" s="29">
        <f>'CUADRO RESUMEN'!S9/'CUADRO RESUMEN'!S$36*100</f>
        <v>13.276447631869045</v>
      </c>
      <c r="T9" s="29">
        <f>'CUADRO RESUMEN'!T9/'CUADRO RESUMEN'!T$36*100</f>
        <v>14.396816495030146</v>
      </c>
      <c r="U9" s="29">
        <f>'CUADRO RESUMEN'!U9/'CUADRO RESUMEN'!U$36*100</f>
        <v>14.669106251571906</v>
      </c>
      <c r="V9" s="29">
        <f>'CUADRO RESUMEN'!V9/'CUADRO RESUMEN'!V$36*100</f>
        <v>13.264485280355713</v>
      </c>
      <c r="W9" s="29">
        <f>'CUADRO RESUMEN'!W9/'CUADRO RESUMEN'!W$36*100</f>
        <v>16.332916850849468</v>
      </c>
      <c r="X9" s="29">
        <f>'CUADRO RESUMEN'!X9/'CUADRO RESUMEN'!X$36*100</f>
        <v>17.192657525006236</v>
      </c>
      <c r="Y9" s="29">
        <f>'CUADRO RESUMEN'!Y9/'CUADRO RESUMEN'!Y$36*100</f>
        <v>16.098947121232204</v>
      </c>
      <c r="Z9" s="29">
        <f>'CUADRO RESUMEN'!Z9/'CUADRO RESUMEN'!Z$36*100</f>
        <v>17.046991859106665</v>
      </c>
    </row>
    <row r="10" spans="1:26" x14ac:dyDescent="0.3">
      <c r="A10" s="23" t="s">
        <v>3</v>
      </c>
      <c r="B10" s="29">
        <f>'CUADRO RESUMEN'!B10/'CUADRO RESUMEN'!B$36*100</f>
        <v>2.9167931988531817</v>
      </c>
      <c r="C10" s="29">
        <f>'CUADRO RESUMEN'!C10/'CUADRO RESUMEN'!C$36*100</f>
        <v>3.1458855021666432</v>
      </c>
      <c r="D10" s="29">
        <f>'CUADRO RESUMEN'!D10/'CUADRO RESUMEN'!D$36*100</f>
        <v>3.1681727216099147</v>
      </c>
      <c r="E10" s="29">
        <f>'CUADRO RESUMEN'!E10/'CUADRO RESUMEN'!E$36*100</f>
        <v>3.9152044630492528</v>
      </c>
      <c r="F10" s="29">
        <f>'CUADRO RESUMEN'!F10/'CUADRO RESUMEN'!F$36*100</f>
        <v>3.9993082788190373</v>
      </c>
      <c r="G10" s="29">
        <f>'CUADRO RESUMEN'!G10/'CUADRO RESUMEN'!G$36*100</f>
        <v>4.5728419352163829</v>
      </c>
      <c r="H10" s="29">
        <f>'CUADRO RESUMEN'!H10/'CUADRO RESUMEN'!H$36*100</f>
        <v>6.4314626083232378</v>
      </c>
      <c r="I10" s="29">
        <f>'CUADRO RESUMEN'!I10/'CUADRO RESUMEN'!I$36*100</f>
        <v>7.1466370244922475</v>
      </c>
      <c r="J10" s="29">
        <f>'CUADRO RESUMEN'!J10/'CUADRO RESUMEN'!J$36*100</f>
        <v>6.8058529788612336</v>
      </c>
      <c r="K10" s="29">
        <f>'CUADRO RESUMEN'!K10/'CUADRO RESUMEN'!K$36*100</f>
        <v>5.5463967443575966</v>
      </c>
      <c r="L10" s="29">
        <f>'CUADRO RESUMEN'!L10/'CUADRO RESUMEN'!L$36*100</f>
        <v>6.1300447814550205</v>
      </c>
      <c r="M10" s="29">
        <f>'CUADRO RESUMEN'!M10/'CUADRO RESUMEN'!M$36*100</f>
        <v>7.1431014211648822</v>
      </c>
      <c r="N10" s="29">
        <f>'CUADRO RESUMEN'!N10/'CUADRO RESUMEN'!N$36*100</f>
        <v>7.3206210332108919</v>
      </c>
      <c r="O10" s="29">
        <f>'CUADRO RESUMEN'!O10/'CUADRO RESUMEN'!O$36*100</f>
        <v>6.6695627754277451</v>
      </c>
      <c r="P10" s="29">
        <f>'CUADRO RESUMEN'!P10/'CUADRO RESUMEN'!P$36*100</f>
        <v>6.9718643789859858</v>
      </c>
      <c r="Q10" s="29">
        <f>'CUADRO RESUMEN'!Q10/'CUADRO RESUMEN'!Q$36*100</f>
        <v>5.676087000201596</v>
      </c>
      <c r="R10" s="29">
        <f>'CUADRO RESUMEN'!R10/'CUADRO RESUMEN'!R$36*100</f>
        <v>5.635257979630234</v>
      </c>
      <c r="S10" s="29">
        <f>'CUADRO RESUMEN'!S10/'CUADRO RESUMEN'!S$36*100</f>
        <v>5.224639761548425</v>
      </c>
      <c r="T10" s="29">
        <f>'CUADRO RESUMEN'!T10/'CUADRO RESUMEN'!T$36*100</f>
        <v>5.5783299742296943</v>
      </c>
      <c r="U10" s="29">
        <f>'CUADRO RESUMEN'!U10/'CUADRO RESUMEN'!U$36*100</f>
        <v>5.6752248736276334</v>
      </c>
      <c r="V10" s="29">
        <f>'CUADRO RESUMEN'!V10/'CUADRO RESUMEN'!V$36*100</f>
        <v>5.2998900633136676</v>
      </c>
      <c r="W10" s="29">
        <f>'CUADRO RESUMEN'!W10/'CUADRO RESUMEN'!W$36*100</f>
        <v>6.2613907168339287</v>
      </c>
      <c r="X10" s="29">
        <f>'CUADRO RESUMEN'!X10/'CUADRO RESUMEN'!X$36*100</f>
        <v>7.4554726578698087</v>
      </c>
      <c r="Y10" s="29">
        <f>'CUADRO RESUMEN'!Y10/'CUADRO RESUMEN'!Y$36*100</f>
        <v>6.6971065594522914</v>
      </c>
      <c r="Z10" s="29">
        <f>'CUADRO RESUMEN'!Z10/'CUADRO RESUMEN'!Z$36*100</f>
        <v>7.0086062821216863</v>
      </c>
    </row>
    <row r="11" spans="1:26" x14ac:dyDescent="0.3">
      <c r="A11" s="23" t="s">
        <v>4</v>
      </c>
      <c r="B11" s="29">
        <f>'CUADRO RESUMEN'!B11/'CUADRO RESUMEN'!B$36*100</f>
        <v>10.379803784616895</v>
      </c>
      <c r="C11" s="29">
        <f>'CUADRO RESUMEN'!C11/'CUADRO RESUMEN'!C$36*100</f>
        <v>10.068474560583056</v>
      </c>
      <c r="D11" s="29">
        <f>'CUADRO RESUMEN'!D11/'CUADRO RESUMEN'!D$36*100</f>
        <v>9.851494688920722</v>
      </c>
      <c r="E11" s="29">
        <f>'CUADRO RESUMEN'!E11/'CUADRO RESUMEN'!E$36*100</f>
        <v>9.8824624837679664</v>
      </c>
      <c r="F11" s="29">
        <f>'CUADRO RESUMEN'!F11/'CUADRO RESUMEN'!F$36*100</f>
        <v>10.079081866824573</v>
      </c>
      <c r="G11" s="29">
        <f>'CUADRO RESUMEN'!G11/'CUADRO RESUMEN'!G$36*100</f>
        <v>10.268876180507942</v>
      </c>
      <c r="H11" s="29">
        <f>'CUADRO RESUMEN'!H11/'CUADRO RESUMEN'!H$36*100</f>
        <v>9.8354335488030404</v>
      </c>
      <c r="I11" s="29">
        <f>'CUADRO RESUMEN'!I11/'CUADRO RESUMEN'!I$36*100</f>
        <v>9.597915650314647</v>
      </c>
      <c r="J11" s="29">
        <f>'CUADRO RESUMEN'!J11/'CUADRO RESUMEN'!J$36*100</f>
        <v>10.018315072777915</v>
      </c>
      <c r="K11" s="29">
        <f>'CUADRO RESUMEN'!K11/'CUADRO RESUMEN'!K$36*100</f>
        <v>9.1443032588411786</v>
      </c>
      <c r="L11" s="29">
        <f>'CUADRO RESUMEN'!L11/'CUADRO RESUMEN'!L$36*100</f>
        <v>9.5410469811648699</v>
      </c>
      <c r="M11" s="29">
        <f>'CUADRO RESUMEN'!M11/'CUADRO RESUMEN'!M$36*100</f>
        <v>9.2693106850678522</v>
      </c>
      <c r="N11" s="29">
        <f>'CUADRO RESUMEN'!N11/'CUADRO RESUMEN'!N$36*100</f>
        <v>9.5870591741605828</v>
      </c>
      <c r="O11" s="29">
        <f>'CUADRO RESUMEN'!O11/'CUADRO RESUMEN'!O$36*100</f>
        <v>10.066342349070689</v>
      </c>
      <c r="P11" s="29">
        <f>'CUADRO RESUMEN'!P11/'CUADRO RESUMEN'!P$36*100</f>
        <v>9.9823976744320415</v>
      </c>
      <c r="Q11" s="29">
        <f>'CUADRO RESUMEN'!Q11/'CUADRO RESUMEN'!Q$36*100</f>
        <v>9.4823794748532286</v>
      </c>
      <c r="R11" s="29">
        <f>'CUADRO RESUMEN'!R11/'CUADRO RESUMEN'!R$36*100</f>
        <v>8.3194150940906422</v>
      </c>
      <c r="S11" s="29">
        <f>'CUADRO RESUMEN'!S11/'CUADRO RESUMEN'!S$36*100</f>
        <v>8.0518078703206193</v>
      </c>
      <c r="T11" s="29">
        <f>'CUADRO RESUMEN'!T11/'CUADRO RESUMEN'!T$36*100</f>
        <v>8.8184865208004517</v>
      </c>
      <c r="U11" s="29">
        <f>'CUADRO RESUMEN'!U11/'CUADRO RESUMEN'!U$36*100</f>
        <v>8.9938813779442732</v>
      </c>
      <c r="V11" s="29">
        <f>'CUADRO RESUMEN'!V11/'CUADRO RESUMEN'!V$36*100</f>
        <v>7.9645952170420431</v>
      </c>
      <c r="W11" s="29">
        <f>'CUADRO RESUMEN'!W11/'CUADRO RESUMEN'!W$36*100</f>
        <v>10.07152613401554</v>
      </c>
      <c r="X11" s="29">
        <f>'CUADRO RESUMEN'!X11/'CUADRO RESUMEN'!X$36*100</f>
        <v>9.7371848671364276</v>
      </c>
      <c r="Y11" s="29">
        <f>'CUADRO RESUMEN'!Y11/'CUADRO RESUMEN'!Y$36*100</f>
        <v>9.401840561779915</v>
      </c>
      <c r="Z11" s="29">
        <f>'CUADRO RESUMEN'!Z11/'CUADRO RESUMEN'!Z$36*100</f>
        <v>10.038385576984975</v>
      </c>
    </row>
    <row r="12" spans="1:26" x14ac:dyDescent="0.3">
      <c r="A12" s="24" t="s">
        <v>5</v>
      </c>
      <c r="B12" s="29">
        <f>'CUADRO RESUMEN'!B12/'CUADRO RESUMEN'!B$36*100</f>
        <v>6.8311450189178373</v>
      </c>
      <c r="C12" s="29">
        <f>'CUADRO RESUMEN'!C12/'CUADRO RESUMEN'!C$36*100</f>
        <v>6.6012836809338467</v>
      </c>
      <c r="D12" s="29">
        <f>'CUADRO RESUMEN'!D12/'CUADRO RESUMEN'!D$36*100</f>
        <v>6.647702994144379</v>
      </c>
      <c r="E12" s="29">
        <f>'CUADRO RESUMEN'!E12/'CUADRO RESUMEN'!E$36*100</f>
        <v>6.932900402070957</v>
      </c>
      <c r="F12" s="29">
        <f>'CUADRO RESUMEN'!F12/'CUADRO RESUMEN'!F$36*100</f>
        <v>7.1791766137408564</v>
      </c>
      <c r="G12" s="29">
        <f>'CUADRO RESUMEN'!G12/'CUADRO RESUMEN'!G$36*100</f>
        <v>7.4809064017963358</v>
      </c>
      <c r="H12" s="29">
        <f>'CUADRO RESUMEN'!H12/'CUADRO RESUMEN'!H$36*100</f>
        <v>7.5152139476669806</v>
      </c>
      <c r="I12" s="29">
        <f>'CUADRO RESUMEN'!I12/'CUADRO RESUMEN'!I$36*100</f>
        <v>7.9008055585224568</v>
      </c>
      <c r="J12" s="29">
        <f>'CUADRO RESUMEN'!J12/'CUADRO RESUMEN'!J$36*100</f>
        <v>8.903111474622353</v>
      </c>
      <c r="K12" s="29">
        <f>'CUADRO RESUMEN'!K12/'CUADRO RESUMEN'!K$36*100</f>
        <v>8.0470155243085593</v>
      </c>
      <c r="L12" s="29">
        <f>'CUADRO RESUMEN'!L12/'CUADRO RESUMEN'!L$36*100</f>
        <v>8.4428232458603425</v>
      </c>
      <c r="M12" s="29">
        <f>'CUADRO RESUMEN'!M12/'CUADRO RESUMEN'!M$36*100</f>
        <v>8.586681603654478</v>
      </c>
      <c r="N12" s="29">
        <f>'CUADRO RESUMEN'!N12/'CUADRO RESUMEN'!N$36*100</f>
        <v>8.6489457833940602</v>
      </c>
      <c r="O12" s="29">
        <f>'CUADRO RESUMEN'!O12/'CUADRO RESUMEN'!O$36*100</f>
        <v>8.7349649669422735</v>
      </c>
      <c r="P12" s="29">
        <f>'CUADRO RESUMEN'!P12/'CUADRO RESUMEN'!P$36*100</f>
        <v>8.7418005818871301</v>
      </c>
      <c r="Q12" s="29">
        <f>'CUADRO RESUMEN'!Q12/'CUADRO RESUMEN'!Q$36*100</f>
        <v>8.4405894147952747</v>
      </c>
      <c r="R12" s="29">
        <f>'CUADRO RESUMEN'!R12/'CUADRO RESUMEN'!R$36*100</f>
        <v>7.9791923160214173</v>
      </c>
      <c r="S12" s="29">
        <f>'CUADRO RESUMEN'!S12/'CUADRO RESUMEN'!S$36*100</f>
        <v>7.7672679110106362</v>
      </c>
      <c r="T12" s="29">
        <f>'CUADRO RESUMEN'!T12/'CUADRO RESUMEN'!T$36*100</f>
        <v>8.1353483175874874</v>
      </c>
      <c r="U12" s="29">
        <f>'CUADRO RESUMEN'!U12/'CUADRO RESUMEN'!U$36*100</f>
        <v>8.1880661617713137</v>
      </c>
      <c r="V12" s="29">
        <f>'CUADRO RESUMEN'!V12/'CUADRO RESUMEN'!V$36*100</f>
        <v>7.6900318991697265</v>
      </c>
      <c r="W12" s="29">
        <f>'CUADRO RESUMEN'!W12/'CUADRO RESUMEN'!W$36*100</f>
        <v>8.9108950544891528</v>
      </c>
      <c r="X12" s="29">
        <f>'CUADRO RESUMEN'!X12/'CUADRO RESUMEN'!X$36*100</f>
        <v>9.4155836017937666</v>
      </c>
      <c r="Y12" s="29">
        <f>'CUADRO RESUMEN'!Y12/'CUADRO RESUMEN'!Y$36*100</f>
        <v>8.8973437855785882</v>
      </c>
      <c r="Z12" s="29">
        <f>'CUADRO RESUMEN'!Z12/'CUADRO RESUMEN'!Z$36*100</f>
        <v>9.4275350687381909</v>
      </c>
    </row>
    <row r="13" spans="1:26" x14ac:dyDescent="0.3">
      <c r="A13" s="24" t="s">
        <v>6</v>
      </c>
      <c r="B13" s="29">
        <f>'CUADRO RESUMEN'!B13/'CUADRO RESUMEN'!B$36*100</f>
        <v>1.9469548997302151</v>
      </c>
      <c r="C13" s="29">
        <f>'CUADRO RESUMEN'!C13/'CUADRO RESUMEN'!C$36*100</f>
        <v>1.9897019917723739</v>
      </c>
      <c r="D13" s="29">
        <f>'CUADRO RESUMEN'!D13/'CUADRO RESUMEN'!D$36*100</f>
        <v>2.2051989814178441</v>
      </c>
      <c r="E13" s="29">
        <f>'CUADRO RESUMEN'!E13/'CUADRO RESUMEN'!E$36*100</f>
        <v>2.2230535055047533</v>
      </c>
      <c r="F13" s="29">
        <f>'CUADRO RESUMEN'!F13/'CUADRO RESUMEN'!F$36*100</f>
        <v>1.9800070219201822</v>
      </c>
      <c r="G13" s="29">
        <f>'CUADRO RESUMEN'!G13/'CUADRO RESUMEN'!G$36*100</f>
        <v>1.6618663147903656</v>
      </c>
      <c r="H13" s="29">
        <f>'CUADRO RESUMEN'!H13/'CUADRO RESUMEN'!H$36*100</f>
        <v>1.4117417708718678</v>
      </c>
      <c r="I13" s="29">
        <f>'CUADRO RESUMEN'!I13/'CUADRO RESUMEN'!I$36*100</f>
        <v>1.3422341939073112</v>
      </c>
      <c r="J13" s="29">
        <f>'CUADRO RESUMEN'!J13/'CUADRO RESUMEN'!J$36*100</f>
        <v>0.97508083860627492</v>
      </c>
      <c r="K13" s="29">
        <f>'CUADRO RESUMEN'!K13/'CUADRO RESUMEN'!K$36*100</f>
        <v>1.1299160886996493</v>
      </c>
      <c r="L13" s="29">
        <f>'CUADRO RESUMEN'!L13/'CUADRO RESUMEN'!L$36*100</f>
        <v>1.1091360294201271</v>
      </c>
      <c r="M13" s="29">
        <f>'CUADRO RESUMEN'!M13/'CUADRO RESUMEN'!M$36*100</f>
        <v>1.002237558072584</v>
      </c>
      <c r="N13" s="29">
        <f>'CUADRO RESUMEN'!N13/'CUADRO RESUMEN'!N$36*100</f>
        <v>0.96574384511544986</v>
      </c>
      <c r="O13" s="29">
        <f>'CUADRO RESUMEN'!O13/'CUADRO RESUMEN'!O$36*100</f>
        <v>1.0005751509333278</v>
      </c>
      <c r="P13" s="29">
        <f>'CUADRO RESUMEN'!P13/'CUADRO RESUMEN'!P$36*100</f>
        <v>0.8914678440756878</v>
      </c>
      <c r="Q13" s="29">
        <f>'CUADRO RESUMEN'!Q13/'CUADRO RESUMEN'!Q$36*100</f>
        <v>0.89762452757471911</v>
      </c>
      <c r="R13" s="29">
        <f>'CUADRO RESUMEN'!R13/'CUADRO RESUMEN'!R$36*100</f>
        <v>0.89367504756928218</v>
      </c>
      <c r="S13" s="29">
        <f>'CUADRO RESUMEN'!S13/'CUADRO RESUMEN'!S$36*100</f>
        <v>0.89767433119725659</v>
      </c>
      <c r="T13" s="29">
        <f>'CUADRO RESUMEN'!T13/'CUADRO RESUMEN'!T$36*100</f>
        <v>0.91989738868130022</v>
      </c>
      <c r="U13" s="29">
        <f>'CUADRO RESUMEN'!U13/'CUADRO RESUMEN'!U$36*100</f>
        <v>1.0594075157213247</v>
      </c>
      <c r="V13" s="29">
        <f>'CUADRO RESUMEN'!V13/'CUADRO RESUMEN'!V$36*100</f>
        <v>0.96098969490694597</v>
      </c>
      <c r="W13" s="29">
        <f>'CUADRO RESUMEN'!W13/'CUADRO RESUMEN'!W$36*100</f>
        <v>1.0426803009633274</v>
      </c>
      <c r="X13" s="29">
        <f>'CUADRO RESUMEN'!X13/'CUADRO RESUMEN'!X$36*100</f>
        <v>0.96236492774926763</v>
      </c>
      <c r="Y13" s="29">
        <f>'CUADRO RESUMEN'!Y13/'CUADRO RESUMEN'!Y$36*100</f>
        <v>0.99456646855674757</v>
      </c>
      <c r="Z13" s="29">
        <f>'CUADRO RESUMEN'!Z13/'CUADRO RESUMEN'!Z$36*100</f>
        <v>0.9503558866352424</v>
      </c>
    </row>
    <row r="14" spans="1:26" x14ac:dyDescent="0.3">
      <c r="A14" s="23" t="s">
        <v>7</v>
      </c>
      <c r="B14" s="29">
        <f>'CUADRO RESUMEN'!B14/'CUADRO RESUMEN'!B$36*100</f>
        <v>1.6017038659688412</v>
      </c>
      <c r="C14" s="29">
        <f>'CUADRO RESUMEN'!C14/'CUADRO RESUMEN'!C$36*100</f>
        <v>1.4774888878768355</v>
      </c>
      <c r="D14" s="29">
        <f>'CUADRO RESUMEN'!D14/'CUADRO RESUMEN'!D$36*100</f>
        <v>0.99859271335849764</v>
      </c>
      <c r="E14" s="29">
        <f>'CUADRO RESUMEN'!E14/'CUADRO RESUMEN'!E$36*100</f>
        <v>0.72650857619225639</v>
      </c>
      <c r="F14" s="29">
        <f>'CUADRO RESUMEN'!F14/'CUADRO RESUMEN'!F$36*100</f>
        <v>0.91989823116353475</v>
      </c>
      <c r="G14" s="29">
        <f>'CUADRO RESUMEN'!G14/'CUADRO RESUMEN'!G$36*100</f>
        <v>1.1261034639212419</v>
      </c>
      <c r="H14" s="29">
        <f>'CUADRO RESUMEN'!H14/'CUADRO RESUMEN'!H$36*100</f>
        <v>0.90847783026419338</v>
      </c>
      <c r="I14" s="29">
        <f>'CUADRO RESUMEN'!I14/'CUADRO RESUMEN'!I$36*100</f>
        <v>0.35487589788488022</v>
      </c>
      <c r="J14" s="29">
        <f>'CUADRO RESUMEN'!J14/'CUADRO RESUMEN'!J$36*100</f>
        <v>0.14012275954928419</v>
      </c>
      <c r="K14" s="29">
        <f>'CUADRO RESUMEN'!K14/'CUADRO RESUMEN'!K$36*100</f>
        <v>-3.2628354167029E-2</v>
      </c>
      <c r="L14" s="29">
        <f>'CUADRO RESUMEN'!L14/'CUADRO RESUMEN'!L$36*100</f>
        <v>-1.0912294115598319E-2</v>
      </c>
      <c r="M14" s="29">
        <f>'CUADRO RESUMEN'!M14/'CUADRO RESUMEN'!M$36*100</f>
        <v>-0.31960847665920827</v>
      </c>
      <c r="N14" s="29">
        <f>'CUADRO RESUMEN'!N14/'CUADRO RESUMEN'!N$36*100</f>
        <v>-2.7630454348925099E-2</v>
      </c>
      <c r="O14" s="29">
        <f>'CUADRO RESUMEN'!O14/'CUADRO RESUMEN'!O$36*100</f>
        <v>0.33080223119508911</v>
      </c>
      <c r="P14" s="29">
        <f>'CUADRO RESUMEN'!P14/'CUADRO RESUMEN'!P$36*100</f>
        <v>0.34912924846922327</v>
      </c>
      <c r="Q14" s="29">
        <f>'CUADRO RESUMEN'!Q14/'CUADRO RESUMEN'!Q$36*100</f>
        <v>0.14416553248323583</v>
      </c>
      <c r="R14" s="29">
        <f>'CUADRO RESUMEN'!R14/'CUADRO RESUMEN'!R$36*100</f>
        <v>-0.55345226950005821</v>
      </c>
      <c r="S14" s="29">
        <f>'CUADRO RESUMEN'!S14/'CUADRO RESUMEN'!S$36*100</f>
        <v>-0.61313437188727382</v>
      </c>
      <c r="T14" s="29">
        <f>'CUADRO RESUMEN'!T14/'CUADRO RESUMEN'!T$36*100</f>
        <v>-0.23675918546833574</v>
      </c>
      <c r="U14" s="29">
        <f>'CUADRO RESUMEN'!U14/'CUADRO RESUMEN'!U$36*100</f>
        <v>-0.25359229954836515</v>
      </c>
      <c r="V14" s="29">
        <f>'CUADRO RESUMEN'!V14/'CUADRO RESUMEN'!V$36*100</f>
        <v>-0.68642637703462916</v>
      </c>
      <c r="W14" s="29">
        <f>'CUADRO RESUMEN'!W14/'CUADRO RESUMEN'!W$36*100</f>
        <v>0.11795077856305942</v>
      </c>
      <c r="X14" s="29">
        <f>'CUADRO RESUMEN'!X14/'CUADRO RESUMEN'!X$36*100</f>
        <v>-0.64076366240660465</v>
      </c>
      <c r="Y14" s="29">
        <f>'CUADRO RESUMEN'!Y14/'CUADRO RESUMEN'!Y$36*100</f>
        <v>-0.49006969235542136</v>
      </c>
      <c r="Z14" s="29">
        <f>'CUADRO RESUMEN'!Z14/'CUADRO RESUMEN'!Z$36*100</f>
        <v>-0.33950537838845746</v>
      </c>
    </row>
    <row r="15" spans="1:26" x14ac:dyDescent="0.3">
      <c r="A15" s="9" t="s">
        <v>8</v>
      </c>
      <c r="B15" s="29">
        <f>'CUADRO RESUMEN'!B15/'CUADRO RESUMEN'!B$36*100</f>
        <v>5.6348306394342602</v>
      </c>
      <c r="C15" s="29">
        <f>'CUADRO RESUMEN'!C15/'CUADRO RESUMEN'!C$36*100</f>
        <v>4.713016118356057</v>
      </c>
      <c r="D15" s="29">
        <f>'CUADRO RESUMEN'!D15/'CUADRO RESUMEN'!D$36*100</f>
        <v>5.0718434470441451</v>
      </c>
      <c r="E15" s="29">
        <f>'CUADRO RESUMEN'!E15/'CUADRO RESUMEN'!E$36*100</f>
        <v>4.5494592878456999</v>
      </c>
      <c r="F15" s="29">
        <f>'CUADRO RESUMEN'!F15/'CUADRO RESUMEN'!F$36*100</f>
        <v>4.3063157530231448</v>
      </c>
      <c r="G15" s="29">
        <f>'CUADRO RESUMEN'!G15/'CUADRO RESUMEN'!G$36*100</f>
        <v>4.6151048155352834</v>
      </c>
      <c r="H15" s="29">
        <f>'CUADRO RESUMEN'!H15/'CUADRO RESUMEN'!H$36*100</f>
        <v>4.7798881041900358</v>
      </c>
      <c r="I15" s="29">
        <f>'CUADRO RESUMEN'!I15/'CUADRO RESUMEN'!I$36*100</f>
        <v>5.0155019400105108</v>
      </c>
      <c r="J15" s="29">
        <f>'CUADRO RESUMEN'!J15/'CUADRO RESUMEN'!J$36*100</f>
        <v>5.345878233856328</v>
      </c>
      <c r="K15" s="29">
        <f>'CUADRO RESUMEN'!K15/'CUADRO RESUMEN'!K$36*100</f>
        <v>5.1278505028734216</v>
      </c>
      <c r="L15" s="29">
        <f>'CUADRO RESUMEN'!L15/'CUADRO RESUMEN'!L$36*100</f>
        <v>5.1694439435530741</v>
      </c>
      <c r="M15" s="29">
        <f>'CUADRO RESUMEN'!M15/'CUADRO RESUMEN'!M$36*100</f>
        <v>5.3395853837163099</v>
      </c>
      <c r="N15" s="29">
        <f>'CUADRO RESUMEN'!N15/'CUADRO RESUMEN'!N$36*100</f>
        <v>5.4125133629487934</v>
      </c>
      <c r="O15" s="29">
        <f>'CUADRO RESUMEN'!O15/'CUADRO RESUMEN'!O$36*100</f>
        <v>5.3587153162008923</v>
      </c>
      <c r="P15" s="29">
        <f>'CUADRO RESUMEN'!P15/'CUADRO RESUMEN'!P$36*100</f>
        <v>5.2838293161087408</v>
      </c>
      <c r="Q15" s="29">
        <f>'CUADRO RESUMEN'!Q15/'CUADRO RESUMEN'!Q$36*100</f>
        <v>4.9500225516279022</v>
      </c>
      <c r="R15" s="29">
        <f>'CUADRO RESUMEN'!R15/'CUADRO RESUMEN'!R$36*100</f>
        <v>4.5999669805919376</v>
      </c>
      <c r="S15" s="29">
        <f>'CUADRO RESUMEN'!S15/'CUADRO RESUMEN'!S$36*100</f>
        <v>4.68763275059443</v>
      </c>
      <c r="T15" s="29">
        <f>'CUADRO RESUMEN'!T15/'CUADRO RESUMEN'!T$36*100</f>
        <v>4.7208669074850631</v>
      </c>
      <c r="U15" s="29">
        <f>'CUADRO RESUMEN'!U15/'CUADRO RESUMEN'!U$36*100</f>
        <v>4.90851013370406</v>
      </c>
      <c r="V15" s="29">
        <f>'CUADRO RESUMEN'!V15/'CUADRO RESUMEN'!V$36*100</f>
        <v>4.4924223111816408</v>
      </c>
      <c r="W15" s="29">
        <f>'CUADRO RESUMEN'!W15/'CUADRO RESUMEN'!W$36*100</f>
        <v>4.6469140684409558</v>
      </c>
      <c r="X15" s="29">
        <f>'CUADRO RESUMEN'!X15/'CUADRO RESUMEN'!X$36*100</f>
        <v>4.8921610104858848</v>
      </c>
      <c r="Y15" s="29">
        <f>'CUADRO RESUMEN'!Y15/'CUADRO RESUMEN'!Y$36*100</f>
        <v>4.9933270925401558</v>
      </c>
      <c r="Z15" s="29">
        <f>'CUADRO RESUMEN'!Z15/'CUADRO RESUMEN'!Z$36*100</f>
        <v>5.0669146708906476</v>
      </c>
    </row>
    <row r="16" spans="1:26" x14ac:dyDescent="0.3">
      <c r="A16" s="9" t="s">
        <v>9</v>
      </c>
      <c r="B16" s="29">
        <f>'CUADRO RESUMEN'!B16/'CUADRO RESUMEN'!B$36*100</f>
        <v>0</v>
      </c>
      <c r="C16" s="29">
        <f>'CUADRO RESUMEN'!C16/'CUADRO RESUMEN'!C$36*100</f>
        <v>0</v>
      </c>
      <c r="D16" s="29">
        <f>'CUADRO RESUMEN'!D16/'CUADRO RESUMEN'!D$36*100</f>
        <v>0</v>
      </c>
      <c r="E16" s="29">
        <f>'CUADRO RESUMEN'!E16/'CUADRO RESUMEN'!E$36*100</f>
        <v>0</v>
      </c>
      <c r="F16" s="29">
        <f>'CUADRO RESUMEN'!F16/'CUADRO RESUMEN'!F$36*100</f>
        <v>0</v>
      </c>
      <c r="G16" s="29">
        <f>'CUADRO RESUMEN'!G16/'CUADRO RESUMEN'!G$36*100</f>
        <v>0</v>
      </c>
      <c r="H16" s="29">
        <f>'CUADRO RESUMEN'!H16/'CUADRO RESUMEN'!H$36*100</f>
        <v>0</v>
      </c>
      <c r="I16" s="29">
        <f>'CUADRO RESUMEN'!I16/'CUADRO RESUMEN'!I$36*100</f>
        <v>0</v>
      </c>
      <c r="J16" s="29">
        <f>'CUADRO RESUMEN'!J16/'CUADRO RESUMEN'!J$36*100</f>
        <v>0</v>
      </c>
      <c r="K16" s="29">
        <f>'CUADRO RESUMEN'!K16/'CUADRO RESUMEN'!K$36*100</f>
        <v>0</v>
      </c>
      <c r="L16" s="29">
        <f>'CUADRO RESUMEN'!L16/'CUADRO RESUMEN'!L$36*100</f>
        <v>0</v>
      </c>
      <c r="M16" s="29">
        <f>'CUADRO RESUMEN'!M16/'CUADRO RESUMEN'!M$36*100</f>
        <v>0</v>
      </c>
      <c r="N16" s="29">
        <f>'CUADRO RESUMEN'!N16/'CUADRO RESUMEN'!N$36*100</f>
        <v>0</v>
      </c>
      <c r="O16" s="29">
        <f>'CUADRO RESUMEN'!O16/'CUADRO RESUMEN'!O$36*100</f>
        <v>0</v>
      </c>
      <c r="P16" s="29">
        <f>'CUADRO RESUMEN'!P16/'CUADRO RESUMEN'!P$36*100</f>
        <v>0</v>
      </c>
      <c r="Q16" s="29">
        <f>'CUADRO RESUMEN'!Q16/'CUADRO RESUMEN'!Q$36*100</f>
        <v>0</v>
      </c>
      <c r="R16" s="29">
        <f>'CUADRO RESUMEN'!R16/'CUADRO RESUMEN'!R$36*100</f>
        <v>0</v>
      </c>
      <c r="S16" s="29">
        <f>'CUADRO RESUMEN'!S16/'CUADRO RESUMEN'!S$36*100</f>
        <v>0</v>
      </c>
      <c r="T16" s="29">
        <f>'CUADRO RESUMEN'!T16/'CUADRO RESUMEN'!T$36*100</f>
        <v>0</v>
      </c>
      <c r="U16" s="29">
        <f>'CUADRO RESUMEN'!U16/'CUADRO RESUMEN'!U$36*100</f>
        <v>0</v>
      </c>
      <c r="V16" s="29">
        <f>'CUADRO RESUMEN'!V16/'CUADRO RESUMEN'!V$36*100</f>
        <v>0</v>
      </c>
      <c r="W16" s="29">
        <f>'CUADRO RESUMEN'!W16/'CUADRO RESUMEN'!W$36*100</f>
        <v>0</v>
      </c>
      <c r="X16" s="29">
        <f>'CUADRO RESUMEN'!X16/'CUADRO RESUMEN'!X$36*100</f>
        <v>0</v>
      </c>
      <c r="Y16" s="29">
        <f>'CUADRO RESUMEN'!Y16/'CUADRO RESUMEN'!Y$36*100</f>
        <v>0</v>
      </c>
      <c r="Z16" s="29">
        <f>'CUADRO RESUMEN'!Z16/'CUADRO RESUMEN'!Z$36*100</f>
        <v>0</v>
      </c>
    </row>
    <row r="17" spans="1:26" x14ac:dyDescent="0.3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2" x14ac:dyDescent="0.45">
      <c r="A18" s="1" t="s">
        <v>10</v>
      </c>
      <c r="B18" s="25">
        <f>'CUADRO RESUMEN'!B19/'CUADRO RESUMEN'!B36*100</f>
        <v>15.664708985802465</v>
      </c>
      <c r="C18" s="25">
        <f>'CUADRO RESUMEN'!C19/'CUADRO RESUMEN'!C36*100</f>
        <v>15.589969167398781</v>
      </c>
      <c r="D18" s="25">
        <f>'CUADRO RESUMEN'!D19/'CUADRO RESUMEN'!D36*100</f>
        <v>15.350456583778458</v>
      </c>
      <c r="E18" s="25">
        <f t="shared" ref="E18:W18" si="2">IFERROR(SUM(E19:E22),"N.D.")</f>
        <v>13.095426539325537</v>
      </c>
      <c r="F18" s="25">
        <f t="shared" si="2"/>
        <v>16.606564794398309</v>
      </c>
      <c r="G18" s="25">
        <f t="shared" si="2"/>
        <v>16.904016119458152</v>
      </c>
      <c r="H18" s="25">
        <f t="shared" si="2"/>
        <v>15.770976427190099</v>
      </c>
      <c r="I18" s="25">
        <f t="shared" si="2"/>
        <v>14.822899975384257</v>
      </c>
      <c r="J18" s="33">
        <f t="shared" si="2"/>
        <v>14.807940092777507</v>
      </c>
      <c r="K18" s="33">
        <f t="shared" si="2"/>
        <v>15.923758182504731</v>
      </c>
      <c r="L18" s="25">
        <f t="shared" si="2"/>
        <v>14.651989499302356</v>
      </c>
      <c r="M18" s="25">
        <f t="shared" si="2"/>
        <v>14.06434868426674</v>
      </c>
      <c r="N18" s="33">
        <f t="shared" si="2"/>
        <v>14.863017376615094</v>
      </c>
      <c r="O18" s="33">
        <f t="shared" si="2"/>
        <v>14.982107800029215</v>
      </c>
      <c r="P18" s="33">
        <f t="shared" si="2"/>
        <v>16.084360732186589</v>
      </c>
      <c r="Q18" s="33">
        <f t="shared" si="2"/>
        <v>16.727572882145786</v>
      </c>
      <c r="R18" s="33">
        <f t="shared" si="2"/>
        <v>16.225642626078315</v>
      </c>
      <c r="S18" s="25">
        <f t="shared" si="2"/>
        <v>16.044167484034261</v>
      </c>
      <c r="T18" s="25">
        <f t="shared" si="2"/>
        <v>16.09527129464108</v>
      </c>
      <c r="U18" s="25">
        <f t="shared" si="2"/>
        <v>16.628741979723959</v>
      </c>
      <c r="V18" s="25">
        <f t="shared" si="2"/>
        <v>19.26743485556943</v>
      </c>
      <c r="W18" s="25">
        <f t="shared" si="2"/>
        <v>19.180800343029144</v>
      </c>
      <c r="X18" s="25">
        <f t="shared" ref="X18:Z18" si="3">IFERROR(SUM(X19:X22),"N.D.")</f>
        <v>17.72194355462026</v>
      </c>
      <c r="Y18" s="25">
        <f t="shared" si="3"/>
        <v>18.621661906560362</v>
      </c>
      <c r="Z18" s="25">
        <f t="shared" si="3"/>
        <v>19.108033808769111</v>
      </c>
    </row>
    <row r="19" spans="1:26" x14ac:dyDescent="0.3">
      <c r="A19" s="9" t="s">
        <v>11</v>
      </c>
      <c r="B19" s="30" t="str">
        <f>IFERROR('CUADRO RESUMEN'!#REF!/'CUADRO RESUMEN'!B$36*100,"N.D.")</f>
        <v>N.D.</v>
      </c>
      <c r="C19" s="30" t="str">
        <f>IFERROR('CUADRO RESUMEN'!#REF!/'CUADRO RESUMEN'!C$36*100,"N.D.")</f>
        <v>N.D.</v>
      </c>
      <c r="D19" s="30" t="str">
        <f>IFERROR('CUADRO RESUMEN'!#REF!/'CUADRO RESUMEN'!D$36*100,"N.D.")</f>
        <v>N.D.</v>
      </c>
      <c r="E19" s="31">
        <f>IFERROR('CUADRO RESUMEN'!E19/'CUADRO RESUMEN'!E$36*100,"N.D.")</f>
        <v>6.0859991336604375</v>
      </c>
      <c r="F19" s="31">
        <f>IFERROR('CUADRO RESUMEN'!F19/'CUADRO RESUMEN'!F$36*100,"N.D.")</f>
        <v>5.890038287019939</v>
      </c>
      <c r="G19" s="31">
        <f>IFERROR('CUADRO RESUMEN'!G19/'CUADRO RESUMEN'!G$36*100,"N.D.")</f>
        <v>6.0496978926456642</v>
      </c>
      <c r="H19" s="31">
        <f>IFERROR('CUADRO RESUMEN'!H19/'CUADRO RESUMEN'!H$36*100,"N.D.")</f>
        <v>5.5608001129979421</v>
      </c>
      <c r="I19" s="31">
        <f>IFERROR('CUADRO RESUMEN'!I19/'CUADRO RESUMEN'!I$36*100,"N.D.")</f>
        <v>5.2129691569293044</v>
      </c>
      <c r="J19" s="31">
        <f>IFERROR('CUADRO RESUMEN'!J19/'CUADRO RESUMEN'!J$36*100,"N.D.")</f>
        <v>5.075256182281092</v>
      </c>
      <c r="K19" s="31">
        <f>IFERROR('CUADRO RESUMEN'!K19/'CUADRO RESUMEN'!K$36*100,"N.D.")</f>
        <v>5.3467269655165</v>
      </c>
      <c r="L19" s="31">
        <f>IFERROR('CUADRO RESUMEN'!L19/'CUADRO RESUMEN'!L$36*100,"N.D.")</f>
        <v>4.9417555544523202</v>
      </c>
      <c r="M19" s="31">
        <f>IFERROR('CUADRO RESUMEN'!M19/'CUADRO RESUMEN'!M$36*100,"N.D.")</f>
        <v>4.8520125123756284</v>
      </c>
      <c r="N19" s="34">
        <f>IFERROR('CUADRO RESUMEN'!N19/'CUADRO RESUMEN'!N$36*100,"N.D.")</f>
        <v>4.9594260550285121</v>
      </c>
      <c r="O19" s="34">
        <f>IFERROR('CUADRO RESUMEN'!O19/'CUADRO RESUMEN'!O$36*100,"N.D.")</f>
        <v>5.3632482811324369</v>
      </c>
      <c r="P19" s="34">
        <f>IFERROR('CUADRO RESUMEN'!P19/'CUADRO RESUMEN'!P$36*100,"N.D.")</f>
        <v>5.9153751683775919</v>
      </c>
      <c r="Q19" s="34">
        <f>IFERROR('CUADRO RESUMEN'!Q19/'CUADRO RESUMEN'!Q$36*100,"N.D.")</f>
        <v>5.7910923210148235</v>
      </c>
      <c r="R19" s="34">
        <f>IFERROR('CUADRO RESUMEN'!R19/'CUADRO RESUMEN'!R$36*100,"N.D.")</f>
        <v>5.9135373326595619</v>
      </c>
      <c r="S19" s="31">
        <f>IFERROR('CUADRO RESUMEN'!S19/'CUADRO RESUMEN'!S$36*100,"N.D.")</f>
        <v>6.0650152621032589</v>
      </c>
      <c r="T19" s="31">
        <f>IFERROR('CUADRO RESUMEN'!T19/'CUADRO RESUMEN'!T$36*100,"N.D.")</f>
        <v>6.1910149536373593</v>
      </c>
      <c r="U19" s="31">
        <f>IFERROR('CUADRO RESUMEN'!U19/'CUADRO RESUMEN'!U$36*100,"N.D.")</f>
        <v>6.3373415270760223</v>
      </c>
      <c r="V19" s="31">
        <f>IFERROR('CUADRO RESUMEN'!V19/'CUADRO RESUMEN'!V$36*100,"N.D.")</f>
        <v>7.365990249665459</v>
      </c>
      <c r="W19" s="31">
        <f>IFERROR('CUADRO RESUMEN'!W19/'CUADRO RESUMEN'!W$36*100,"N.D.")</f>
        <v>6.1870878591056195</v>
      </c>
      <c r="X19" s="31">
        <f>IFERROR('CUADRO RESUMEN'!X19/'CUADRO RESUMEN'!X$36*100,"N.D.")</f>
        <v>5.9244236264448809</v>
      </c>
      <c r="Y19" s="31">
        <f>IFERROR('CUADRO RESUMEN'!Y19/'CUADRO RESUMEN'!Y$36*100,"N.D.")</f>
        <v>6.6767498304398529</v>
      </c>
      <c r="Z19" s="31">
        <f>IFERROR('CUADRO RESUMEN'!Z19/'CUADRO RESUMEN'!Z$36*100,"N.D.")</f>
        <v>7.2562892800321297</v>
      </c>
    </row>
    <row r="20" spans="1:26" x14ac:dyDescent="0.3">
      <c r="A20" s="9" t="s">
        <v>12</v>
      </c>
      <c r="B20" s="30">
        <f>IFERROR('CUADRO RESUMEN'!B20/'CUADRO RESUMEN'!B$36*100,"N.D.")</f>
        <v>0</v>
      </c>
      <c r="C20" s="30">
        <f>IFERROR('CUADRO RESUMEN'!C20/'CUADRO RESUMEN'!C$36*100,"N.D.")</f>
        <v>0</v>
      </c>
      <c r="D20" s="30">
        <f>IFERROR('CUADRO RESUMEN'!D20/'CUADRO RESUMEN'!D$36*100,"N.D.")</f>
        <v>0</v>
      </c>
      <c r="E20" s="31">
        <f>IFERROR('CUADRO RESUMEN'!E20/'CUADRO RESUMEN'!E$36*100,"N.D.")</f>
        <v>4.7943009346960039</v>
      </c>
      <c r="F20" s="31">
        <f>IFERROR('CUADRO RESUMEN'!F20/'CUADRO RESUMEN'!F$36*100,"N.D.")</f>
        <v>4.7141321928485098</v>
      </c>
      <c r="G20" s="31">
        <f>IFERROR('CUADRO RESUMEN'!G20/'CUADRO RESUMEN'!G$36*100,"N.D.")</f>
        <v>4.959705480551265</v>
      </c>
      <c r="H20" s="31">
        <f>IFERROR('CUADRO RESUMEN'!H20/'CUADRO RESUMEN'!H$36*100,"N.D.")</f>
        <v>4.6738285660685577</v>
      </c>
      <c r="I20" s="31">
        <f>IFERROR('CUADRO RESUMEN'!I20/'CUADRO RESUMEN'!I$36*100,"N.D.")</f>
        <v>4.546953530986884</v>
      </c>
      <c r="J20" s="31">
        <f>IFERROR('CUADRO RESUMEN'!J20/'CUADRO RESUMEN'!J$36*100,"N.D.")</f>
        <v>4.5889990916620205</v>
      </c>
      <c r="K20" s="31">
        <f>IFERROR('CUADRO RESUMEN'!K20/'CUADRO RESUMEN'!K$36*100,"N.D.")</f>
        <v>5.2793495372193906</v>
      </c>
      <c r="L20" s="31">
        <f>IFERROR('CUADRO RESUMEN'!L20/'CUADRO RESUMEN'!L$36*100,"N.D.")</f>
        <v>5.3932976423146375</v>
      </c>
      <c r="M20" s="31">
        <f>IFERROR('CUADRO RESUMEN'!M20/'CUADRO RESUMEN'!M$36*100,"N.D.")</f>
        <v>5.0843695203006867</v>
      </c>
      <c r="N20" s="34">
        <f>IFERROR('CUADRO RESUMEN'!N20/'CUADRO RESUMEN'!N$36*100,"N.D.")</f>
        <v>5.5982916746793245</v>
      </c>
      <c r="O20" s="34">
        <f>IFERROR('CUADRO RESUMEN'!O20/'CUADRO RESUMEN'!O$36*100,"N.D.")</f>
        <v>5.742634810741019</v>
      </c>
      <c r="P20" s="34">
        <f>IFERROR('CUADRO RESUMEN'!P20/'CUADRO RESUMEN'!P$36*100,"N.D.")</f>
        <v>6.0725285292012678</v>
      </c>
      <c r="Q20" s="34">
        <f>IFERROR('CUADRO RESUMEN'!Q20/'CUADRO RESUMEN'!Q$36*100,"N.D.")</f>
        <v>6.6060083409819255</v>
      </c>
      <c r="R20" s="34">
        <f>IFERROR('CUADRO RESUMEN'!R20/'CUADRO RESUMEN'!R$36*100,"N.D.")</f>
        <v>6.1140370279324978</v>
      </c>
      <c r="S20" s="31">
        <f>IFERROR('CUADRO RESUMEN'!S20/'CUADRO RESUMEN'!S$36*100,"N.D.")</f>
        <v>5.9279264630222057</v>
      </c>
      <c r="T20" s="31">
        <f>IFERROR('CUADRO RESUMEN'!T20/'CUADRO RESUMEN'!T$36*100,"N.D.")</f>
        <v>5.6662875255560765</v>
      </c>
      <c r="U20" s="31">
        <f>IFERROR('CUADRO RESUMEN'!U20/'CUADRO RESUMEN'!U$36*100,"N.D.")</f>
        <v>5.8409804245182055</v>
      </c>
      <c r="V20" s="31">
        <f>IFERROR('CUADRO RESUMEN'!V20/'CUADRO RESUMEN'!V$36*100,"N.D.")</f>
        <v>6.9483534409735013</v>
      </c>
      <c r="W20" s="31">
        <f>IFERROR('CUADRO RESUMEN'!W20/'CUADRO RESUMEN'!W$36*100,"N.D.")</f>
        <v>6.7791051173209658</v>
      </c>
      <c r="X20" s="31">
        <f>IFERROR('CUADRO RESUMEN'!X20/'CUADRO RESUMEN'!X$36*100,"N.D.")</f>
        <v>6.434121993727457</v>
      </c>
      <c r="Y20" s="31">
        <f>IFERROR('CUADRO RESUMEN'!Y20/'CUADRO RESUMEN'!Y$36*100,"N.D.")</f>
        <v>6.6969247896873867</v>
      </c>
      <c r="Z20" s="31">
        <f>IFERROR('CUADRO RESUMEN'!Z20/'CUADRO RESUMEN'!Z$36*100,"N.D.")</f>
        <v>6.7606015459105144</v>
      </c>
    </row>
    <row r="21" spans="1:26" x14ac:dyDescent="0.3">
      <c r="A21" s="9" t="s">
        <v>13</v>
      </c>
      <c r="B21" s="29">
        <f>IFERROR('CUADRO RESUMEN'!B21/'CUADRO RESUMEN'!B$36*100,"N.D.")</f>
        <v>2.5581316406493575</v>
      </c>
      <c r="C21" s="29">
        <f>IFERROR('CUADRO RESUMEN'!C21/'CUADRO RESUMEN'!C$36*100,"N.D.")</f>
        <v>2.3240003221072989</v>
      </c>
      <c r="D21" s="29">
        <f>IFERROR('CUADRO RESUMEN'!D21/'CUADRO RESUMEN'!D$36*100,"N.D.")</f>
        <v>2.2082430538145865</v>
      </c>
      <c r="E21" s="29">
        <f>IFERROR('CUADRO RESUMEN'!E21/'CUADRO RESUMEN'!E$36*100,"N.D.")</f>
        <v>2.2151264709690968</v>
      </c>
      <c r="F21" s="29">
        <f>IFERROR('CUADRO RESUMEN'!F21/'CUADRO RESUMEN'!F$36*100,"N.D.")</f>
        <v>2.1262436412381995</v>
      </c>
      <c r="G21" s="29">
        <f>IFERROR('CUADRO RESUMEN'!G21/'CUADRO RESUMEN'!G$36*100,"N.D.")</f>
        <v>2.0297863618066594</v>
      </c>
      <c r="H21" s="29">
        <f>IFERROR('CUADRO RESUMEN'!H21/'CUADRO RESUMEN'!H$36*100,"N.D.")</f>
        <v>1.9392462888990758</v>
      </c>
      <c r="I21" s="29">
        <f>IFERROR('CUADRO RESUMEN'!I21/'CUADRO RESUMEN'!I$36*100,"N.D.")</f>
        <v>1.8490258749435524</v>
      </c>
      <c r="J21" s="29">
        <f>IFERROR('CUADRO RESUMEN'!J21/'CUADRO RESUMEN'!J$36*100,"N.D.")</f>
        <v>1.6205379248738125</v>
      </c>
      <c r="K21" s="29">
        <f>IFERROR('CUADRO RESUMEN'!K21/'CUADRO RESUMEN'!K$36*100,"N.D.")</f>
        <v>1.3349435945788957</v>
      </c>
      <c r="L21" s="29">
        <f>IFERROR('CUADRO RESUMEN'!L21/'CUADRO RESUMEN'!L$36*100,"N.D.")</f>
        <v>1.1855139962126682</v>
      </c>
      <c r="M21" s="29">
        <f>IFERROR('CUADRO RESUMEN'!M21/'CUADRO RESUMEN'!M$36*100,"N.D.")</f>
        <v>1.1529057723054732</v>
      </c>
      <c r="N21" s="29">
        <f>IFERROR('CUADRO RESUMEN'!N21/'CUADRO RESUMEN'!N$36*100,"N.D.")</f>
        <v>1.071763533185385</v>
      </c>
      <c r="O21" s="29">
        <f>IFERROR('CUADRO RESUMEN'!O21/'CUADRO RESUMEN'!O$36*100,"N.D.")</f>
        <v>1.0886362599026755</v>
      </c>
      <c r="P21" s="29">
        <f>IFERROR('CUADRO RESUMEN'!P21/'CUADRO RESUMEN'!P$36*100,"N.D.")</f>
        <v>1.0504601843124799</v>
      </c>
      <c r="Q21" s="29">
        <f>IFERROR('CUADRO RESUMEN'!Q21/'CUADRO RESUMEN'!Q$36*100,"N.D.")</f>
        <v>1.0104128269730455</v>
      </c>
      <c r="R21" s="29">
        <f>IFERROR('CUADRO RESUMEN'!R21/'CUADRO RESUMEN'!R$36*100,"N.D.")</f>
        <v>1.0463436454477977</v>
      </c>
      <c r="S21" s="29">
        <f>IFERROR('CUADRO RESUMEN'!S21/'CUADRO RESUMEN'!S$36*100,"N.D.")</f>
        <v>1.1098670552843872</v>
      </c>
      <c r="T21" s="29">
        <f>IFERROR('CUADRO RESUMEN'!T21/'CUADRO RESUMEN'!T$36*100,"N.D.")</f>
        <v>1.2335398768212398</v>
      </c>
      <c r="U21" s="29">
        <f>IFERROR('CUADRO RESUMEN'!U21/'CUADRO RESUMEN'!U$36*100,"N.D.")</f>
        <v>1.2722288603684315</v>
      </c>
      <c r="V21" s="29">
        <f>IFERROR('CUADRO RESUMEN'!V21/'CUADRO RESUMEN'!V$36*100,"N.D.")</f>
        <v>1.4939744746934456</v>
      </c>
      <c r="W21" s="29">
        <f>IFERROR('CUADRO RESUMEN'!W21/'CUADRO RESUMEN'!W$36*100,"N.D.")</f>
        <v>1.3971549031850197</v>
      </c>
      <c r="X21" s="29">
        <f>IFERROR('CUADRO RESUMEN'!X21/'CUADRO RESUMEN'!X$36*100,"N.D.")</f>
        <v>1.4614320572014319</v>
      </c>
      <c r="Y21" s="29">
        <f>IFERROR('CUADRO RESUMEN'!Y21/'CUADRO RESUMEN'!Y$36*100,"N.D.")</f>
        <v>1.6526153290237218</v>
      </c>
      <c r="Z21" s="29">
        <f>IFERROR('CUADRO RESUMEN'!Z21/'CUADRO RESUMEN'!Z$36*100,"N.D.")</f>
        <v>1.7867817787443432</v>
      </c>
    </row>
    <row r="22" spans="1:26" x14ac:dyDescent="0.3">
      <c r="A22" s="9" t="s">
        <v>14</v>
      </c>
      <c r="B22" s="30" t="str">
        <f>IFERROR('CUADRO RESUMEN'!#REF!/'CUADRO RESUMEN'!B$36*100,"N.D.")</f>
        <v>N.D.</v>
      </c>
      <c r="C22" s="30" t="str">
        <f>IFERROR('CUADRO RESUMEN'!B22/'CUADRO RESUMEN'!C$36*100,"N.D.")</f>
        <v>N.D.</v>
      </c>
      <c r="D22" s="30" t="str">
        <f>IFERROR('CUADRO RESUMEN'!C22/'CUADRO RESUMEN'!D$36*100,"N.D.")</f>
        <v>N.D.</v>
      </c>
      <c r="E22" s="31" t="str">
        <f>IFERROR('CUADRO RESUMEN'!D22/'CUADRO RESUMEN'!E$36*100,"N.D.")</f>
        <v>N.D.</v>
      </c>
      <c r="F22" s="31">
        <f>IFERROR('CUADRO RESUMEN'!E22/'CUADRO RESUMEN'!F$36*100,"N.D.")</f>
        <v>3.8761506732916624</v>
      </c>
      <c r="G22" s="31">
        <f>IFERROR('CUADRO RESUMEN'!F22/'CUADRO RESUMEN'!G$36*100,"N.D.")</f>
        <v>3.8648263844545649</v>
      </c>
      <c r="H22" s="31">
        <f>IFERROR('CUADRO RESUMEN'!G22/'CUADRO RESUMEN'!H$36*100,"N.D.")</f>
        <v>3.5971014592245241</v>
      </c>
      <c r="I22" s="31">
        <f>IFERROR('CUADRO RESUMEN'!H22/'CUADRO RESUMEN'!I$36*100,"N.D.")</f>
        <v>3.2139514125245161</v>
      </c>
      <c r="J22" s="31">
        <f>IFERROR('CUADRO RESUMEN'!I22/'CUADRO RESUMEN'!J$36*100,"N.D.")</f>
        <v>3.5231468939605834</v>
      </c>
      <c r="K22" s="31">
        <f>IFERROR('CUADRO RESUMEN'!J22/'CUADRO RESUMEN'!K$36*100,"N.D.")</f>
        <v>3.9627380851899443</v>
      </c>
      <c r="L22" s="31">
        <f>IFERROR('CUADRO RESUMEN'!K22/'CUADRO RESUMEN'!L$36*100,"N.D.")</f>
        <v>3.1314223063227313</v>
      </c>
      <c r="M22" s="31">
        <f>IFERROR('CUADRO RESUMEN'!L22/'CUADRO RESUMEN'!M$36*100,"N.D.")</f>
        <v>2.975060879284952</v>
      </c>
      <c r="N22" s="31">
        <f>IFERROR('CUADRO RESUMEN'!M22/'CUADRO RESUMEN'!N$36*100,"N.D.")</f>
        <v>3.2335361137218728</v>
      </c>
      <c r="O22" s="31">
        <f>IFERROR('CUADRO RESUMEN'!N22/'CUADRO RESUMEN'!O$36*100,"N.D.")</f>
        <v>2.7875884482530866</v>
      </c>
      <c r="P22" s="31">
        <f>IFERROR('CUADRO RESUMEN'!O22/'CUADRO RESUMEN'!P$36*100,"N.D.")</f>
        <v>3.045996850295249</v>
      </c>
      <c r="Q22" s="31">
        <f>IFERROR('CUADRO RESUMEN'!P22/'CUADRO RESUMEN'!Q$36*100,"N.D.")</f>
        <v>3.3200593931759914</v>
      </c>
      <c r="R22" s="31">
        <f>IFERROR('CUADRO RESUMEN'!Q22/'CUADRO RESUMEN'!R$36*100,"N.D.")</f>
        <v>3.1517246200384563</v>
      </c>
      <c r="S22" s="31">
        <f>IFERROR('CUADRO RESUMEN'!R22/'CUADRO RESUMEN'!S$36*100,"N.D.")</f>
        <v>2.9413587036244104</v>
      </c>
      <c r="T22" s="31">
        <f>IFERROR('CUADRO RESUMEN'!S22/'CUADRO RESUMEN'!T$36*100,"N.D.")</f>
        <v>3.0044289386264031</v>
      </c>
      <c r="U22" s="31">
        <f>IFERROR('CUADRO RESUMEN'!T22/'CUADRO RESUMEN'!U$36*100,"N.D.")</f>
        <v>3.1781911677612995</v>
      </c>
      <c r="V22" s="31">
        <f>IFERROR('CUADRO RESUMEN'!U22/'CUADRO RESUMEN'!V$36*100,"N.D.")</f>
        <v>3.4591166902370247</v>
      </c>
      <c r="W22" s="31">
        <f>IFERROR('CUADRO RESUMEN'!V22/'CUADRO RESUMEN'!W$36*100,"N.D.")</f>
        <v>4.8174524634175384</v>
      </c>
      <c r="X22" s="31">
        <f>IFERROR('CUADRO RESUMEN'!W22/'CUADRO RESUMEN'!X$36*100,"N.D.")</f>
        <v>3.9019658772464902</v>
      </c>
      <c r="Y22" s="31">
        <f>IFERROR('CUADRO RESUMEN'!X22/'CUADRO RESUMEN'!Y$36*100,"N.D.")</f>
        <v>3.5953719574094012</v>
      </c>
      <c r="Z22" s="31">
        <f>IFERROR('CUADRO RESUMEN'!Y22/'CUADRO RESUMEN'!Z$36*100,"N.D.")</f>
        <v>3.3043612040821237</v>
      </c>
    </row>
    <row r="23" spans="1:26" x14ac:dyDescent="0.3">
      <c r="A23" s="9"/>
      <c r="B23" s="27"/>
      <c r="C23" s="27"/>
      <c r="D23" s="27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3">
      <c r="A24" s="28" t="s">
        <v>16</v>
      </c>
      <c r="B24" s="30">
        <f>'CUADRO RESUMEN'!B38</f>
        <v>-2.8452939580882806</v>
      </c>
      <c r="C24" s="30">
        <f>'CUADRO RESUMEN'!C38</f>
        <v>-2.9860652775098937</v>
      </c>
      <c r="D24" s="30">
        <f>'CUADRO RESUMEN'!D38</f>
        <v>-2.1397494483550745</v>
      </c>
      <c r="E24" s="30">
        <f>'CUADRO RESUMEN'!E38</f>
        <v>-1.6567490301419894</v>
      </c>
      <c r="F24" s="30">
        <f>'CUADRO RESUMEN'!F38</f>
        <v>-1.2407280979085427</v>
      </c>
      <c r="G24" s="30">
        <f>'CUADRO RESUMEN'!G38</f>
        <v>-0.59013695333275917</v>
      </c>
      <c r="H24" s="30">
        <f>'CUADRO RESUMEN'!H38</f>
        <v>2.2057817627789174</v>
      </c>
      <c r="I24" s="30">
        <f>'CUADRO RESUMEN'!I38</f>
        <v>2.9024041810505476</v>
      </c>
      <c r="J24" s="30">
        <f>'CUADRO RESUMEN'!J38</f>
        <v>2.5227174472967757</v>
      </c>
      <c r="K24" s="30">
        <f>'CUADRO RESUMEN'!K38</f>
        <v>-1.4781179677675151</v>
      </c>
      <c r="L24" s="30">
        <f>'CUADRO RESUMEN'!L38</f>
        <v>-1.3292933214646696E-2</v>
      </c>
      <c r="M24" s="30">
        <f>'CUADRO RESUMEN'!M38</f>
        <v>2.0490089683605071</v>
      </c>
      <c r="N24" s="30">
        <f>'CUADRO RESUMEN'!N38</f>
        <v>2.0726148274982803</v>
      </c>
      <c r="O24" s="30">
        <f>'CUADRO RESUMEN'!O38</f>
        <v>0.75566917392793131</v>
      </c>
      <c r="P24" s="30">
        <f>'CUADRO RESUMEN'!P38</f>
        <v>-0.18986853241601995</v>
      </c>
      <c r="Q24" s="30">
        <f>'CUADRO RESUMEN'!Q38</f>
        <v>-2.0237168172275353</v>
      </c>
      <c r="R24" s="30">
        <f>'CUADRO RESUMEN'!R38</f>
        <v>-2.1544805967035785</v>
      </c>
      <c r="S24" s="30">
        <f>'CUADRO RESUMEN'!S38</f>
        <v>-2.8378138475107528</v>
      </c>
      <c r="T24" s="30">
        <f>'CUADRO RESUMEN'!T38</f>
        <v>-1.9697937915140296</v>
      </c>
      <c r="U24" s="30">
        <f>'CUADRO RESUMEN'!U38</f>
        <v>-1.3917330462227668</v>
      </c>
      <c r="V24" s="30">
        <f>'CUADRO RESUMEN'!V38</f>
        <v>-8.3264797151533863</v>
      </c>
      <c r="W24" s="30">
        <f>'CUADRO RESUMEN'!W38</f>
        <v>-2.5461845065248898</v>
      </c>
      <c r="X24" s="30">
        <f>'CUADRO RESUMEN'!X38</f>
        <v>-1.430201126205749</v>
      </c>
      <c r="Y24" s="30">
        <f>'CUADRO RESUMEN'!Y38</f>
        <v>-3.0236511931621219</v>
      </c>
      <c r="Z24" s="30">
        <f>'CUADRO RESUMEN'!Z38</f>
        <v>-4.1872879730499166</v>
      </c>
    </row>
    <row r="25" spans="1:26" x14ac:dyDescent="0.3">
      <c r="A25" s="28" t="s">
        <v>13</v>
      </c>
      <c r="B25" s="27">
        <f>(B24-B26)</f>
        <v>-2.5581316406493575</v>
      </c>
      <c r="C25" s="27">
        <f t="shared" ref="C25:X25" si="4">(C24-C26)</f>
        <v>-2.3240003221072985</v>
      </c>
      <c r="D25" s="27">
        <f t="shared" si="4"/>
        <v>-2.2082430538145865</v>
      </c>
      <c r="E25" s="27">
        <f t="shared" si="4"/>
        <v>-2.2151264709690972</v>
      </c>
      <c r="F25" s="27">
        <f t="shared" si="4"/>
        <v>-2.1262436412381991</v>
      </c>
      <c r="G25" s="27">
        <f t="shared" si="4"/>
        <v>-2.0297863618066594</v>
      </c>
      <c r="H25" s="27">
        <f t="shared" si="4"/>
        <v>-1.939246288899076</v>
      </c>
      <c r="I25" s="27">
        <f t="shared" si="4"/>
        <v>-1.8490258749435524</v>
      </c>
      <c r="J25" s="27">
        <f t="shared" si="4"/>
        <v>-1.6205379248738119</v>
      </c>
      <c r="K25" s="27">
        <f t="shared" si="4"/>
        <v>-1.3349435945788957</v>
      </c>
      <c r="L25" s="27">
        <f t="shared" si="4"/>
        <v>-1.1855139962126684</v>
      </c>
      <c r="M25" s="27">
        <f t="shared" si="4"/>
        <v>-1.1529057723054739</v>
      </c>
      <c r="N25" s="27">
        <f t="shared" si="4"/>
        <v>-1.071763533185385</v>
      </c>
      <c r="O25" s="27">
        <f t="shared" si="4"/>
        <v>-1.0886362599026755</v>
      </c>
      <c r="P25" s="27">
        <f t="shared" si="4"/>
        <v>-1.0504601843124799</v>
      </c>
      <c r="Q25" s="27">
        <f t="shared" si="4"/>
        <v>-1.0104128269730455</v>
      </c>
      <c r="R25" s="27">
        <f t="shared" si="4"/>
        <v>-1.0463436454477975</v>
      </c>
      <c r="S25" s="27">
        <f t="shared" si="4"/>
        <v>-1.1098670552843874</v>
      </c>
      <c r="T25" s="27">
        <f t="shared" si="4"/>
        <v>-1.23353987682124</v>
      </c>
      <c r="U25" s="27">
        <f t="shared" si="4"/>
        <v>-1.2722288603684315</v>
      </c>
      <c r="V25" s="27">
        <f t="shared" si="4"/>
        <v>-1.4939744746934451</v>
      </c>
      <c r="W25" s="27">
        <f t="shared" si="4"/>
        <v>-1.3971549031850199</v>
      </c>
      <c r="X25" s="27">
        <f t="shared" si="4"/>
        <v>-1.4614320572014319</v>
      </c>
      <c r="Y25" s="27">
        <f t="shared" ref="Y25:Z25" si="5">(Y24-Y26)</f>
        <v>-1.652615329023722</v>
      </c>
      <c r="Z25" s="27">
        <f t="shared" si="5"/>
        <v>-1.7867817787443427</v>
      </c>
    </row>
    <row r="26" spans="1:26" ht="16.2" x14ac:dyDescent="0.45">
      <c r="A26" s="28" t="s">
        <v>27</v>
      </c>
      <c r="B26" s="32">
        <f>'CUADRO RESUMEN'!B40</f>
        <v>-0.28716231743892312</v>
      </c>
      <c r="C26" s="32">
        <f>'CUADRO RESUMEN'!C40</f>
        <v>-0.66206495540259513</v>
      </c>
      <c r="D26" s="32">
        <f>'CUADRO RESUMEN'!D40</f>
        <v>6.8493605459512094E-2</v>
      </c>
      <c r="E26" s="32">
        <f>'CUADRO RESUMEN'!E40</f>
        <v>0.55837744082710794</v>
      </c>
      <c r="F26" s="32">
        <f>'CUADRO RESUMEN'!F40</f>
        <v>0.88551554332965665</v>
      </c>
      <c r="G26" s="32">
        <f>'CUADRO RESUMEN'!G40</f>
        <v>1.4396494084739002</v>
      </c>
      <c r="H26" s="32">
        <f>'CUADRO RESUMEN'!H40</f>
        <v>4.1450280516779934</v>
      </c>
      <c r="I26" s="32">
        <f>'CUADRO RESUMEN'!I40</f>
        <v>4.7514300559941001</v>
      </c>
      <c r="J26" s="32">
        <f>'CUADRO RESUMEN'!J40</f>
        <v>4.1432553721705876</v>
      </c>
      <c r="K26" s="32">
        <f>'CUADRO RESUMEN'!K40</f>
        <v>-0.14317437318861953</v>
      </c>
      <c r="L26" s="32">
        <f>'CUADRO RESUMEN'!L40</f>
        <v>1.1722210629980216</v>
      </c>
      <c r="M26" s="32">
        <f>'CUADRO RESUMEN'!M40</f>
        <v>3.2019147406659809</v>
      </c>
      <c r="N26" s="32">
        <f>'CUADRO RESUMEN'!N40</f>
        <v>3.1443783606836653</v>
      </c>
      <c r="O26" s="32">
        <f>'CUADRO RESUMEN'!O40</f>
        <v>1.8443054338306069</v>
      </c>
      <c r="P26" s="32">
        <f>'CUADRO RESUMEN'!P40</f>
        <v>0.86059165189646003</v>
      </c>
      <c r="Q26" s="32">
        <f>'CUADRO RESUMEN'!Q40</f>
        <v>-1.0133039902544898</v>
      </c>
      <c r="R26" s="32">
        <f>'CUADRO RESUMEN'!R40</f>
        <v>-1.108136951255781</v>
      </c>
      <c r="S26" s="32">
        <f>'CUADRO RESUMEN'!S40</f>
        <v>-1.7279467922263654</v>
      </c>
      <c r="T26" s="32">
        <f>'CUADRO RESUMEN'!T40</f>
        <v>-0.73625391469278967</v>
      </c>
      <c r="U26" s="32">
        <f>'CUADRO RESUMEN'!U40</f>
        <v>-0.11950418585433541</v>
      </c>
      <c r="V26" s="32">
        <f>'CUADRO RESUMEN'!V40</f>
        <v>-6.8325052404599411</v>
      </c>
      <c r="W26" s="32">
        <f>'CUADRO RESUMEN'!W40</f>
        <v>-1.1490296033398699</v>
      </c>
      <c r="X26" s="32">
        <f>'CUADRO RESUMEN'!X40</f>
        <v>3.1230930995682971E-2</v>
      </c>
      <c r="Y26" s="32">
        <f>'CUADRO RESUMEN'!Y40</f>
        <v>-1.3710358641384</v>
      </c>
      <c r="Z26" s="32">
        <f>'CUADRO RESUMEN'!Z40</f>
        <v>-2.4005061943055739</v>
      </c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DATOS</vt:lpstr>
      <vt:lpstr>CUADRO RESUMEN</vt:lpstr>
      <vt:lpstr>Hoja1</vt:lpstr>
      <vt:lpstr>Hoja2</vt:lpstr>
      <vt:lpstr>INDICADORES FISCALES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Curso</cp:lastModifiedBy>
  <dcterms:created xsi:type="dcterms:W3CDTF">2021-03-02T22:50:36Z</dcterms:created>
  <dcterms:modified xsi:type="dcterms:W3CDTF">2025-03-19T14:58:40Z</dcterms:modified>
  <cp:category/>
</cp:coreProperties>
</file>