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urso\Documents\Programación financiera\"/>
    </mc:Choice>
  </mc:AlternateContent>
  <bookViews>
    <workbookView xWindow="0" yWindow="0" windowWidth="19368" windowHeight="9264" activeTab="5"/>
  </bookViews>
  <sheets>
    <sheet name="Hoja1" sheetId="4" r:id="rId1"/>
    <sheet name="PIB_nomin" sheetId="1" r:id="rId2"/>
    <sheet name="Hoja2" sheetId="5" r:id="rId3"/>
    <sheet name="Hoja3" sheetId="6" r:id="rId4"/>
    <sheet name="Hoja4" sheetId="7" r:id="rId5"/>
    <sheet name="Hoja5" sheetId="8" r:id="rId6"/>
    <sheet name="PIB_real" sheetId="2" r:id="rId7"/>
    <sheet name="Deflactores" sheetId="3" r:id="rId8"/>
  </sheets>
  <calcPr calcId="152511"/>
</workbook>
</file>

<file path=xl/calcChain.xml><?xml version="1.0" encoding="utf-8"?>
<calcChain xmlns="http://schemas.openxmlformats.org/spreadsheetml/2006/main">
  <c r="F10" i="8" l="1"/>
  <c r="F9" i="8"/>
  <c r="E4" i="8"/>
  <c r="G2" i="7"/>
  <c r="F3" i="7"/>
  <c r="F5" i="7"/>
  <c r="F2" i="7"/>
  <c r="E5" i="7"/>
  <c r="E3" i="7"/>
  <c r="E2" i="7"/>
  <c r="M3" i="6"/>
  <c r="L3" i="6"/>
  <c r="L4" i="6"/>
  <c r="L5" i="6"/>
  <c r="L6" i="6"/>
  <c r="L7" i="6"/>
  <c r="L2" i="6"/>
  <c r="J7" i="6"/>
  <c r="J2" i="6" s="1"/>
  <c r="J4" i="6"/>
  <c r="J5" i="6"/>
  <c r="J6" i="6"/>
  <c r="J3" i="6"/>
  <c r="G7" i="6"/>
  <c r="E13" i="5"/>
  <c r="E12" i="5"/>
  <c r="D4" i="5"/>
  <c r="D3" i="5"/>
  <c r="C2" i="1" l="1"/>
  <c r="C3" i="1"/>
  <c r="C4" i="1"/>
  <c r="C4" i="3"/>
  <c r="B15" i="3"/>
  <c r="C6" i="1"/>
  <c r="C6" i="2"/>
  <c r="B13" i="3"/>
  <c r="C5" i="1"/>
  <c r="C5" i="2"/>
  <c r="B12" i="3"/>
  <c r="C6" i="3"/>
  <c r="C5" i="3"/>
  <c r="B9" i="3"/>
  <c r="B8" i="3"/>
  <c r="C3" i="3"/>
  <c r="C3" i="2"/>
  <c r="C4" i="2"/>
  <c r="C2" i="2"/>
</calcChain>
</file>

<file path=xl/sharedStrings.xml><?xml version="1.0" encoding="utf-8"?>
<sst xmlns="http://schemas.openxmlformats.org/spreadsheetml/2006/main" count="89" uniqueCount="58">
  <si>
    <t>2001</t>
  </si>
  <si>
    <t>2002</t>
  </si>
  <si>
    <t>Producto Interno Bruto</t>
  </si>
  <si>
    <t>Consumo</t>
  </si>
  <si>
    <t>Inversión</t>
  </si>
  <si>
    <t>Exportaciones de bienes y servicios</t>
  </si>
  <si>
    <t>Importaciones de bienes y servicios</t>
  </si>
  <si>
    <t>ICOR</t>
  </si>
  <si>
    <t>Categoría</t>
  </si>
  <si>
    <t>Valor</t>
  </si>
  <si>
    <t>Crecimiento Real</t>
  </si>
  <si>
    <t>Inflación</t>
  </si>
  <si>
    <t>Devaluación nominal</t>
  </si>
  <si>
    <t>Cambio precios ext. (US$)</t>
  </si>
  <si>
    <t>- Exportaciones</t>
  </si>
  <si>
    <t>- Importaciones</t>
  </si>
  <si>
    <t>Elasticidades a precios relativos</t>
  </si>
  <si>
    <t>- Volumen exportaciones</t>
  </si>
  <si>
    <t>- Volumen importaciones</t>
  </si>
  <si>
    <t>Elasticidad ingreso (importaciones)</t>
  </si>
  <si>
    <t>Componente importado de la inversión</t>
  </si>
  <si>
    <t>Concepto</t>
  </si>
  <si>
    <t>PBI</t>
  </si>
  <si>
    <t>Consumo privado</t>
  </si>
  <si>
    <t>Consumo del gobierno</t>
  </si>
  <si>
    <t>Inversión privada</t>
  </si>
  <si>
    <t>Inversión del gobierno</t>
  </si>
  <si>
    <t>Exportaciones</t>
  </si>
  <si>
    <t>Transferencias corrientes</t>
  </si>
  <si>
    <t>PNB</t>
  </si>
  <si>
    <t>INBD</t>
  </si>
  <si>
    <t>Variable</t>
  </si>
  <si>
    <t>Valor real</t>
  </si>
  <si>
    <t>Índice de precios</t>
  </si>
  <si>
    <t>Y (PIB)</t>
  </si>
  <si>
    <t>C (Consumo)</t>
  </si>
  <si>
    <t>I (Inversión)</t>
  </si>
  <si>
    <t>G (Gasto)</t>
  </si>
  <si>
    <t>X (Export.)</t>
  </si>
  <si>
    <t>Im (Import.)</t>
  </si>
  <si>
    <t>?</t>
  </si>
  <si>
    <t>Miles de pesos</t>
  </si>
  <si>
    <t>Elasticidades</t>
  </si>
  <si>
    <t>Ingresos tributarios</t>
  </si>
  <si>
    <t>Gasto corriente primario</t>
  </si>
  <si>
    <t>Intereses</t>
  </si>
  <si>
    <t>—</t>
  </si>
  <si>
    <t>Gastos de capital</t>
  </si>
  <si>
    <t>Resultado</t>
  </si>
  <si>
    <t>Gastos de capital extraordinarios</t>
  </si>
  <si>
    <t>Brecha de producto</t>
  </si>
  <si>
    <t>(% del PBI)</t>
  </si>
  <si>
    <t>Resultado económico</t>
  </si>
  <si>
    <t>Resultado económico primario</t>
  </si>
  <si>
    <t>Resultado económico (ajustado por el ciclo)</t>
  </si>
  <si>
    <t>Resultado económico primario (ajustado por el ciclo)</t>
  </si>
  <si>
    <t>Resultado económico estructural</t>
  </si>
  <si>
    <t>Resultado económico primario estructural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</si>
</sst>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43" fontId="0" fillId="0" borderId="0" xfId="1" applyFont="1"/>
    <xf numFmtId="9" fontId="0" fillId="0" borderId="0" xfId="2" applyFont="1"/>
    <xf numFmtId="43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vertical="center" wrapText="1"/>
    </xf>
    <xf numFmtId="3" fontId="2" fillId="0" borderId="0" xfId="0" applyNumberFormat="1" applyFont="1" applyAlignment="1">
      <alignment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625169</xdr:colOff>
      <xdr:row>22</xdr:row>
      <xdr:rowOff>38500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95089" cy="461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H14"/>
  <sheetViews>
    <sheetView workbookViewId="0">
      <selection activeCell="J2" sqref="J2"/>
    </sheetView>
  </sheetViews>
  <sheetFormatPr baseColWidth="10" defaultRowHeight="14.4" x14ac:dyDescent="0.3"/>
  <cols>
    <col min="7" max="7" width="25.44140625" customWidth="1"/>
  </cols>
  <sheetData>
    <row r="2" spans="7:8" x14ac:dyDescent="0.3">
      <c r="G2" s="1" t="s">
        <v>8</v>
      </c>
      <c r="H2" s="1" t="s">
        <v>9</v>
      </c>
    </row>
    <row r="3" spans="7:8" x14ac:dyDescent="0.3">
      <c r="G3" s="3" t="s">
        <v>10</v>
      </c>
      <c r="H3" s="4">
        <v>0.04</v>
      </c>
    </row>
    <row r="4" spans="7:8" x14ac:dyDescent="0.3">
      <c r="G4" s="3" t="s">
        <v>7</v>
      </c>
      <c r="H4" s="2">
        <v>0.98</v>
      </c>
    </row>
    <row r="5" spans="7:8" x14ac:dyDescent="0.3">
      <c r="G5" s="3" t="s">
        <v>11</v>
      </c>
      <c r="H5" s="4">
        <v>0.1</v>
      </c>
    </row>
    <row r="6" spans="7:8" x14ac:dyDescent="0.3">
      <c r="G6" s="3" t="s">
        <v>12</v>
      </c>
      <c r="H6" s="4">
        <v>0.15</v>
      </c>
    </row>
    <row r="7" spans="7:8" x14ac:dyDescent="0.3">
      <c r="G7" s="3" t="s">
        <v>13</v>
      </c>
      <c r="H7" s="2"/>
    </row>
    <row r="8" spans="7:8" x14ac:dyDescent="0.3">
      <c r="G8" s="2" t="s">
        <v>14</v>
      </c>
      <c r="H8" s="5">
        <v>-6.5000000000000002E-2</v>
      </c>
    </row>
    <row r="9" spans="7:8" x14ac:dyDescent="0.3">
      <c r="G9" s="2" t="s">
        <v>15</v>
      </c>
      <c r="H9" s="4">
        <v>0.05</v>
      </c>
    </row>
    <row r="10" spans="7:8" ht="28.8" x14ac:dyDescent="0.3">
      <c r="G10" s="3" t="s">
        <v>16</v>
      </c>
      <c r="H10" s="2"/>
    </row>
    <row r="11" spans="7:8" x14ac:dyDescent="0.3">
      <c r="G11" s="2" t="s">
        <v>17</v>
      </c>
      <c r="H11" s="2">
        <v>1.25</v>
      </c>
    </row>
    <row r="12" spans="7:8" x14ac:dyDescent="0.3">
      <c r="G12" s="2" t="s">
        <v>18</v>
      </c>
      <c r="H12" s="2">
        <v>-0.5</v>
      </c>
    </row>
    <row r="13" spans="7:8" ht="28.8" x14ac:dyDescent="0.3">
      <c r="G13" s="3" t="s">
        <v>19</v>
      </c>
      <c r="H13" s="2">
        <v>1.1000000000000001</v>
      </c>
    </row>
    <row r="14" spans="7:8" ht="28.8" x14ac:dyDescent="0.3">
      <c r="G14" s="3" t="s">
        <v>20</v>
      </c>
      <c r="H14" s="4">
        <v>0.35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baseColWidth="10" defaultColWidth="8.88671875"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100</v>
      </c>
      <c r="C2" s="8">
        <f>+C3+C4-C6+C5</f>
        <v>113.91335625957103</v>
      </c>
    </row>
    <row r="3" spans="1:3" x14ac:dyDescent="0.3">
      <c r="A3" t="s">
        <v>3</v>
      </c>
      <c r="B3">
        <v>82.6</v>
      </c>
      <c r="C3">
        <f>+Deflactores!C3*(PIB_real!C3/100)</f>
        <v>94.741363199999981</v>
      </c>
    </row>
    <row r="4" spans="1:3" x14ac:dyDescent="0.3">
      <c r="A4" t="s">
        <v>4</v>
      </c>
      <c r="B4">
        <v>17.7</v>
      </c>
      <c r="C4">
        <f>+Deflactores!C4*(PIB_real!C4/100)</f>
        <v>20.935230522000026</v>
      </c>
    </row>
    <row r="5" spans="1:3" x14ac:dyDescent="0.3">
      <c r="A5" t="s">
        <v>5</v>
      </c>
      <c r="B5">
        <v>9.1999999999999993</v>
      </c>
      <c r="C5" s="6">
        <f>+PIB_real!C5*(Deflactores!C5/100)</f>
        <v>9.6402042773437486</v>
      </c>
    </row>
    <row r="6" spans="1:3" x14ac:dyDescent="0.3">
      <c r="A6" t="s">
        <v>6</v>
      </c>
      <c r="B6">
        <v>9.5</v>
      </c>
      <c r="C6" s="6">
        <f>+PIB_real!C6*(Deflactores!C6/100)</f>
        <v>11.403441739772727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4" sqref="E14"/>
    </sheetView>
  </sheetViews>
  <sheetFormatPr baseColWidth="10" defaultRowHeight="14.4" x14ac:dyDescent="0.3"/>
  <sheetData>
    <row r="1" spans="1:5" x14ac:dyDescent="0.3">
      <c r="A1" s="1" t="s">
        <v>21</v>
      </c>
      <c r="B1" s="1" t="s">
        <v>9</v>
      </c>
    </row>
    <row r="2" spans="1:5" x14ac:dyDescent="0.3">
      <c r="A2" s="2" t="s">
        <v>22</v>
      </c>
      <c r="B2" s="10">
        <v>118000</v>
      </c>
    </row>
    <row r="3" spans="1:5" ht="28.8" x14ac:dyDescent="0.3">
      <c r="A3" s="2" t="s">
        <v>23</v>
      </c>
      <c r="B3" s="10">
        <v>70000</v>
      </c>
      <c r="D3" s="9">
        <f>+B3+B4+B5+B6+B7</f>
        <v>160000</v>
      </c>
    </row>
    <row r="4" spans="1:5" ht="28.8" x14ac:dyDescent="0.3">
      <c r="A4" s="2" t="s">
        <v>24</v>
      </c>
      <c r="B4" s="10">
        <v>10000</v>
      </c>
      <c r="D4" s="9">
        <f>+D3-B2</f>
        <v>42000</v>
      </c>
    </row>
    <row r="5" spans="1:5" ht="28.8" x14ac:dyDescent="0.3">
      <c r="A5" s="2" t="s">
        <v>25</v>
      </c>
      <c r="B5" s="10">
        <v>35000</v>
      </c>
    </row>
    <row r="6" spans="1:5" ht="28.8" x14ac:dyDescent="0.3">
      <c r="A6" s="2" t="s">
        <v>26</v>
      </c>
      <c r="B6" s="10">
        <v>5000</v>
      </c>
    </row>
    <row r="7" spans="1:5" ht="28.8" x14ac:dyDescent="0.3">
      <c r="A7" s="2" t="s">
        <v>27</v>
      </c>
      <c r="B7" s="10">
        <v>40000</v>
      </c>
    </row>
    <row r="8" spans="1:5" ht="28.8" x14ac:dyDescent="0.3">
      <c r="A8" s="2" t="s">
        <v>28</v>
      </c>
      <c r="B8" s="10">
        <v>2000</v>
      </c>
    </row>
    <row r="9" spans="1:5" x14ac:dyDescent="0.3">
      <c r="A9" s="2" t="s">
        <v>29</v>
      </c>
      <c r="B9" s="10">
        <v>116000</v>
      </c>
    </row>
    <row r="10" spans="1:5" x14ac:dyDescent="0.3">
      <c r="A10" s="2" t="s">
        <v>30</v>
      </c>
      <c r="B10" s="10">
        <v>118500</v>
      </c>
    </row>
    <row r="12" spans="1:5" x14ac:dyDescent="0.3">
      <c r="E12" s="9">
        <f>+B10-B4-B3</f>
        <v>38500</v>
      </c>
    </row>
    <row r="13" spans="1:5" x14ac:dyDescent="0.3">
      <c r="E13" s="9">
        <f>+B5+B6</f>
        <v>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4" sqref="M4"/>
    </sheetView>
  </sheetViews>
  <sheetFormatPr baseColWidth="10" defaultRowHeight="14.4" x14ac:dyDescent="0.3"/>
  <sheetData>
    <row r="1" spans="1:13" ht="28.8" x14ac:dyDescent="0.3">
      <c r="A1" s="1" t="s">
        <v>31</v>
      </c>
      <c r="B1" s="1" t="s">
        <v>32</v>
      </c>
      <c r="C1" s="1" t="s">
        <v>33</v>
      </c>
      <c r="F1" s="1" t="s">
        <v>31</v>
      </c>
      <c r="G1" s="1" t="s">
        <v>32</v>
      </c>
      <c r="H1" s="1" t="s">
        <v>33</v>
      </c>
    </row>
    <row r="2" spans="1:13" x14ac:dyDescent="0.3">
      <c r="A2" s="2" t="s">
        <v>34</v>
      </c>
      <c r="B2" s="2">
        <v>210</v>
      </c>
      <c r="C2" s="2">
        <v>110</v>
      </c>
      <c r="F2" s="2" t="s">
        <v>34</v>
      </c>
      <c r="G2" s="2">
        <v>210</v>
      </c>
      <c r="H2" s="2">
        <v>110</v>
      </c>
      <c r="J2">
        <f>+J3+J5+J4+J6-J7</f>
        <v>110</v>
      </c>
      <c r="L2">
        <f>+G2*(H2/100)</f>
        <v>231.00000000000003</v>
      </c>
    </row>
    <row r="3" spans="1:13" x14ac:dyDescent="0.3">
      <c r="A3" s="2" t="s">
        <v>35</v>
      </c>
      <c r="B3" s="2">
        <v>125</v>
      </c>
      <c r="C3" s="2">
        <v>115</v>
      </c>
      <c r="F3" s="2" t="s">
        <v>35</v>
      </c>
      <c r="G3" s="2">
        <v>125</v>
      </c>
      <c r="H3" s="2">
        <v>115</v>
      </c>
      <c r="J3">
        <f>+(G3/$G$2)*H3</f>
        <v>68.452380952380949</v>
      </c>
      <c r="L3">
        <f t="shared" ref="L3:L7" si="0">+G3*(H3/100)</f>
        <v>143.75</v>
      </c>
      <c r="M3">
        <f>+L3+L4+L5+L6-L7</f>
        <v>231.00000000000003</v>
      </c>
    </row>
    <row r="4" spans="1:13" x14ac:dyDescent="0.3">
      <c r="A4" s="2" t="s">
        <v>36</v>
      </c>
      <c r="B4" s="2">
        <v>60</v>
      </c>
      <c r="C4" s="2">
        <v>100</v>
      </c>
      <c r="F4" s="2" t="s">
        <v>36</v>
      </c>
      <c r="G4" s="2">
        <v>60</v>
      </c>
      <c r="H4" s="2">
        <v>100</v>
      </c>
      <c r="J4">
        <f t="shared" ref="J4:J7" si="1">+(G4/$G$2)*H4</f>
        <v>28.571428571428569</v>
      </c>
      <c r="L4">
        <f t="shared" si="0"/>
        <v>60</v>
      </c>
    </row>
    <row r="5" spans="1:13" x14ac:dyDescent="0.3">
      <c r="A5" s="2" t="s">
        <v>37</v>
      </c>
      <c r="B5" s="2">
        <v>20</v>
      </c>
      <c r="C5" s="2">
        <v>98</v>
      </c>
      <c r="F5" s="2" t="s">
        <v>37</v>
      </c>
      <c r="G5" s="2">
        <v>20</v>
      </c>
      <c r="H5" s="2">
        <v>98</v>
      </c>
      <c r="J5">
        <f t="shared" si="1"/>
        <v>9.3333333333333321</v>
      </c>
      <c r="L5">
        <f t="shared" si="0"/>
        <v>19.600000000000001</v>
      </c>
    </row>
    <row r="6" spans="1:13" x14ac:dyDescent="0.3">
      <c r="A6" s="2" t="s">
        <v>38</v>
      </c>
      <c r="B6" s="2">
        <v>40</v>
      </c>
      <c r="C6" s="2">
        <v>123</v>
      </c>
      <c r="F6" s="2" t="s">
        <v>38</v>
      </c>
      <c r="G6" s="2">
        <v>40</v>
      </c>
      <c r="H6" s="2">
        <v>123</v>
      </c>
      <c r="J6">
        <f t="shared" si="1"/>
        <v>23.428571428571427</v>
      </c>
      <c r="L6">
        <f t="shared" si="0"/>
        <v>49.2</v>
      </c>
    </row>
    <row r="7" spans="1:13" x14ac:dyDescent="0.3">
      <c r="A7" s="2" t="s">
        <v>39</v>
      </c>
      <c r="B7" s="2" t="s">
        <v>40</v>
      </c>
      <c r="C7" s="2" t="s">
        <v>40</v>
      </c>
      <c r="F7" s="2" t="s">
        <v>39</v>
      </c>
      <c r="G7" s="2">
        <f>+-(G2-(G3+G4+G5+G6))</f>
        <v>35</v>
      </c>
      <c r="H7" s="2">
        <v>118.71428571428569</v>
      </c>
      <c r="J7">
        <f t="shared" si="1"/>
        <v>19.785714285714281</v>
      </c>
      <c r="L7">
        <f t="shared" si="0"/>
        <v>41.54999999999999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3" sqref="G3"/>
    </sheetView>
  </sheetViews>
  <sheetFormatPr baseColWidth="10" defaultRowHeight="14.4" x14ac:dyDescent="0.3"/>
  <sheetData>
    <row r="1" spans="1:7" ht="28.8" x14ac:dyDescent="0.3">
      <c r="A1" s="1" t="s">
        <v>21</v>
      </c>
      <c r="B1" s="1" t="s">
        <v>41</v>
      </c>
      <c r="C1" s="1" t="s">
        <v>42</v>
      </c>
    </row>
    <row r="2" spans="1:7" ht="28.8" x14ac:dyDescent="0.3">
      <c r="A2" s="2" t="s">
        <v>43</v>
      </c>
      <c r="B2" s="10">
        <v>10000</v>
      </c>
      <c r="C2" s="2">
        <v>2</v>
      </c>
      <c r="E2" s="9">
        <f>+B2</f>
        <v>10000</v>
      </c>
      <c r="F2">
        <f>+-E2*C2*B8</f>
        <v>600</v>
      </c>
      <c r="G2">
        <f>+F2-F3-F5</f>
        <v>270</v>
      </c>
    </row>
    <row r="3" spans="1:7" ht="43.2" x14ac:dyDescent="0.3">
      <c r="A3" s="2" t="s">
        <v>44</v>
      </c>
      <c r="B3" s="10">
        <v>8000</v>
      </c>
      <c r="C3" s="2">
        <v>1</v>
      </c>
      <c r="E3" s="9">
        <f>+B3</f>
        <v>8000</v>
      </c>
      <c r="F3">
        <f>+-E3*C3*B8</f>
        <v>240</v>
      </c>
    </row>
    <row r="4" spans="1:7" x14ac:dyDescent="0.3">
      <c r="A4" s="2" t="s">
        <v>45</v>
      </c>
      <c r="B4" s="10">
        <v>1000</v>
      </c>
      <c r="C4" s="2" t="s">
        <v>46</v>
      </c>
    </row>
    <row r="5" spans="1:7" ht="28.8" x14ac:dyDescent="0.3">
      <c r="A5" s="2" t="s">
        <v>47</v>
      </c>
      <c r="B5" s="10">
        <v>2000</v>
      </c>
      <c r="C5" s="2">
        <v>3</v>
      </c>
      <c r="E5" s="9">
        <f>+B5-B7</f>
        <v>1000</v>
      </c>
      <c r="F5">
        <f>+-E5*C5*B8</f>
        <v>90</v>
      </c>
    </row>
    <row r="6" spans="1:7" x14ac:dyDescent="0.3">
      <c r="A6" s="3" t="s">
        <v>48</v>
      </c>
      <c r="B6" s="11">
        <v>-1000</v>
      </c>
      <c r="C6" s="2" t="s">
        <v>46</v>
      </c>
    </row>
    <row r="7" spans="1:7" ht="57.6" x14ac:dyDescent="0.3">
      <c r="A7" s="2" t="s">
        <v>49</v>
      </c>
      <c r="B7" s="10">
        <v>1000</v>
      </c>
      <c r="C7" s="2" t="s">
        <v>46</v>
      </c>
    </row>
    <row r="8" spans="1:7" ht="28.8" x14ac:dyDescent="0.3">
      <c r="A8" s="2" t="s">
        <v>50</v>
      </c>
      <c r="B8" s="4">
        <v>-0.03</v>
      </c>
      <c r="C8" s="2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1" sqref="F11"/>
    </sheetView>
  </sheetViews>
  <sheetFormatPr baseColWidth="10" defaultRowHeight="14.4" x14ac:dyDescent="0.3"/>
  <cols>
    <col min="1" max="1" width="19.109375" customWidth="1"/>
  </cols>
  <sheetData>
    <row r="1" spans="1:6" x14ac:dyDescent="0.3">
      <c r="A1" s="1" t="s">
        <v>21</v>
      </c>
      <c r="B1" s="1">
        <v>2020</v>
      </c>
      <c r="C1" s="1">
        <v>2021</v>
      </c>
    </row>
    <row r="2" spans="1:6" x14ac:dyDescent="0.3">
      <c r="A2" s="3" t="s">
        <v>51</v>
      </c>
      <c r="B2" s="2"/>
      <c r="C2" s="2"/>
    </row>
    <row r="3" spans="1:6" x14ac:dyDescent="0.3">
      <c r="A3" s="2" t="s">
        <v>52</v>
      </c>
      <c r="B3" s="2">
        <v>-2.1</v>
      </c>
      <c r="C3" s="2">
        <v>-2.8</v>
      </c>
    </row>
    <row r="4" spans="1:6" ht="28.8" x14ac:dyDescent="0.3">
      <c r="A4" s="2" t="s">
        <v>53</v>
      </c>
      <c r="B4" s="2">
        <v>-1.45</v>
      </c>
      <c r="C4" s="2">
        <v>-2.2000000000000002</v>
      </c>
      <c r="E4">
        <f>+C4-C6</f>
        <v>-0.30000000000000027</v>
      </c>
    </row>
    <row r="5" spans="1:6" ht="28.8" x14ac:dyDescent="0.3">
      <c r="A5" s="2" t="s">
        <v>54</v>
      </c>
      <c r="B5" s="2">
        <v>-1.9</v>
      </c>
      <c r="C5" s="2">
        <v>-2.5</v>
      </c>
    </row>
    <row r="6" spans="1:6" ht="43.2" x14ac:dyDescent="0.3">
      <c r="A6" s="2" t="s">
        <v>55</v>
      </c>
      <c r="B6" s="2">
        <v>-1.25</v>
      </c>
      <c r="C6" s="2">
        <v>-1.9</v>
      </c>
    </row>
    <row r="7" spans="1:6" ht="28.8" x14ac:dyDescent="0.3">
      <c r="A7" s="2" t="s">
        <v>56</v>
      </c>
      <c r="B7" s="2">
        <v>-2</v>
      </c>
      <c r="C7" s="2">
        <v>-2.4500000000000002</v>
      </c>
    </row>
    <row r="8" spans="1:6" ht="28.8" x14ac:dyDescent="0.3">
      <c r="A8" s="2" t="s">
        <v>57</v>
      </c>
      <c r="B8" s="2">
        <v>-1.35</v>
      </c>
      <c r="C8" s="2">
        <v>-1.75</v>
      </c>
    </row>
    <row r="9" spans="1:6" x14ac:dyDescent="0.3">
      <c r="E9">
        <v>1200</v>
      </c>
      <c r="F9">
        <f>+E9/4</f>
        <v>300</v>
      </c>
    </row>
    <row r="10" spans="1:6" x14ac:dyDescent="0.3">
      <c r="F10">
        <f>+F9*5</f>
        <v>1500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baseColWidth="10" defaultColWidth="8.88671875" defaultRowHeight="14.4" x14ac:dyDescent="0.3"/>
  <cols>
    <col min="1" max="1" width="21.77734375" customWidth="1"/>
    <col min="3" max="3" width="22.218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84.4</v>
      </c>
      <c r="C2">
        <f>+(1+4%)*B2</f>
        <v>87.77600000000001</v>
      </c>
    </row>
    <row r="3" spans="1:3" x14ac:dyDescent="0.3">
      <c r="A3" t="s">
        <v>3</v>
      </c>
      <c r="B3">
        <v>68.8</v>
      </c>
      <c r="C3">
        <f>+C2-C4</f>
        <v>71.773759999999982</v>
      </c>
    </row>
    <row r="4" spans="1:3" x14ac:dyDescent="0.3">
      <c r="A4" t="s">
        <v>4</v>
      </c>
      <c r="B4">
        <v>15.4</v>
      </c>
      <c r="C4">
        <f>+B8*(C2-B2)</f>
        <v>16.002240000000022</v>
      </c>
    </row>
    <row r="5" spans="1:3" x14ac:dyDescent="0.3">
      <c r="A5" t="s">
        <v>5</v>
      </c>
      <c r="B5">
        <v>7.5</v>
      </c>
      <c r="C5" s="6">
        <f>+B5*(1+Deflactores!B12)</f>
        <v>7.2890624999999991</v>
      </c>
    </row>
    <row r="6" spans="1:3" x14ac:dyDescent="0.3">
      <c r="A6" t="s">
        <v>6</v>
      </c>
      <c r="B6">
        <v>7.3</v>
      </c>
      <c r="C6" s="6">
        <f>+B6*(1+Deflactores!B13)</f>
        <v>7.2644954545454548</v>
      </c>
    </row>
    <row r="8" spans="1:3" x14ac:dyDescent="0.3">
      <c r="A8" t="s">
        <v>7</v>
      </c>
      <c r="B8">
        <v>4.74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4" sqref="C4"/>
    </sheetView>
  </sheetViews>
  <sheetFormatPr baseColWidth="10" defaultColWidth="8.88671875"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118.4</v>
      </c>
    </row>
    <row r="3" spans="1:3" x14ac:dyDescent="0.3">
      <c r="A3" t="s">
        <v>3</v>
      </c>
      <c r="B3">
        <v>120</v>
      </c>
      <c r="C3">
        <f>+(1+Hoja1!H5)*Deflactores!B3</f>
        <v>132</v>
      </c>
    </row>
    <row r="4" spans="1:3" x14ac:dyDescent="0.3">
      <c r="A4" t="s">
        <v>4</v>
      </c>
      <c r="B4">
        <v>115</v>
      </c>
      <c r="C4">
        <f>+(1+B15)*B4</f>
        <v>130.82687499999997</v>
      </c>
    </row>
    <row r="5" spans="1:3" x14ac:dyDescent="0.3">
      <c r="A5" t="s">
        <v>5</v>
      </c>
      <c r="B5">
        <v>123</v>
      </c>
      <c r="C5">
        <f>+B5*(1+B8)</f>
        <v>132.25575000000001</v>
      </c>
    </row>
    <row r="6" spans="1:3" x14ac:dyDescent="0.3">
      <c r="A6" t="s">
        <v>6</v>
      </c>
      <c r="B6">
        <v>130</v>
      </c>
      <c r="C6">
        <f>+B6*(1+B9)</f>
        <v>156.97499999999999</v>
      </c>
    </row>
    <row r="8" spans="1:3" x14ac:dyDescent="0.3">
      <c r="B8" s="7">
        <f>+(1+Hoja1!H8)*(1+Hoja1!H6)-1</f>
        <v>7.5250000000000039E-2</v>
      </c>
    </row>
    <row r="9" spans="1:3" x14ac:dyDescent="0.3">
      <c r="B9" s="7">
        <f>+(1+Hoja1!H6)*(1+Hoja1!H9)-1</f>
        <v>0.20750000000000002</v>
      </c>
    </row>
    <row r="12" spans="1:3" x14ac:dyDescent="0.3">
      <c r="B12">
        <f>+((1+B8)/(1+Hoja1!H5)-1)*Hoja1!H11</f>
        <v>-2.8125000000000094E-2</v>
      </c>
    </row>
    <row r="13" spans="1:3" x14ac:dyDescent="0.3">
      <c r="B13">
        <f>+((1+B9)/(1+Hoja1!H5)-1)*Hoja1!H12+Hoja1!H3*Hoja1!H13</f>
        <v>-4.863636363636327E-3</v>
      </c>
    </row>
    <row r="15" spans="1:3" x14ac:dyDescent="0.3">
      <c r="B15">
        <f>+(Hoja1!H14*Deflactores!B9)+((1-Hoja1!H14)*Hoja1!H5)</f>
        <v>0.137625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PIB_nomin</vt:lpstr>
      <vt:lpstr>Hoja2</vt:lpstr>
      <vt:lpstr>Hoja3</vt:lpstr>
      <vt:lpstr>Hoja4</vt:lpstr>
      <vt:lpstr>Hoja5</vt:lpstr>
      <vt:lpstr>PIB_real</vt:lpstr>
      <vt:lpstr>Deflactores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Curso</cp:lastModifiedBy>
  <dcterms:created xsi:type="dcterms:W3CDTF">2025-03-24T00:05:49Z</dcterms:created>
  <dcterms:modified xsi:type="dcterms:W3CDTF">2025-03-24T15:11:06Z</dcterms:modified>
</cp:coreProperties>
</file>