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Practicas\"/>
    </mc:Choice>
  </mc:AlternateContent>
  <bookViews>
    <workbookView xWindow="0" yWindow="0" windowWidth="19368" windowHeight="9264" activeTab="2"/>
  </bookViews>
  <sheets>
    <sheet name="INSTRUCCIONES" sheetId="5" r:id="rId1"/>
    <sheet name="DATOS" sheetId="2" r:id="rId2"/>
    <sheet name="CUADRO RESUMEN" sheetId="3" r:id="rId3"/>
    <sheet name="INDICADORES FISCALES" sheetId="4" r:id="rId4"/>
    <sheet name="GRAF INGRESOS" sheetId="6" r:id="rId5"/>
    <sheet name="GRAF GASTOS" sheetId="8" r:id="rId6"/>
    <sheet name="Sg e Ig" sheetId="10" r:id="rId7"/>
    <sheet name="GRAF RESULTADO" sheetId="7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3" l="1"/>
  <c r="P8" i="3"/>
  <c r="N9" i="3"/>
  <c r="O9" i="3"/>
  <c r="F10" i="3"/>
  <c r="F9" i="3" s="1"/>
  <c r="F8" i="3" s="1"/>
  <c r="G10" i="3"/>
  <c r="H10" i="3"/>
  <c r="I10" i="3"/>
  <c r="J10" i="3"/>
  <c r="J9" i="3" s="1"/>
  <c r="J8" i="3" s="1"/>
  <c r="J26" i="3" s="1"/>
  <c r="K10" i="3"/>
  <c r="L10" i="3"/>
  <c r="M10" i="3"/>
  <c r="N10" i="3"/>
  <c r="O10" i="3"/>
  <c r="P10" i="3"/>
  <c r="Q10" i="3"/>
  <c r="R10" i="3"/>
  <c r="S10" i="3"/>
  <c r="T10" i="3"/>
  <c r="T9" i="3" s="1"/>
  <c r="T8" i="3" s="1"/>
  <c r="U10" i="3"/>
  <c r="U9" i="3" s="1"/>
  <c r="U8" i="3" s="1"/>
  <c r="V10" i="3"/>
  <c r="V9" i="3" s="1"/>
  <c r="V8" i="3" s="1"/>
  <c r="V26" i="3" s="1"/>
  <c r="V37" i="3" s="1"/>
  <c r="W10" i="3"/>
  <c r="X10" i="3"/>
  <c r="Y10" i="3"/>
  <c r="Z10" i="3"/>
  <c r="Z9" i="3" s="1"/>
  <c r="Z8" i="3" s="1"/>
  <c r="R11" i="3"/>
  <c r="S11" i="3"/>
  <c r="T11" i="3"/>
  <c r="U11" i="3"/>
  <c r="F12" i="3"/>
  <c r="G12" i="3"/>
  <c r="H12" i="3"/>
  <c r="H11" i="3" s="1"/>
  <c r="I12" i="3"/>
  <c r="I11" i="3" s="1"/>
  <c r="J12" i="3"/>
  <c r="J11" i="3" s="1"/>
  <c r="K12" i="3"/>
  <c r="K11" i="3" s="1"/>
  <c r="K9" i="3" s="1"/>
  <c r="K8" i="3" s="1"/>
  <c r="L12" i="3"/>
  <c r="L11" i="3" s="1"/>
  <c r="L9" i="3" s="1"/>
  <c r="L8" i="3" s="1"/>
  <c r="L26" i="3" s="1"/>
  <c r="L37" i="3" s="1"/>
  <c r="L39" i="3" s="1"/>
  <c r="L40" i="3" s="1"/>
  <c r="M12" i="3"/>
  <c r="M11" i="3" s="1"/>
  <c r="M9" i="3" s="1"/>
  <c r="M8" i="3" s="1"/>
  <c r="M26" i="3" s="1"/>
  <c r="M37" i="3" s="1"/>
  <c r="N12" i="3"/>
  <c r="N11" i="3" s="1"/>
  <c r="O12" i="3"/>
  <c r="O11" i="3" s="1"/>
  <c r="P12" i="3"/>
  <c r="P11" i="3" s="1"/>
  <c r="P9" i="3" s="1"/>
  <c r="Q12" i="3"/>
  <c r="Q11" i="3" s="1"/>
  <c r="R12" i="3"/>
  <c r="S12" i="3"/>
  <c r="T12" i="3"/>
  <c r="U12" i="3"/>
  <c r="V12" i="3"/>
  <c r="W12" i="3"/>
  <c r="X12" i="3"/>
  <c r="X11" i="3" s="1"/>
  <c r="Y12" i="3"/>
  <c r="Y11" i="3" s="1"/>
  <c r="Z12" i="3"/>
  <c r="Z11" i="3" s="1"/>
  <c r="F13" i="3"/>
  <c r="F11" i="3" s="1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V11" i="3" s="1"/>
  <c r="W13" i="3"/>
  <c r="X13" i="3"/>
  <c r="Y13" i="3"/>
  <c r="Z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G18" i="3"/>
  <c r="H18" i="3"/>
  <c r="I18" i="3"/>
  <c r="J18" i="3"/>
  <c r="Z18" i="3"/>
  <c r="F19" i="3"/>
  <c r="F18" i="3" s="1"/>
  <c r="G19" i="3"/>
  <c r="H19" i="3"/>
  <c r="I19" i="3"/>
  <c r="J19" i="3"/>
  <c r="K19" i="3"/>
  <c r="L19" i="3"/>
  <c r="M19" i="3"/>
  <c r="N19" i="3"/>
  <c r="N18" i="3" s="1"/>
  <c r="O19" i="3"/>
  <c r="P19" i="3"/>
  <c r="Q19" i="3"/>
  <c r="R19" i="3"/>
  <c r="S19" i="3"/>
  <c r="T19" i="3"/>
  <c r="T18" i="3" s="1"/>
  <c r="U19" i="3"/>
  <c r="U18" i="3" s="1"/>
  <c r="V19" i="3"/>
  <c r="V18" i="3" s="1"/>
  <c r="W19" i="3"/>
  <c r="W18" i="3" s="1"/>
  <c r="X19" i="3"/>
  <c r="X18" i="3" s="1"/>
  <c r="Y19" i="3"/>
  <c r="Z19" i="3"/>
  <c r="F20" i="3"/>
  <c r="G20" i="3"/>
  <c r="H20" i="3"/>
  <c r="I20" i="3"/>
  <c r="J20" i="3"/>
  <c r="K20" i="3"/>
  <c r="L20" i="3"/>
  <c r="L18" i="3" s="1"/>
  <c r="M20" i="3"/>
  <c r="M18" i="3" s="1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F21" i="3"/>
  <c r="G21" i="3"/>
  <c r="H21" i="3"/>
  <c r="I21" i="3"/>
  <c r="J21" i="3"/>
  <c r="K21" i="3"/>
  <c r="K18" i="3" s="1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Y18" i="3" s="1"/>
  <c r="Z22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F27" i="3"/>
  <c r="G27" i="3"/>
  <c r="H27" i="3"/>
  <c r="I27" i="3"/>
  <c r="Q31" i="3"/>
  <c r="Q27" i="3" s="1"/>
  <c r="R31" i="3"/>
  <c r="R27" i="3" s="1"/>
  <c r="S31" i="3"/>
  <c r="S27" i="3" s="1"/>
  <c r="T31" i="3"/>
  <c r="T27" i="3" s="1"/>
  <c r="U31" i="3"/>
  <c r="U27" i="3" s="1"/>
  <c r="F32" i="3"/>
  <c r="F31" i="3" s="1"/>
  <c r="G32" i="3"/>
  <c r="G31" i="3" s="1"/>
  <c r="H32" i="3"/>
  <c r="H31" i="3" s="1"/>
  <c r="I32" i="3"/>
  <c r="I31" i="3" s="1"/>
  <c r="J32" i="3"/>
  <c r="J31" i="3" s="1"/>
  <c r="K32" i="3"/>
  <c r="K31" i="3" s="1"/>
  <c r="L32" i="3"/>
  <c r="L31" i="3" s="1"/>
  <c r="L27" i="3" s="1"/>
  <c r="M32" i="3"/>
  <c r="M31" i="3" s="1"/>
  <c r="M27" i="3" s="1"/>
  <c r="N32" i="3"/>
  <c r="N31" i="3" s="1"/>
  <c r="N27" i="3" s="1"/>
  <c r="O32" i="3"/>
  <c r="O31" i="3" s="1"/>
  <c r="O27" i="3" s="1"/>
  <c r="P32" i="3"/>
  <c r="P31" i="3" s="1"/>
  <c r="P27" i="3" s="1"/>
  <c r="Q32" i="3"/>
  <c r="R32" i="3"/>
  <c r="S32" i="3"/>
  <c r="T32" i="3"/>
  <c r="U32" i="3"/>
  <c r="V32" i="3"/>
  <c r="V31" i="3" s="1"/>
  <c r="W32" i="3"/>
  <c r="W31" i="3" s="1"/>
  <c r="X32" i="3"/>
  <c r="X31" i="3" s="1"/>
  <c r="Y32" i="3"/>
  <c r="Y31" i="3" s="1"/>
  <c r="Z32" i="3"/>
  <c r="Z31" i="3" s="1"/>
  <c r="F33" i="3"/>
  <c r="G33" i="3"/>
  <c r="H33" i="3"/>
  <c r="I33" i="3"/>
  <c r="J33" i="3"/>
  <c r="J27" i="3" s="1"/>
  <c r="K33" i="3"/>
  <c r="L33" i="3"/>
  <c r="M33" i="3"/>
  <c r="N33" i="3"/>
  <c r="O33" i="3"/>
  <c r="P33" i="3"/>
  <c r="Q33" i="3"/>
  <c r="R33" i="3"/>
  <c r="S33" i="3"/>
  <c r="T33" i="3"/>
  <c r="U33" i="3"/>
  <c r="V33" i="3"/>
  <c r="V27" i="3" s="1"/>
  <c r="W33" i="3"/>
  <c r="W27" i="3" s="1"/>
  <c r="X33" i="3"/>
  <c r="X27" i="3" s="1"/>
  <c r="Y33" i="3"/>
  <c r="Y27" i="3" s="1"/>
  <c r="Z33" i="3"/>
  <c r="Z27" i="3" s="1"/>
  <c r="F36" i="3"/>
  <c r="F44" i="3" s="1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T44" i="3" s="1"/>
  <c r="U36" i="3"/>
  <c r="U44" i="3" s="1"/>
  <c r="V36" i="3"/>
  <c r="V44" i="3" s="1"/>
  <c r="W36" i="3"/>
  <c r="X36" i="3"/>
  <c r="Y36" i="3"/>
  <c r="Z36" i="3"/>
  <c r="J37" i="3"/>
  <c r="J39" i="3" s="1"/>
  <c r="J40" i="3" s="1"/>
  <c r="J38" i="3"/>
  <c r="V39" i="3"/>
  <c r="V40" i="3" s="1"/>
  <c r="J41" i="3"/>
  <c r="J42" i="3" s="1"/>
  <c r="K41" i="3"/>
  <c r="K42" i="3" s="1"/>
  <c r="L41" i="3"/>
  <c r="L42" i="3" s="1"/>
  <c r="M41" i="3"/>
  <c r="M42" i="3" s="1"/>
  <c r="V41" i="3"/>
  <c r="V42" i="3" s="1"/>
  <c r="F43" i="3"/>
  <c r="G43" i="3"/>
  <c r="H43" i="3"/>
  <c r="I43" i="3"/>
  <c r="J43" i="3"/>
  <c r="K43" i="3"/>
  <c r="L43" i="3"/>
  <c r="M43" i="3"/>
  <c r="N43" i="3"/>
  <c r="O43" i="3"/>
  <c r="O44" i="3" s="1"/>
  <c r="P43" i="3"/>
  <c r="P44" i="3" s="1"/>
  <c r="Q43" i="3"/>
  <c r="Q44" i="3" s="1"/>
  <c r="R43" i="3"/>
  <c r="R44" i="3" s="1"/>
  <c r="S43" i="3"/>
  <c r="S44" i="3" s="1"/>
  <c r="T43" i="3"/>
  <c r="U43" i="3"/>
  <c r="V43" i="3"/>
  <c r="W43" i="3"/>
  <c r="X43" i="3"/>
  <c r="Y43" i="3"/>
  <c r="Z43" i="3"/>
  <c r="G44" i="3"/>
  <c r="H44" i="3"/>
  <c r="I44" i="3"/>
  <c r="J44" i="3"/>
  <c r="K44" i="3"/>
  <c r="L44" i="3"/>
  <c r="M44" i="3"/>
  <c r="N44" i="3"/>
  <c r="W44" i="3"/>
  <c r="X44" i="3"/>
  <c r="Y44" i="3"/>
  <c r="Z44" i="3"/>
  <c r="E18" i="3"/>
  <c r="E22" i="3"/>
  <c r="E20" i="3"/>
  <c r="E19" i="3"/>
  <c r="C10" i="3"/>
  <c r="D10" i="3"/>
  <c r="E10" i="3"/>
  <c r="C12" i="3"/>
  <c r="C11" i="3" s="1"/>
  <c r="D12" i="3"/>
  <c r="D11" i="3" s="1"/>
  <c r="E12" i="3"/>
  <c r="E11" i="3" s="1"/>
  <c r="E9" i="3" s="1"/>
  <c r="E8" i="3" s="1"/>
  <c r="C13" i="3"/>
  <c r="D13" i="3"/>
  <c r="E13" i="3"/>
  <c r="C14" i="3"/>
  <c r="D14" i="3"/>
  <c r="E14" i="3"/>
  <c r="C15" i="3"/>
  <c r="D15" i="3"/>
  <c r="E15" i="3"/>
  <c r="C21" i="3"/>
  <c r="C18" i="3" s="1"/>
  <c r="D21" i="3"/>
  <c r="D18" i="3" s="1"/>
  <c r="E21" i="3"/>
  <c r="C24" i="3"/>
  <c r="D24" i="3"/>
  <c r="E24" i="3"/>
  <c r="C32" i="3"/>
  <c r="C31" i="3" s="1"/>
  <c r="C27" i="3" s="1"/>
  <c r="D32" i="3"/>
  <c r="D31" i="3" s="1"/>
  <c r="D27" i="3" s="1"/>
  <c r="E32" i="3"/>
  <c r="E31" i="3" s="1"/>
  <c r="E27" i="3" s="1"/>
  <c r="C33" i="3"/>
  <c r="D33" i="3"/>
  <c r="E33" i="3"/>
  <c r="C36" i="3"/>
  <c r="D36" i="3"/>
  <c r="E36" i="3"/>
  <c r="C43" i="3"/>
  <c r="D43" i="3"/>
  <c r="E43" i="3"/>
  <c r="C44" i="3"/>
  <c r="D44" i="3"/>
  <c r="E44" i="3"/>
  <c r="B36" i="3"/>
  <c r="B43" i="3"/>
  <c r="B44" i="3" s="1"/>
  <c r="B32" i="3"/>
  <c r="B31" i="3"/>
  <c r="B27" i="3" s="1"/>
  <c r="B33" i="3"/>
  <c r="B18" i="3"/>
  <c r="B21" i="3"/>
  <c r="B24" i="3"/>
  <c r="B15" i="3"/>
  <c r="Z41" i="3" l="1"/>
  <c r="Z42" i="3" s="1"/>
  <c r="Z26" i="3"/>
  <c r="Z37" i="3" s="1"/>
  <c r="P26" i="3"/>
  <c r="P37" i="3" s="1"/>
  <c r="P41" i="3"/>
  <c r="P42" i="3" s="1"/>
  <c r="Y9" i="3"/>
  <c r="Y8" i="3" s="1"/>
  <c r="I9" i="3"/>
  <c r="I8" i="3" s="1"/>
  <c r="X9" i="3"/>
  <c r="X8" i="3" s="1"/>
  <c r="H9" i="3"/>
  <c r="H8" i="3" s="1"/>
  <c r="W9" i="3"/>
  <c r="W8" i="3" s="1"/>
  <c r="G9" i="3"/>
  <c r="G8" i="3" s="1"/>
  <c r="M38" i="3"/>
  <c r="M39" i="3"/>
  <c r="M40" i="3" s="1"/>
  <c r="V38" i="3"/>
  <c r="F26" i="3"/>
  <c r="F37" i="3" s="1"/>
  <c r="F41" i="3"/>
  <c r="F42" i="3" s="1"/>
  <c r="U41" i="3"/>
  <c r="U42" i="3" s="1"/>
  <c r="U26" i="3"/>
  <c r="U37" i="3" s="1"/>
  <c r="K26" i="3"/>
  <c r="K37" i="3" s="1"/>
  <c r="T26" i="3"/>
  <c r="T37" i="3" s="1"/>
  <c r="T41" i="3"/>
  <c r="T42" i="3" s="1"/>
  <c r="L38" i="3"/>
  <c r="W11" i="3"/>
  <c r="G11" i="3"/>
  <c r="S9" i="3"/>
  <c r="S8" i="3" s="1"/>
  <c r="R9" i="3"/>
  <c r="R8" i="3" s="1"/>
  <c r="N8" i="3"/>
  <c r="Q9" i="3"/>
  <c r="Q8" i="3" s="1"/>
  <c r="K27" i="3"/>
  <c r="S18" i="3"/>
  <c r="R18" i="3"/>
  <c r="Q18" i="3"/>
  <c r="P18" i="3"/>
  <c r="O18" i="3"/>
  <c r="O41" i="3" s="1"/>
  <c r="O42" i="3" s="1"/>
  <c r="E41" i="3"/>
  <c r="E42" i="3" s="1"/>
  <c r="E26" i="3"/>
  <c r="E37" i="3" s="1"/>
  <c r="D9" i="3"/>
  <c r="D8" i="3" s="1"/>
  <c r="C9" i="3"/>
  <c r="C8" i="3" s="1"/>
  <c r="K39" i="3" l="1"/>
  <c r="K40" i="3" s="1"/>
  <c r="K38" i="3"/>
  <c r="U38" i="3"/>
  <c r="U39" i="3"/>
  <c r="U40" i="3" s="1"/>
  <c r="P38" i="3"/>
  <c r="P39" i="3"/>
  <c r="P40" i="3" s="1"/>
  <c r="Z39" i="3"/>
  <c r="Z40" i="3" s="1"/>
  <c r="Z38" i="3"/>
  <c r="F39" i="3"/>
  <c r="F40" i="3" s="1"/>
  <c r="F38" i="3"/>
  <c r="Q26" i="3"/>
  <c r="Q37" i="3" s="1"/>
  <c r="Q41" i="3"/>
  <c r="Q42" i="3" s="1"/>
  <c r="N41" i="3"/>
  <c r="N42" i="3" s="1"/>
  <c r="N26" i="3"/>
  <c r="N37" i="3" s="1"/>
  <c r="G26" i="3"/>
  <c r="G37" i="3" s="1"/>
  <c r="G41" i="3"/>
  <c r="G42" i="3" s="1"/>
  <c r="R26" i="3"/>
  <c r="R37" i="3" s="1"/>
  <c r="R41" i="3"/>
  <c r="R42" i="3" s="1"/>
  <c r="W26" i="3"/>
  <c r="W37" i="3" s="1"/>
  <c r="W41" i="3"/>
  <c r="W42" i="3" s="1"/>
  <c r="S26" i="3"/>
  <c r="S37" i="3" s="1"/>
  <c r="S41" i="3"/>
  <c r="S42" i="3" s="1"/>
  <c r="H26" i="3"/>
  <c r="H37" i="3" s="1"/>
  <c r="H41" i="3"/>
  <c r="H42" i="3" s="1"/>
  <c r="X41" i="3"/>
  <c r="X42" i="3" s="1"/>
  <c r="X26" i="3"/>
  <c r="X37" i="3" s="1"/>
  <c r="I26" i="3"/>
  <c r="I37" i="3" s="1"/>
  <c r="I41" i="3"/>
  <c r="I42" i="3" s="1"/>
  <c r="Y41" i="3"/>
  <c r="Y42" i="3" s="1"/>
  <c r="Y26" i="3"/>
  <c r="Y37" i="3" s="1"/>
  <c r="O26" i="3"/>
  <c r="O37" i="3" s="1"/>
  <c r="T38" i="3"/>
  <c r="T39" i="3"/>
  <c r="T40" i="3" s="1"/>
  <c r="C26" i="3"/>
  <c r="C37" i="3" s="1"/>
  <c r="C41" i="3"/>
  <c r="C42" i="3" s="1"/>
  <c r="D41" i="3"/>
  <c r="D42" i="3" s="1"/>
  <c r="D26" i="3"/>
  <c r="D37" i="3" s="1"/>
  <c r="E38" i="3"/>
  <c r="E39" i="3"/>
  <c r="E40" i="3" s="1"/>
  <c r="W38" i="3" l="1"/>
  <c r="W39" i="3"/>
  <c r="W40" i="3" s="1"/>
  <c r="R38" i="3"/>
  <c r="R39" i="3"/>
  <c r="R40" i="3" s="1"/>
  <c r="O38" i="3"/>
  <c r="O39" i="3"/>
  <c r="O40" i="3" s="1"/>
  <c r="G39" i="3"/>
  <c r="G40" i="3" s="1"/>
  <c r="G38" i="3"/>
  <c r="Y39" i="3"/>
  <c r="Y40" i="3" s="1"/>
  <c r="Y38" i="3"/>
  <c r="N38" i="3"/>
  <c r="N39" i="3"/>
  <c r="N40" i="3" s="1"/>
  <c r="I39" i="3"/>
  <c r="I40" i="3" s="1"/>
  <c r="I38" i="3"/>
  <c r="Q38" i="3"/>
  <c r="Q39" i="3"/>
  <c r="Q40" i="3" s="1"/>
  <c r="X39" i="3"/>
  <c r="X40" i="3" s="1"/>
  <c r="X38" i="3"/>
  <c r="H39" i="3"/>
  <c r="H40" i="3" s="1"/>
  <c r="H38" i="3"/>
  <c r="S38" i="3"/>
  <c r="S39" i="3"/>
  <c r="S40" i="3" s="1"/>
  <c r="C38" i="3"/>
  <c r="C39" i="3"/>
  <c r="C40" i="3" s="1"/>
  <c r="D38" i="3"/>
  <c r="D39" i="3"/>
  <c r="D40" i="3" s="1"/>
  <c r="B14" i="3" l="1"/>
  <c r="B13" i="3"/>
  <c r="B12" i="3"/>
  <c r="B11" i="3" s="1"/>
  <c r="B10" i="3"/>
  <c r="B9" i="3" s="1"/>
  <c r="B8" i="3" s="1"/>
  <c r="B41" i="3" l="1"/>
  <c r="B42" i="3" s="1"/>
  <c r="B26" i="3"/>
  <c r="B37" i="3" s="1"/>
  <c r="Z16" i="4"/>
  <c r="Y16" i="4"/>
  <c r="Z22" i="4"/>
  <c r="Y22" i="4"/>
  <c r="Z21" i="4"/>
  <c r="Y21" i="4"/>
  <c r="Z20" i="4"/>
  <c r="Z19" i="4"/>
  <c r="Y19" i="4"/>
  <c r="Z15" i="4"/>
  <c r="Y15" i="4"/>
  <c r="Z14" i="4"/>
  <c r="Y14" i="4"/>
  <c r="Z13" i="4"/>
  <c r="Y13" i="4"/>
  <c r="Y12" i="4"/>
  <c r="Z10" i="4"/>
  <c r="Y10" i="4"/>
  <c r="X16" i="4"/>
  <c r="X22" i="4"/>
  <c r="X21" i="4"/>
  <c r="X20" i="4"/>
  <c r="X19" i="4"/>
  <c r="X15" i="4"/>
  <c r="X14" i="4"/>
  <c r="X13" i="4"/>
  <c r="X12" i="4"/>
  <c r="X10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22" i="4"/>
  <c r="W21" i="4"/>
  <c r="W20" i="4"/>
  <c r="W19" i="4"/>
  <c r="W15" i="4"/>
  <c r="W14" i="4"/>
  <c r="W13" i="4"/>
  <c r="W10" i="4"/>
  <c r="B39" i="3" l="1"/>
  <c r="B40" i="3" s="1"/>
  <c r="B38" i="3"/>
  <c r="Z12" i="4"/>
  <c r="Z18" i="4"/>
  <c r="Y9" i="4"/>
  <c r="Y8" i="4" s="1"/>
  <c r="Y26" i="4"/>
  <c r="Z11" i="4"/>
  <c r="Z9" i="4"/>
  <c r="Z8" i="4" s="1"/>
  <c r="Y20" i="4"/>
  <c r="Y18" i="4" s="1"/>
  <c r="Y11" i="4"/>
  <c r="W11" i="4"/>
  <c r="X18" i="4"/>
  <c r="W12" i="4"/>
  <c r="W18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V19" i="4"/>
  <c r="U19" i="4"/>
  <c r="T19" i="4"/>
  <c r="S19" i="4"/>
  <c r="S18" i="4" s="1"/>
  <c r="R19" i="4"/>
  <c r="Q19" i="4"/>
  <c r="P19" i="4"/>
  <c r="O19" i="4"/>
  <c r="N19" i="4"/>
  <c r="M19" i="4"/>
  <c r="L19" i="4"/>
  <c r="K19" i="4"/>
  <c r="K18" i="4" s="1"/>
  <c r="J19" i="4"/>
  <c r="J18" i="4" s="1"/>
  <c r="I19" i="4"/>
  <c r="H19" i="4"/>
  <c r="G19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G12" i="4"/>
  <c r="F12" i="4"/>
  <c r="E12" i="4"/>
  <c r="D12" i="4"/>
  <c r="C12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18" i="4" l="1"/>
  <c r="M18" i="4"/>
  <c r="W9" i="4"/>
  <c r="W8" i="4" s="1"/>
  <c r="Y24" i="4"/>
  <c r="Y25" i="4" s="1"/>
  <c r="Z24" i="4"/>
  <c r="Z26" i="4"/>
  <c r="R18" i="4"/>
  <c r="Q18" i="4"/>
  <c r="I18" i="4"/>
  <c r="P18" i="4"/>
  <c r="H18" i="4"/>
  <c r="X11" i="4"/>
  <c r="L18" i="4"/>
  <c r="T18" i="4"/>
  <c r="N18" i="4"/>
  <c r="V18" i="4"/>
  <c r="G18" i="4"/>
  <c r="O18" i="4"/>
  <c r="H11" i="4"/>
  <c r="H12" i="4"/>
  <c r="J11" i="4"/>
  <c r="R11" i="4"/>
  <c r="V11" i="4"/>
  <c r="C11" i="4"/>
  <c r="G11" i="4"/>
  <c r="N11" i="4"/>
  <c r="S11" i="4"/>
  <c r="P11" i="4"/>
  <c r="I11" i="4"/>
  <c r="Q11" i="4"/>
  <c r="E11" i="4"/>
  <c r="U11" i="4"/>
  <c r="F22" i="4"/>
  <c r="E22" i="4"/>
  <c r="D22" i="4"/>
  <c r="C22" i="4"/>
  <c r="F21" i="4"/>
  <c r="E21" i="4"/>
  <c r="F20" i="4"/>
  <c r="E20" i="4"/>
  <c r="D20" i="4"/>
  <c r="C20" i="4"/>
  <c r="F19" i="4"/>
  <c r="E19" i="4"/>
  <c r="D19" i="4"/>
  <c r="C19" i="4"/>
  <c r="B22" i="4"/>
  <c r="B20" i="4"/>
  <c r="B19" i="4"/>
  <c r="B15" i="4"/>
  <c r="B13" i="4"/>
  <c r="B10" i="4"/>
  <c r="Z25" i="4" l="1"/>
  <c r="R9" i="4"/>
  <c r="R8" i="4" s="1"/>
  <c r="I9" i="4"/>
  <c r="I8" i="4" s="1"/>
  <c r="V9" i="4"/>
  <c r="V8" i="4" s="1"/>
  <c r="N9" i="4"/>
  <c r="N8" i="4" s="1"/>
  <c r="X9" i="4"/>
  <c r="X8" i="4" s="1"/>
  <c r="T11" i="4"/>
  <c r="F11" i="4"/>
  <c r="B18" i="4"/>
  <c r="B21" i="4"/>
  <c r="L11" i="4"/>
  <c r="O11" i="4"/>
  <c r="E9" i="4"/>
  <c r="E8" i="4" s="1"/>
  <c r="D11" i="4"/>
  <c r="K11" i="4"/>
  <c r="D18" i="4"/>
  <c r="D21" i="4"/>
  <c r="M11" i="4"/>
  <c r="E18" i="4"/>
  <c r="F18" i="4"/>
  <c r="C18" i="4"/>
  <c r="C21" i="4"/>
  <c r="B11" i="4"/>
  <c r="B12" i="4"/>
  <c r="W26" i="4"/>
  <c r="W24" i="4"/>
  <c r="Q24" i="4" l="1"/>
  <c r="G26" i="4"/>
  <c r="G9" i="4"/>
  <c r="G8" i="4" s="1"/>
  <c r="X24" i="4"/>
  <c r="S9" i="4"/>
  <c r="S8" i="4" s="1"/>
  <c r="R26" i="4"/>
  <c r="S24" i="4"/>
  <c r="B9" i="4"/>
  <c r="B8" i="4" s="1"/>
  <c r="C9" i="4"/>
  <c r="C8" i="4" s="1"/>
  <c r="P9" i="4"/>
  <c r="P8" i="4" s="1"/>
  <c r="H9" i="4"/>
  <c r="H8" i="4" s="1"/>
  <c r="E26" i="4"/>
  <c r="W25" i="4"/>
  <c r="Q9" i="4"/>
  <c r="Q8" i="4" s="1"/>
  <c r="H24" i="4"/>
  <c r="H26" i="4"/>
  <c r="M9" i="4"/>
  <c r="M8" i="4" s="1"/>
  <c r="L9" i="4"/>
  <c r="L8" i="4" s="1"/>
  <c r="K9" i="4"/>
  <c r="K8" i="4" s="1"/>
  <c r="F9" i="4"/>
  <c r="F8" i="4" s="1"/>
  <c r="Q26" i="4"/>
  <c r="Q25" i="4" s="1"/>
  <c r="J9" i="4"/>
  <c r="J8" i="4" s="1"/>
  <c r="D9" i="4"/>
  <c r="D8" i="4" s="1"/>
  <c r="O9" i="4"/>
  <c r="O8" i="4" s="1"/>
  <c r="T9" i="4"/>
  <c r="T8" i="4" s="1"/>
  <c r="U9" i="4"/>
  <c r="U8" i="4" s="1"/>
  <c r="R24" i="4"/>
  <c r="R25" i="4" s="1"/>
  <c r="P24" i="4"/>
  <c r="P26" i="4"/>
  <c r="G24" i="4"/>
  <c r="S26" i="4" l="1"/>
  <c r="S25" i="4" s="1"/>
  <c r="X26" i="4"/>
  <c r="D26" i="4"/>
  <c r="K26" i="4"/>
  <c r="U24" i="4"/>
  <c r="J26" i="4"/>
  <c r="L24" i="4"/>
  <c r="O24" i="4"/>
  <c r="F24" i="4"/>
  <c r="M24" i="4"/>
  <c r="V24" i="4"/>
  <c r="T26" i="4"/>
  <c r="E24" i="4"/>
  <c r="E25" i="4" s="1"/>
  <c r="B24" i="4"/>
  <c r="P25" i="4"/>
  <c r="X25" i="4"/>
  <c r="H25" i="4"/>
  <c r="G25" i="4"/>
  <c r="B26" i="4"/>
  <c r="F26" i="4"/>
  <c r="J24" i="4"/>
  <c r="C24" i="4"/>
  <c r="C26" i="4"/>
  <c r="T24" i="4"/>
  <c r="F25" i="4" l="1"/>
  <c r="U26" i="4"/>
  <c r="K24" i="4"/>
  <c r="D24" i="4"/>
  <c r="D25" i="4" s="1"/>
  <c r="L26" i="4"/>
  <c r="O26" i="4"/>
  <c r="O25" i="4" s="1"/>
  <c r="M26" i="4"/>
  <c r="M25" i="4" s="1"/>
  <c r="N24" i="4"/>
  <c r="N26" i="4"/>
  <c r="N25" i="4" s="1"/>
  <c r="K25" i="4"/>
  <c r="V26" i="4"/>
  <c r="V25" i="4" s="1"/>
  <c r="I24" i="4"/>
  <c r="I26" i="4"/>
  <c r="B25" i="4"/>
  <c r="L25" i="4"/>
  <c r="C25" i="4"/>
  <c r="T25" i="4"/>
  <c r="J25" i="4"/>
  <c r="U25" i="4"/>
  <c r="I25" i="4" l="1"/>
</calcChain>
</file>

<file path=xl/comments1.xml><?xml version="1.0" encoding="utf-8"?>
<comments xmlns="http://schemas.openxmlformats.org/spreadsheetml/2006/main">
  <authors>
    <author>Hamann, A. Javier</author>
    <author>Curso</author>
  </authors>
  <commentList>
    <comment ref="A1" authorId="0" shapeId="0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Para los años 2000-2002 no hay datos desagregados de gastos primarios. Las formulas a usan deben tener en cuenta esto. Del 2003 en adelante, si hay datos desagregados.</t>
        </r>
      </text>
    </comment>
    <comment ref="A11" authorId="1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Se incopora de forma exogena el ingreso tributario</t>
        </r>
      </text>
    </comment>
    <comment ref="A24" authorId="1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Ingreso-gastos del capital</t>
        </r>
      </text>
    </comment>
    <comment ref="A28" authorId="1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no hay
</t>
        </r>
      </text>
    </comment>
    <comment ref="A41" authorId="1" shapeId="0">
      <text>
        <r>
          <rPr>
            <b/>
            <sz val="9"/>
            <color indexed="81"/>
            <rFont val="Tahoma"/>
            <charset val="1"/>
          </rPr>
          <t>Ingreso-gastos sin contar la adquisición neta de activos no financieros</t>
        </r>
      </text>
    </comment>
    <comment ref="A43" authorId="1" shapeId="0">
      <text>
        <r>
          <rPr>
            <b/>
            <sz val="9"/>
            <color indexed="81"/>
            <rFont val="Tahoma"/>
            <charset val="1"/>
          </rPr>
          <t>Curso:</t>
        </r>
        <r>
          <rPr>
            <sz val="9"/>
            <color indexed="81"/>
            <rFont val="Tahoma"/>
            <charset val="1"/>
          </rPr>
          <t xml:space="preserve">
Solo gastos de capital</t>
        </r>
      </text>
    </comment>
  </commentList>
</comments>
</file>

<file path=xl/sharedStrings.xml><?xml version="1.0" encoding="utf-8"?>
<sst xmlns="http://schemas.openxmlformats.org/spreadsheetml/2006/main" count="223" uniqueCount="106">
  <si>
    <t>Operaciones del gobierno general - Ingresos de Capital (millones S/)</t>
  </si>
  <si>
    <t>Operaciones del gobierno general - Resultado Primario (millones S/)</t>
  </si>
  <si>
    <t>Operaciones del gobierno general - Intereses (millones S/)</t>
  </si>
  <si>
    <t>Operaciones del gobierno general - Resultado Económico (millones S/)</t>
  </si>
  <si>
    <t>Operaciones del gobierno general - Financiamiento Neto (millones S/)</t>
  </si>
  <si>
    <t>Operaciones del gobierno general - Financiamiento Neto - Externo</t>
  </si>
  <si>
    <t>Operaciones del gobierno general - Financiamiento Neto - Externo (millones US$)</t>
  </si>
  <si>
    <t>Operaciones del gobierno general - Financiamiento Neto - Externo - Desembolsos (millones US$)</t>
  </si>
  <si>
    <t>Operaciones del gobierno general - Financiamiento Neto - Externo - Amortización (millones US$)</t>
  </si>
  <si>
    <t>Operaciones del gobierno general - Financiamiento Neto - Externo - Otros (millones US$)</t>
  </si>
  <si>
    <t>Operaciones del gobierno general - Financiamiento Neto - Interno (millones S/)</t>
  </si>
  <si>
    <t>Operaciones del gobierno general - Financiamiento Neto - Privatización (millones S/)</t>
  </si>
  <si>
    <t>Ingresos corrientes del gobierno general (millones S/) - Ingresos Tributarios</t>
  </si>
  <si>
    <t>Ingresos corrientes del gobierno general (millones S/) - Ingresos Tributarios - Impuestos a los Ingresos</t>
  </si>
  <si>
    <t>Ingresos corrientes del gobierno general (millones S/) - Ingresos Tributarios - Impuestos a los Ingresos - Personas Naturales</t>
  </si>
  <si>
    <t>Ingresos corrientes del gobierno general (millones S/) - Ingresos Tributarios - Impuestos a los Ingresos - Personas Jurídicas</t>
  </si>
  <si>
    <t>Ingresos corrientes del gobierno general (millones S/) - Ingresos Tributarios - Impuestos a los Ingresos - Regularización</t>
  </si>
  <si>
    <t>Ingresos corrientes del gobierno general (millones S/) - Ingresos Tributarios - Impuestos a las Importaciones</t>
  </si>
  <si>
    <t>Ingresos corrientes del gobierno general (millones S/) - Ingresos Tributarios - IGV</t>
  </si>
  <si>
    <t>Ingresos corrientes del gobierno general (millones S/) - Ingresos Tributarios - IGV - Interno</t>
  </si>
  <si>
    <t>Ingresos corrientes del gobierno general (millones S/) - Ingresos Tributarios - IGV - Importaciones</t>
  </si>
  <si>
    <t>Ingresos corrientes del gobierno general (millones S/) - Ingresos Tributarios - ISC</t>
  </si>
  <si>
    <t>Ingresos corrientes del gobierno general (millones S/) - Ingresos Tributarios - ISC - Combustibles</t>
  </si>
  <si>
    <t>Ingresos corrientes del gobierno general (millones S/) - Ingresos Tributarios - ISC - Otros</t>
  </si>
  <si>
    <t>Ingresos corrientes del gobierno general (millones S/) - Ingresos Tributarios - Otros Ingresos Tributarios</t>
  </si>
  <si>
    <t>Ingresos corrientes del gobierno general (millones S/) - Ingresos Tributarios - Documentos Valorados</t>
  </si>
  <si>
    <t>Ingresos corrientes del gobierno general (millones S/) - Ingresos No Tributarios</t>
  </si>
  <si>
    <t>Ingresos corrientes del gobierno general (millones S/) - Ingresos No Tributarios - Contribuciones a Essalud y ONP</t>
  </si>
  <si>
    <t>Ingresos corrientes del gobierno general (millones S/) - Ingresos No Tributarios - Regalías petroleras, gasíferas y mineras</t>
  </si>
  <si>
    <t>Ingresos corrientes del gobierno general (millones S/) - Ingresos No Tributarios - Canon Petrolero</t>
  </si>
  <si>
    <t>Ingresos corrientes del gobierno general (millones S/) - Ingresos No Tributarios - Otros ingresos</t>
  </si>
  <si>
    <t>Ingresos corrientes del gobierno general (millones S/) - Total</t>
  </si>
  <si>
    <t>Gastos del gobierno general (millones S/) - Gastos Corrientes</t>
  </si>
  <si>
    <t>Gastos del gobierno general (millones S/) - Gastos Corrientes - Remuneraciones</t>
  </si>
  <si>
    <t>Gastos del gobierno general (millones S/) - Gastos Corrientes - Remuneraciones - Gobierno Nacional</t>
  </si>
  <si>
    <t>Gastos del gobierno general (millones S/) - Gastos Corrientes - Remuneraciones - Gobiernos Regionales</t>
  </si>
  <si>
    <t>Gastos del gobierno general (millones S/) - Gastos Corrientes - Remuneraciones - Gobiernos Locales</t>
  </si>
  <si>
    <t>Gastos del gobierno general (millones S/) - Gastos Corrientes - Bienes y Servicios</t>
  </si>
  <si>
    <t>Gastos del gobierno general (millones S/) - Gastos Corrientes - Bienes y Servicios - Gobierno Nacional</t>
  </si>
  <si>
    <t>Gastos del gobierno general (millones S/) - Gastos Corrientes - Bienes y Servicios - Gobiernos Regionales</t>
  </si>
  <si>
    <t>Gastos del gobierno general (millones S/) - Gastos Corrientes - Bienes y Servicios - Gobiernos Locales</t>
  </si>
  <si>
    <t>Gastos del gobierno general (millones S/) - Gastos Corrientes - Tranferencias</t>
  </si>
  <si>
    <t>Gastos del gobierno general (millones S/) - Gastos Corrientes - Tranferencias - Gobierno Nacional</t>
  </si>
  <si>
    <t>Gastos del gobierno general (millones S/) - Gastos Corrientes - Tranferencias - Gobiernos Regionales</t>
  </si>
  <si>
    <t>Gastos del gobierno general (millones S/) - Gastos Corrientes - Tranferencias - Gobiernos Locales</t>
  </si>
  <si>
    <t>Gastos del gobierno general (millones S/) - Gasto de Capital</t>
  </si>
  <si>
    <t>Gastos del gobierno general (millones S/) - Gasto de Capital - Formación Bruta de Capital</t>
  </si>
  <si>
    <t>Gastos del gobierno general (millones S/) - Gasto de Capital - Formación Bruta de Capital - Gobierno Nacional</t>
  </si>
  <si>
    <t>Gastos del gobierno general (millones S/) - Gasto de Capital - Formación Bruta de Capital - Gobiernos Regionales</t>
  </si>
  <si>
    <t>Gastos del gobierno general (millones S/) - Gasto de Capital - Formación Bruta de Capital - Gobiernos Locales</t>
  </si>
  <si>
    <t>Gastos del gobierno general (millones S/) - Gasto de Capital - Otros Gastos de Capital</t>
  </si>
  <si>
    <t>Gastos del gobierno general (millones S/) - Gasto No Financiero Total</t>
  </si>
  <si>
    <t>Gastos del gobierno general (millones S/) - Gasto No Financiero Total - Gobierno Nacional</t>
  </si>
  <si>
    <t>Gastos del gobierno general (millones S/) - Gasto No Financiero Total - Gobiernos Regionales</t>
  </si>
  <si>
    <t>Gastos del gobierno general (millones S/) - Gasto No Financiero Total - Gobiernos Locales</t>
  </si>
  <si>
    <t>Formación bruta de capital del gobierno general (estructura porcentual) - Sectores económicos</t>
  </si>
  <si>
    <t>Formación bruta de capital del gobierno general (estructura porcentual) - Sectores económicos - Agricultura</t>
  </si>
  <si>
    <t>Formación bruta de capital del gobierno general (estructura porcentual) - Sectores económicos - Transportes y comunicaciones</t>
  </si>
  <si>
    <t>Formación bruta de capital del gobierno general (estructura porcentual) - Sectores económicos - Energía y minas</t>
  </si>
  <si>
    <t>Formación bruta de capital del gobierno general (estructura porcentual) - Sectores económicos - Industria, comercio, turismo e integración</t>
  </si>
  <si>
    <t>Formación bruta de capital del gobierno general (estructura porcentual) - Sectores económicos - Pesquería</t>
  </si>
  <si>
    <t>Formación bruta de capital del gobierno general (estructura porcentual) - Sectores sociales</t>
  </si>
  <si>
    <t>Formación bruta de capital del gobierno general (estructura porcentual) - Sectores sociales - Educación</t>
  </si>
  <si>
    <t>Formación bruta de capital del gobierno general (estructura porcentual) - Sectores sociales - Educación - Salud</t>
  </si>
  <si>
    <t>Formación bruta de capital del gobierno general (estructura porcentual) - Sectores sociales - Educación - Trabajo y otros</t>
  </si>
  <si>
    <t>Formación bruta de capital del gobierno general (estructura porcentual) - Sectores generales</t>
  </si>
  <si>
    <t>Formación bruta de capital del gobierno general (estructura porcentual) - programas multisectoriales</t>
  </si>
  <si>
    <t>Formación bruta de capital del gobierno general (estructura porcentual) - Total</t>
  </si>
  <si>
    <t>n.d.</t>
  </si>
  <si>
    <t>(En millones de soles)</t>
  </si>
  <si>
    <t>Ingresos</t>
  </si>
  <si>
    <t>Tributarios</t>
  </si>
  <si>
    <t>Impuestos directos</t>
  </si>
  <si>
    <t>Impuestos indirectos</t>
  </si>
  <si>
    <t>IGV</t>
  </si>
  <si>
    <t>ISC</t>
  </si>
  <si>
    <t>Otros ingresos tributarios</t>
  </si>
  <si>
    <t>No tributarios</t>
  </si>
  <si>
    <t>Donaciones</t>
  </si>
  <si>
    <t>Gastos</t>
  </si>
  <si>
    <t>Sueldos y salarios</t>
  </si>
  <si>
    <t>Bienes y servicios</t>
  </si>
  <si>
    <t>Intereses</t>
  </si>
  <si>
    <t>Subsidios y otras transferencias</t>
  </si>
  <si>
    <t>Adquisicion neta de activos no fin.</t>
  </si>
  <si>
    <t>Resultado</t>
  </si>
  <si>
    <t>Transacciones de activos y pasivos fin.</t>
  </si>
  <si>
    <t>Adquisicion neta de activos financieros</t>
  </si>
  <si>
    <t>Depositos (variacion)</t>
  </si>
  <si>
    <t>Prestamos netos</t>
  </si>
  <si>
    <t>Adquisicion neta de pasivos financieros</t>
  </si>
  <si>
    <t>Desembolsos netos</t>
  </si>
  <si>
    <t>Ingresos por privatizacion</t>
  </si>
  <si>
    <t>Memorandum:</t>
  </si>
  <si>
    <t>PBI</t>
  </si>
  <si>
    <t>Resultado (% del PBI)</t>
  </si>
  <si>
    <t>Resultado primario</t>
  </si>
  <si>
    <t>Resultado primario (% del PBI)</t>
  </si>
  <si>
    <t>Cuentas del Gobierno General</t>
  </si>
  <si>
    <t>(como % del PBI)</t>
  </si>
  <si>
    <t>Peru. Cuentas del Gobierno General, 2000-2022</t>
  </si>
  <si>
    <t>Lineas usadas en el CUADRO RESUMEN</t>
  </si>
  <si>
    <t>Ahorro del GG</t>
  </si>
  <si>
    <t>Ahorro del GG (% del PBI)</t>
  </si>
  <si>
    <t>Inversion del GG</t>
  </si>
  <si>
    <t>Inverison del GG (% del PBI)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</si>
</sst>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7" formatCode="_(* #,##0.0_);_(* \(#,##0.0\);_(* &quot;-&quot;??_);_(@_)"/>
    <numFmt numFmtId="168" formatCode="0.0%"/>
  </numFmts>
  <fonts count="1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4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 val="singleAccounting"/>
      <sz val="11"/>
      <color theme="4"/>
      <name val="Calibri"/>
      <family val="2"/>
    </font>
    <font>
      <b/>
      <i/>
      <sz val="11"/>
      <color theme="4"/>
      <name val="Calibri"/>
      <family val="2"/>
    </font>
    <font>
      <sz val="11"/>
      <color rgb="FF00B050"/>
      <name val="Calibri"/>
      <family val="2"/>
    </font>
    <font>
      <b/>
      <sz val="11"/>
      <color rgb="FF00B05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6" tint="-0.249977111117893"/>
      <name val="Calibri"/>
      <family val="2"/>
    </font>
    <font>
      <b/>
      <u val="singleAccounting"/>
      <sz val="11"/>
      <color theme="6" tint="-0.249977111117893"/>
      <name val="Calibri"/>
      <family val="2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165" fontId="4" fillId="2" borderId="0" xfId="0" applyNumberFormat="1" applyFont="1" applyFill="1"/>
    <xf numFmtId="165" fontId="4" fillId="2" borderId="0" xfId="1" applyNumberFormat="1" applyFont="1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 indent="1"/>
    </xf>
    <xf numFmtId="165" fontId="0" fillId="0" borderId="0" xfId="0" applyNumberFormat="1"/>
    <xf numFmtId="165" fontId="0" fillId="0" borderId="0" xfId="1" applyNumberFormat="1" applyFont="1"/>
    <xf numFmtId="0" fontId="5" fillId="0" borderId="0" xfId="0" applyFont="1" applyAlignment="1">
      <alignment horizontal="left" indent="2"/>
    </xf>
    <xf numFmtId="165" fontId="0" fillId="2" borderId="0" xfId="1" applyNumberFormat="1" applyFont="1" applyFill="1"/>
    <xf numFmtId="165" fontId="4" fillId="0" borderId="0" xfId="0" applyNumberFormat="1" applyFont="1"/>
    <xf numFmtId="0" fontId="6" fillId="0" borderId="0" xfId="0" applyFont="1"/>
    <xf numFmtId="165" fontId="7" fillId="2" borderId="0" xfId="0" applyNumberFormat="1" applyFont="1" applyFill="1"/>
    <xf numFmtId="0" fontId="0" fillId="0" borderId="0" xfId="0" applyAlignment="1">
      <alignment horizontal="left" indent="1"/>
    </xf>
    <xf numFmtId="0" fontId="5" fillId="0" borderId="0" xfId="0" applyFont="1"/>
    <xf numFmtId="0" fontId="0" fillId="3" borderId="0" xfId="0" applyFill="1"/>
    <xf numFmtId="167" fontId="4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65" fontId="9" fillId="0" borderId="0" xfId="0" applyNumberFormat="1" applyFont="1"/>
    <xf numFmtId="165" fontId="10" fillId="0" borderId="0" xfId="0" applyNumberFormat="1" applyFont="1"/>
    <xf numFmtId="165" fontId="9" fillId="0" borderId="0" xfId="0" applyNumberFormat="1" applyFont="1" applyAlignment="1">
      <alignment horizontal="right"/>
    </xf>
    <xf numFmtId="167" fontId="7" fillId="0" borderId="0" xfId="0" applyNumberFormat="1" applyFont="1"/>
    <xf numFmtId="167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7" fontId="13" fillId="0" borderId="0" xfId="0" applyNumberFormat="1" applyFont="1"/>
    <xf numFmtId="167" fontId="13" fillId="0" borderId="0" xfId="0" applyNumberFormat="1" applyFont="1" applyAlignment="1">
      <alignment horizontal="right"/>
    </xf>
    <xf numFmtId="167" fontId="13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right"/>
    </xf>
    <xf numFmtId="167" fontId="7" fillId="4" borderId="0" xfId="0" applyNumberFormat="1" applyFont="1" applyFill="1"/>
    <xf numFmtId="167" fontId="13" fillId="4" borderId="0" xfId="0" applyNumberFormat="1" applyFont="1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0" borderId="0" xfId="1" applyFont="1" applyFill="1"/>
    <xf numFmtId="0" fontId="1" fillId="0" borderId="0" xfId="0" applyFont="1"/>
    <xf numFmtId="165" fontId="1" fillId="0" borderId="0" xfId="1" applyNumberFormat="1" applyFont="1"/>
    <xf numFmtId="0" fontId="3" fillId="0" borderId="0" xfId="0" applyFont="1" applyAlignment="1">
      <alignment horizontal="left" indent="1"/>
    </xf>
    <xf numFmtId="165" fontId="4" fillId="2" borderId="0" xfId="0" applyNumberFormat="1" applyFont="1" applyFill="1" applyAlignment="1"/>
    <xf numFmtId="168" fontId="8" fillId="2" borderId="0" xfId="2" applyNumberFormat="1" applyFont="1" applyFill="1"/>
    <xf numFmtId="10" fontId="8" fillId="2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</a:rPr>
              <a:t>PERÚ. INGRESOS DEL GOBIERNO GENERAL</a:t>
            </a:r>
          </a:p>
          <a:p>
            <a:pPr>
              <a:defRPr/>
            </a:pPr>
            <a:r>
              <a:rPr lang="en-US" sz="1400" b="0" i="1">
                <a:solidFill>
                  <a:srgbClr val="FFFF00"/>
                </a:solidFill>
              </a:rPr>
              <a:t>(en</a:t>
            </a:r>
            <a:r>
              <a:rPr lang="en-US" sz="1400" b="0" i="1" baseline="0">
                <a:solidFill>
                  <a:srgbClr val="FFFF00"/>
                </a:solidFill>
              </a:rPr>
              <a:t> porcentaje del PBI)</a:t>
            </a:r>
            <a:endParaRPr lang="en-US" sz="1400" b="0" i="1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'INDICADORES FISCALES'!$A$10</c:f>
              <c:strCache>
                <c:ptCount val="1"/>
                <c:pt idx="0">
                  <c:v>Impuestos directos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FISCALES'!$B$10:$Z$10</c:f>
              <c:numCache>
                <c:formatCode>_(* #,##0.0_);_(* \(#,##0.0\);_(* "-"??_);_(@_)</c:formatCode>
                <c:ptCount val="25"/>
                <c:pt idx="0">
                  <c:v>2.9167931988531817</c:v>
                </c:pt>
                <c:pt idx="1">
                  <c:v>3.1458855021666432</c:v>
                </c:pt>
                <c:pt idx="2">
                  <c:v>3.1681727216099147</c:v>
                </c:pt>
                <c:pt idx="3">
                  <c:v>3.9152044630492528</c:v>
                </c:pt>
                <c:pt idx="4">
                  <c:v>3.9993082788190373</c:v>
                </c:pt>
                <c:pt idx="5">
                  <c:v>4.5728419352163829</c:v>
                </c:pt>
                <c:pt idx="6">
                  <c:v>6.4314626083232378</c:v>
                </c:pt>
                <c:pt idx="7">
                  <c:v>7.1466370244922475</c:v>
                </c:pt>
                <c:pt idx="8">
                  <c:v>6.8058529788612336</c:v>
                </c:pt>
                <c:pt idx="9">
                  <c:v>5.5463967443575966</c:v>
                </c:pt>
                <c:pt idx="10">
                  <c:v>6.1300447814550205</c:v>
                </c:pt>
                <c:pt idx="11">
                  <c:v>7.1431014211648822</c:v>
                </c:pt>
                <c:pt idx="12">
                  <c:v>7.3206210332108919</c:v>
                </c:pt>
                <c:pt idx="13">
                  <c:v>6.6695627754277451</c:v>
                </c:pt>
                <c:pt idx="14">
                  <c:v>6.9718643789859858</c:v>
                </c:pt>
                <c:pt idx="15">
                  <c:v>5.676087000201596</c:v>
                </c:pt>
                <c:pt idx="16">
                  <c:v>5.635257979630234</c:v>
                </c:pt>
                <c:pt idx="17">
                  <c:v>5.224639761548425</c:v>
                </c:pt>
                <c:pt idx="18">
                  <c:v>5.5783299742296943</c:v>
                </c:pt>
                <c:pt idx="19">
                  <c:v>5.6752248736276334</c:v>
                </c:pt>
                <c:pt idx="20">
                  <c:v>5.2998900633136676</c:v>
                </c:pt>
                <c:pt idx="21">
                  <c:v>6.2613907168339287</c:v>
                </c:pt>
                <c:pt idx="22">
                  <c:v>7.4554726578698087</c:v>
                </c:pt>
                <c:pt idx="23">
                  <c:v>6.6971065594522914</c:v>
                </c:pt>
                <c:pt idx="24">
                  <c:v>7.0086062821216863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8-6745-A01F-99EC5DEF3AC7}"/>
            </c:ext>
          </c:extLst>
        </c:ser>
        <c:ser>
          <c:idx val="1"/>
          <c:order val="1"/>
          <c:tx>
            <c:strRef>
              <c:f>'INDICADORES FISCALES'!$A$12</c:f>
              <c:strCache>
                <c:ptCount val="1"/>
                <c:pt idx="0">
                  <c:v>IGV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FISCALES'!$B$12:$Z$12</c:f>
              <c:numCache>
                <c:formatCode>_(* #,##0.0_);_(* \(#,##0.0\);_(* "-"??_);_(@_)</c:formatCode>
                <c:ptCount val="25"/>
                <c:pt idx="0">
                  <c:v>6.8311450189178373</c:v>
                </c:pt>
                <c:pt idx="1">
                  <c:v>6.6012836809338467</c:v>
                </c:pt>
                <c:pt idx="2">
                  <c:v>6.647702994144379</c:v>
                </c:pt>
                <c:pt idx="3">
                  <c:v>6.932900402070957</c:v>
                </c:pt>
                <c:pt idx="4">
                  <c:v>7.1791766137408564</c:v>
                </c:pt>
                <c:pt idx="5">
                  <c:v>7.4809064017963358</c:v>
                </c:pt>
                <c:pt idx="6">
                  <c:v>7.5152139476669806</c:v>
                </c:pt>
                <c:pt idx="7">
                  <c:v>7.9008055585224568</c:v>
                </c:pt>
                <c:pt idx="8">
                  <c:v>8.903111474622353</c:v>
                </c:pt>
                <c:pt idx="9">
                  <c:v>8.0470155243085593</c:v>
                </c:pt>
                <c:pt idx="10">
                  <c:v>8.4428232458603425</c:v>
                </c:pt>
                <c:pt idx="11">
                  <c:v>8.586681603654478</c:v>
                </c:pt>
                <c:pt idx="12">
                  <c:v>8.6489457833940602</c:v>
                </c:pt>
                <c:pt idx="13">
                  <c:v>8.7349649669422735</c:v>
                </c:pt>
                <c:pt idx="14">
                  <c:v>8.7418005818871301</c:v>
                </c:pt>
                <c:pt idx="15">
                  <c:v>8.4405894147952747</c:v>
                </c:pt>
                <c:pt idx="16">
                  <c:v>7.9791923160214173</c:v>
                </c:pt>
                <c:pt idx="17">
                  <c:v>7.7672679110106362</c:v>
                </c:pt>
                <c:pt idx="18">
                  <c:v>8.1353483175874874</c:v>
                </c:pt>
                <c:pt idx="19">
                  <c:v>8.1880661617713137</c:v>
                </c:pt>
                <c:pt idx="20">
                  <c:v>7.6900318991697265</c:v>
                </c:pt>
                <c:pt idx="21">
                  <c:v>8.9108950544891528</c:v>
                </c:pt>
                <c:pt idx="22">
                  <c:v>9.4155836017937666</c:v>
                </c:pt>
                <c:pt idx="23">
                  <c:v>8.8973437855785882</c:v>
                </c:pt>
                <c:pt idx="24">
                  <c:v>9.4275350687381909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8-6745-A01F-99EC5DEF3AC7}"/>
            </c:ext>
          </c:extLst>
        </c:ser>
        <c:ser>
          <c:idx val="2"/>
          <c:order val="2"/>
          <c:tx>
            <c:strRef>
              <c:f>'INDICADORES FISCALES'!$A$13</c:f>
              <c:strCache>
                <c:ptCount val="1"/>
                <c:pt idx="0">
                  <c:v>ISC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FISCALES'!$B$13:$Z$13</c:f>
              <c:numCache>
                <c:formatCode>_(* #,##0.0_);_(* \(#,##0.0\);_(* "-"??_);_(@_)</c:formatCode>
                <c:ptCount val="25"/>
                <c:pt idx="0">
                  <c:v>1.9469548997302151</c:v>
                </c:pt>
                <c:pt idx="1">
                  <c:v>1.9897019917723739</c:v>
                </c:pt>
                <c:pt idx="2">
                  <c:v>2.2051989814178441</c:v>
                </c:pt>
                <c:pt idx="3">
                  <c:v>2.2230535055047533</c:v>
                </c:pt>
                <c:pt idx="4">
                  <c:v>1.9800070219201822</c:v>
                </c:pt>
                <c:pt idx="5">
                  <c:v>1.6618663147903656</c:v>
                </c:pt>
                <c:pt idx="6">
                  <c:v>1.4117417708718678</c:v>
                </c:pt>
                <c:pt idx="7">
                  <c:v>1.3422341939073112</c:v>
                </c:pt>
                <c:pt idx="8">
                  <c:v>0.97508083860627492</c:v>
                </c:pt>
                <c:pt idx="9">
                  <c:v>1.1299160886996493</c:v>
                </c:pt>
                <c:pt idx="10">
                  <c:v>1.1091360294201271</c:v>
                </c:pt>
                <c:pt idx="11">
                  <c:v>1.002237558072584</c:v>
                </c:pt>
                <c:pt idx="12">
                  <c:v>0.96574384511544986</c:v>
                </c:pt>
                <c:pt idx="13">
                  <c:v>1.0005751509333278</c:v>
                </c:pt>
                <c:pt idx="14">
                  <c:v>0.8914678440756878</c:v>
                </c:pt>
                <c:pt idx="15">
                  <c:v>0.89762452757471911</c:v>
                </c:pt>
                <c:pt idx="16">
                  <c:v>0.89367504756928218</c:v>
                </c:pt>
                <c:pt idx="17">
                  <c:v>0.89767433119725659</c:v>
                </c:pt>
                <c:pt idx="18">
                  <c:v>0.91989738868130022</c:v>
                </c:pt>
                <c:pt idx="19">
                  <c:v>1.0594075157213247</c:v>
                </c:pt>
                <c:pt idx="20">
                  <c:v>0.96098969490694597</c:v>
                </c:pt>
                <c:pt idx="21">
                  <c:v>1.0426803009633274</c:v>
                </c:pt>
                <c:pt idx="22">
                  <c:v>0.96236492774926763</c:v>
                </c:pt>
                <c:pt idx="23">
                  <c:v>0.99456646855674757</c:v>
                </c:pt>
                <c:pt idx="24">
                  <c:v>0.9503558866352424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38-6745-A01F-99EC5DEF3AC7}"/>
            </c:ext>
          </c:extLst>
        </c:ser>
        <c:ser>
          <c:idx val="3"/>
          <c:order val="3"/>
          <c:tx>
            <c:strRef>
              <c:f>'INDICADORES FISCALES'!$A$14</c:f>
              <c:strCache>
                <c:ptCount val="1"/>
                <c:pt idx="0">
                  <c:v>Otros ingresos tributarios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FISCALES'!$B$14:$Z$14</c:f>
              <c:numCache>
                <c:formatCode>_(* #,##0.0_);_(* \(#,##0.0\);_(* "-"??_);_(@_)</c:formatCode>
                <c:ptCount val="25"/>
                <c:pt idx="0">
                  <c:v>-5.9261434333953027E-2</c:v>
                </c:pt>
                <c:pt idx="1">
                  <c:v>-7.9357085582924189E-2</c:v>
                </c:pt>
                <c:pt idx="2">
                  <c:v>-0.30995762430856821</c:v>
                </c:pt>
                <c:pt idx="3">
                  <c:v>-0.52570685732767042</c:v>
                </c:pt>
                <c:pt idx="4">
                  <c:v>-0.29606264627831269</c:v>
                </c:pt>
                <c:pt idx="5">
                  <c:v>-0.15854353185735034</c:v>
                </c:pt>
                <c:pt idx="6">
                  <c:v>-8.5765419920317942E-2</c:v>
                </c:pt>
                <c:pt idx="7">
                  <c:v>-0.33265003406391441</c:v>
                </c:pt>
                <c:pt idx="8">
                  <c:v>-0.39842465402189942</c:v>
                </c:pt>
                <c:pt idx="9">
                  <c:v>-0.43957518186643174</c:v>
                </c:pt>
                <c:pt idx="10">
                  <c:v>-0.43925917647865576</c:v>
                </c:pt>
                <c:pt idx="11">
                  <c:v>-0.61281614108977589</c:v>
                </c:pt>
                <c:pt idx="12">
                  <c:v>-0.32731434701878265</c:v>
                </c:pt>
                <c:pt idx="13">
                  <c:v>1.9191007966295522E-2</c:v>
                </c:pt>
                <c:pt idx="14">
                  <c:v>3.8392619442140195E-2</c:v>
                </c:pt>
                <c:pt idx="15">
                  <c:v>-0.14572611906107225</c:v>
                </c:pt>
                <c:pt idx="16">
                  <c:v>-0.79661086998010744</c:v>
                </c:pt>
                <c:pt idx="17">
                  <c:v>-0.81890262391034574</c:v>
                </c:pt>
                <c:pt idx="18">
                  <c:v>-0.43181042667544706</c:v>
                </c:pt>
                <c:pt idx="19">
                  <c:v>-0.43726042163633139</c:v>
                </c:pt>
                <c:pt idx="20">
                  <c:v>-0.84732156512197099</c:v>
                </c:pt>
                <c:pt idx="21">
                  <c:v>-4.9213373549254077E-2</c:v>
                </c:pt>
                <c:pt idx="22">
                  <c:v>-0.83335542503032589</c:v>
                </c:pt>
                <c:pt idx="23">
                  <c:v>-0.65506357180289865</c:v>
                </c:pt>
                <c:pt idx="24">
                  <c:v>-0.50567385238009099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338-6745-A01F-99EC5DEF3AC7}"/>
            </c:ext>
          </c:extLst>
        </c:ser>
        <c:ser>
          <c:idx val="4"/>
          <c:order val="4"/>
          <c:tx>
            <c:strRef>
              <c:f>'INDICADORES FISCALES'!$A$15</c:f>
              <c:strCache>
                <c:ptCount val="1"/>
                <c:pt idx="0">
                  <c:v>No tributarios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FISCALES'!$B$15:$Z$15</c:f>
              <c:numCache>
                <c:formatCode>_(* #,##0.0_);_(* \(#,##0.0\);_(* "-"??_);_(@_)</c:formatCode>
                <c:ptCount val="25"/>
                <c:pt idx="0">
                  <c:v>5.6348306394342602</c:v>
                </c:pt>
                <c:pt idx="1">
                  <c:v>4.713016118356057</c:v>
                </c:pt>
                <c:pt idx="2">
                  <c:v>5.0718434470441451</c:v>
                </c:pt>
                <c:pt idx="3">
                  <c:v>4.5494592878456999</c:v>
                </c:pt>
                <c:pt idx="4">
                  <c:v>4.3063157530231448</c:v>
                </c:pt>
                <c:pt idx="5">
                  <c:v>4.6151048155352834</c:v>
                </c:pt>
                <c:pt idx="6">
                  <c:v>4.7798881041900358</c:v>
                </c:pt>
                <c:pt idx="7">
                  <c:v>5.0155019400105108</c:v>
                </c:pt>
                <c:pt idx="8">
                  <c:v>5.345878233856328</c:v>
                </c:pt>
                <c:pt idx="9">
                  <c:v>5.1278505028734216</c:v>
                </c:pt>
                <c:pt idx="10">
                  <c:v>5.1694439435530741</c:v>
                </c:pt>
                <c:pt idx="11">
                  <c:v>5.3395853837163099</c:v>
                </c:pt>
                <c:pt idx="12">
                  <c:v>5.4125133629487934</c:v>
                </c:pt>
                <c:pt idx="13">
                  <c:v>5.3587153162008923</c:v>
                </c:pt>
                <c:pt idx="14">
                  <c:v>5.2838293161087408</c:v>
                </c:pt>
                <c:pt idx="15">
                  <c:v>4.9500225516279022</c:v>
                </c:pt>
                <c:pt idx="16">
                  <c:v>4.5999669805919376</c:v>
                </c:pt>
                <c:pt idx="17">
                  <c:v>4.68763275059443</c:v>
                </c:pt>
                <c:pt idx="18">
                  <c:v>4.7208669074850631</c:v>
                </c:pt>
                <c:pt idx="19">
                  <c:v>4.90851013370406</c:v>
                </c:pt>
                <c:pt idx="20">
                  <c:v>4.4924223111816408</c:v>
                </c:pt>
                <c:pt idx="21">
                  <c:v>4.6469140684409558</c:v>
                </c:pt>
                <c:pt idx="22">
                  <c:v>4.8921610104858848</c:v>
                </c:pt>
                <c:pt idx="23">
                  <c:v>4.9933270925401558</c:v>
                </c:pt>
                <c:pt idx="24">
                  <c:v>5.0669146708906476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338-6745-A01F-99EC5DEF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192264"/>
        <c:axId val="476194616"/>
      </c:barChart>
      <c:catAx>
        <c:axId val="47619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194616"/>
        <c:crosses val="autoZero"/>
        <c:auto val="1"/>
        <c:lblAlgn val="ctr"/>
        <c:lblOffset val="100"/>
        <c:tickLblSkip val="2"/>
        <c:noMultiLvlLbl val="0"/>
      </c:catAx>
      <c:valAx>
        <c:axId val="4761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19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legendEntry>
      <c:layout>
        <c:manualLayout>
          <c:xMode val="edge"/>
          <c:yMode val="edge"/>
          <c:x val="0.27074847609737174"/>
          <c:y val="0.1647700493903356"/>
          <c:w val="0.5750732045743745"/>
          <c:h val="4.1377634736523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</a:rPr>
              <a:t>PERÚ. GASTOS DEL GOBIERNO GENERAL</a:t>
            </a:r>
          </a:p>
          <a:p>
            <a:pPr>
              <a:defRPr/>
            </a:pPr>
            <a:r>
              <a:rPr lang="en-US" sz="1400" b="0" i="1">
                <a:solidFill>
                  <a:srgbClr val="FFFF00"/>
                </a:solidFill>
              </a:rPr>
              <a:t>(en porcentaaje</a:t>
            </a:r>
            <a:r>
              <a:rPr lang="en-US" sz="1400" b="0" i="1" baseline="0">
                <a:solidFill>
                  <a:srgbClr val="FFFF00"/>
                </a:solidFill>
              </a:rPr>
              <a:t> del PBI)</a:t>
            </a:r>
            <a:endParaRPr lang="en-US" sz="1400" b="0" i="1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'INDICADORES FISCALES'!$A$19</c:f>
              <c:strCache>
                <c:ptCount val="1"/>
                <c:pt idx="0">
                  <c:v>Sueldos y salarios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FISCALES'!$E$5:$Z$5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'INDICADORES FISCALES'!$E$19:$Z$19</c:f>
              <c:numCache>
                <c:formatCode>_(* #,##0.0_);_(* \(#,##0.0\);_(* "-"??_);_(@_)</c:formatCode>
                <c:ptCount val="22"/>
                <c:pt idx="0">
                  <c:v>6.085998228724061</c:v>
                </c:pt>
                <c:pt idx="1">
                  <c:v>5.890036278050129</c:v>
                </c:pt>
                <c:pt idx="2">
                  <c:v>6.0496967868273099</c:v>
                </c:pt>
                <c:pt idx="3">
                  <c:v>5.5607987536051207</c:v>
                </c:pt>
                <c:pt idx="4">
                  <c:v>5.212969943039103</c:v>
                </c:pt>
                <c:pt idx="5">
                  <c:v>5.0752569486275076</c:v>
                </c:pt>
                <c:pt idx="6">
                  <c:v>5.3467262604807635</c:v>
                </c:pt>
                <c:pt idx="7">
                  <c:v>4.9417561003587167</c:v>
                </c:pt>
                <c:pt idx="8">
                  <c:v>4.8520127974311631</c:v>
                </c:pt>
                <c:pt idx="9">
                  <c:v>4.9594263812166588</c:v>
                </c:pt>
                <c:pt idx="10">
                  <c:v>5.3632481156638772</c:v>
                </c:pt>
                <c:pt idx="11">
                  <c:v>5.9153743118406252</c:v>
                </c:pt>
                <c:pt idx="12">
                  <c:v>5.7910929384470817</c:v>
                </c:pt>
                <c:pt idx="13">
                  <c:v>5.9135377085094269</c:v>
                </c:pt>
                <c:pt idx="14">
                  <c:v>6.0650158191461045</c:v>
                </c:pt>
                <c:pt idx="15">
                  <c:v>6.1910142997692548</c:v>
                </c:pt>
                <c:pt idx="16">
                  <c:v>6.3373414031295443</c:v>
                </c:pt>
                <c:pt idx="17">
                  <c:v>7.3659905027578603</c:v>
                </c:pt>
                <c:pt idx="18">
                  <c:v>6.1870875304236721</c:v>
                </c:pt>
                <c:pt idx="19">
                  <c:v>5.924424022787985</c:v>
                </c:pt>
                <c:pt idx="20">
                  <c:v>6.6767501647683334</c:v>
                </c:pt>
                <c:pt idx="21">
                  <c:v>7.2562895093772202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6F-F043-B633-A252830A06C6}"/>
            </c:ext>
          </c:extLst>
        </c:ser>
        <c:ser>
          <c:idx val="1"/>
          <c:order val="1"/>
          <c:tx>
            <c:strRef>
              <c:f>'INDICADORES FISCALES'!$A$20</c:f>
              <c:strCache>
                <c:ptCount val="1"/>
                <c:pt idx="0">
                  <c:v>Bienes y servicios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FISCALES'!$E$5:$Z$5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'INDICADORES FISCALES'!$E$20:$Z$20</c:f>
              <c:numCache>
                <c:formatCode>_(* #,##0.0_);_(* \(#,##0.0\);_(* "-"??_);_(@_)</c:formatCode>
                <c:ptCount val="22"/>
                <c:pt idx="0">
                  <c:v>4.7943007421934043</c:v>
                </c:pt>
                <c:pt idx="1">
                  <c:v>4.7141318899816165</c:v>
                </c:pt>
                <c:pt idx="2">
                  <c:v>4.9597059602236229</c:v>
                </c:pt>
                <c:pt idx="3">
                  <c:v>4.6738287635756777</c:v>
                </c:pt>
                <c:pt idx="4">
                  <c:v>4.546952857898046</c:v>
                </c:pt>
                <c:pt idx="5">
                  <c:v>4.5889997224936758</c:v>
                </c:pt>
                <c:pt idx="6">
                  <c:v>5.2793506297388229</c:v>
                </c:pt>
                <c:pt idx="7">
                  <c:v>5.3932965214375059</c:v>
                </c:pt>
                <c:pt idx="8">
                  <c:v>5.0843701136650745</c:v>
                </c:pt>
                <c:pt idx="9">
                  <c:v>5.5982922363603613</c:v>
                </c:pt>
                <c:pt idx="10">
                  <c:v>5.7426355472892903</c:v>
                </c:pt>
                <c:pt idx="11">
                  <c:v>6.0725287944858097</c:v>
                </c:pt>
                <c:pt idx="12">
                  <c:v>6.6060083831848235</c:v>
                </c:pt>
                <c:pt idx="13">
                  <c:v>6.11403629351907</c:v>
                </c:pt>
                <c:pt idx="14">
                  <c:v>5.9279258251422631</c:v>
                </c:pt>
                <c:pt idx="15">
                  <c:v>5.6662873845670729</c:v>
                </c:pt>
                <c:pt idx="16">
                  <c:v>5.8409806361613903</c:v>
                </c:pt>
                <c:pt idx="17">
                  <c:v>6.9483531789877944</c:v>
                </c:pt>
                <c:pt idx="18">
                  <c:v>6.779105526935898</c:v>
                </c:pt>
                <c:pt idx="19">
                  <c:v>6.4341220970735264</c:v>
                </c:pt>
                <c:pt idx="20">
                  <c:v>6.696924920509284</c:v>
                </c:pt>
                <c:pt idx="21">
                  <c:v>6.7606010601474571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6F-F043-B633-A252830A06C6}"/>
            </c:ext>
          </c:extLst>
        </c:ser>
        <c:ser>
          <c:idx val="2"/>
          <c:order val="2"/>
          <c:tx>
            <c:strRef>
              <c:f>'INDICADORES FISCALES'!$A$21</c:f>
              <c:strCache>
                <c:ptCount val="1"/>
                <c:pt idx="0">
                  <c:v>Intereses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FISCALES'!$E$5:$Z$5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'INDICADORES FISCALES'!$E$21:$Z$21</c:f>
              <c:numCache>
                <c:formatCode>_(* #,##0.0_);_(* \(#,##0.0\);_(* "-"??_);_(@_)</c:formatCode>
                <c:ptCount val="22"/>
                <c:pt idx="0">
                  <c:v>2.2151264709690968</c:v>
                </c:pt>
                <c:pt idx="1">
                  <c:v>2.1262436412381995</c:v>
                </c:pt>
                <c:pt idx="2">
                  <c:v>2.0297863618066594</c:v>
                </c:pt>
                <c:pt idx="3">
                  <c:v>1.9392462888990758</c:v>
                </c:pt>
                <c:pt idx="4">
                  <c:v>1.8490258749435524</c:v>
                </c:pt>
                <c:pt idx="5">
                  <c:v>1.6205379248738125</c:v>
                </c:pt>
                <c:pt idx="6">
                  <c:v>1.3349435945788957</c:v>
                </c:pt>
                <c:pt idx="7">
                  <c:v>1.1855139962126682</c:v>
                </c:pt>
                <c:pt idx="8">
                  <c:v>1.1529057723054732</c:v>
                </c:pt>
                <c:pt idx="9">
                  <c:v>1.071763533185385</c:v>
                </c:pt>
                <c:pt idx="10">
                  <c:v>1.0886362599026755</c:v>
                </c:pt>
                <c:pt idx="11">
                  <c:v>1.0504601843124799</c:v>
                </c:pt>
                <c:pt idx="12">
                  <c:v>1.0104128269730455</c:v>
                </c:pt>
                <c:pt idx="13">
                  <c:v>1.0463436454477977</c:v>
                </c:pt>
                <c:pt idx="14">
                  <c:v>1.1098670552843872</c:v>
                </c:pt>
                <c:pt idx="15">
                  <c:v>1.2335398768212398</c:v>
                </c:pt>
                <c:pt idx="16">
                  <c:v>1.2722288603684315</c:v>
                </c:pt>
                <c:pt idx="17">
                  <c:v>1.4939744746934456</c:v>
                </c:pt>
                <c:pt idx="18">
                  <c:v>1.3971549031850197</c:v>
                </c:pt>
                <c:pt idx="19">
                  <c:v>1.4614320572014319</c:v>
                </c:pt>
                <c:pt idx="20">
                  <c:v>1.6526153290237218</c:v>
                </c:pt>
                <c:pt idx="21">
                  <c:v>1.7867817787443432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6F-F043-B633-A252830A06C6}"/>
            </c:ext>
          </c:extLst>
        </c:ser>
        <c:ser>
          <c:idx val="3"/>
          <c:order val="3"/>
          <c:tx>
            <c:strRef>
              <c:f>'INDICADORES FISCALES'!$A$22</c:f>
              <c:strCache>
                <c:ptCount val="1"/>
                <c:pt idx="0">
                  <c:v>Subsidios y otras transferencias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FISCALES'!$E$5:$Z$5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'INDICADORES FISCALES'!$E$22:$Z$22</c:f>
              <c:numCache>
                <c:formatCode>_(* #,##0.0_);_(* \(#,##0.0\);_(* "-"??_);_(@_)</c:formatCode>
                <c:ptCount val="22"/>
                <c:pt idx="0">
                  <c:v>4.2964700888005147</c:v>
                </c:pt>
                <c:pt idx="1">
                  <c:v>4.1895005556940266</c:v>
                </c:pt>
                <c:pt idx="2">
                  <c:v>4.2096638603430607</c:v>
                </c:pt>
                <c:pt idx="3">
                  <c:v>3.5886393941196455</c:v>
                </c:pt>
                <c:pt idx="4">
                  <c:v>3.9098572693177522</c:v>
                </c:pt>
                <c:pt idx="5">
                  <c:v>4.0973899350181231</c:v>
                </c:pt>
                <c:pt idx="6">
                  <c:v>3.5929508047144716</c:v>
                </c:pt>
                <c:pt idx="7">
                  <c:v>3.3275470867334609</c:v>
                </c:pt>
                <c:pt idx="8">
                  <c:v>3.4975948894251236</c:v>
                </c:pt>
                <c:pt idx="9">
                  <c:v>2.9968623975754998</c:v>
                </c:pt>
                <c:pt idx="10">
                  <c:v>3.2047885396364708</c:v>
                </c:pt>
                <c:pt idx="11">
                  <c:v>3.5284314234939917</c:v>
                </c:pt>
                <c:pt idx="12">
                  <c:v>3.4000812961666598</c:v>
                </c:pt>
                <c:pt idx="13">
                  <c:v>3.1334528944080522</c:v>
                </c:pt>
                <c:pt idx="14">
                  <c:v>3.1846874262104468</c:v>
                </c:pt>
                <c:pt idx="15">
                  <c:v>3.3054587975582415</c:v>
                </c:pt>
                <c:pt idx="16">
                  <c:v>3.2118969199613643</c:v>
                </c:pt>
                <c:pt idx="17">
                  <c:v>5.8629888180867891</c:v>
                </c:pt>
                <c:pt idx="18">
                  <c:v>4.1754163912743492</c:v>
                </c:pt>
                <c:pt idx="19">
                  <c:v>3.5953715725189705</c:v>
                </c:pt>
                <c:pt idx="20">
                  <c:v>3.3043607704812961</c:v>
                </c:pt>
                <c:pt idx="21">
                  <c:v>3.2910026319091998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06F-F043-B633-A252830A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199320"/>
        <c:axId val="476197752"/>
      </c:barChart>
      <c:catAx>
        <c:axId val="47619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197752"/>
        <c:crosses val="autoZero"/>
        <c:auto val="1"/>
        <c:lblAlgn val="ctr"/>
        <c:lblOffset val="100"/>
        <c:tickLblSkip val="2"/>
        <c:noMultiLvlLbl val="0"/>
      </c:catAx>
      <c:valAx>
        <c:axId val="4761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19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05508349830425"/>
          <c:y val="0.93216171936507164"/>
          <c:w val="0.66206142843343363"/>
          <c:h val="6.6344368322683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PERÚ. AHORRO E INVERSIÓN DEL GOBIERNO GENERAL</a:t>
            </a:r>
          </a:p>
          <a:p>
            <a:pPr>
              <a:defRPr/>
            </a:pPr>
            <a:r>
              <a:rPr lang="en-US" sz="1200" b="0" i="1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(en porcentaje del PBI)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RESUMEN'!$A$42</c:f>
              <c:strCache>
                <c:ptCount val="1"/>
                <c:pt idx="0">
                  <c:v>Ahorro del GG (% del PBI)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'CUADRO RESUMEN'!$B$5:$Z$5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'CUADRO RESUMEN'!$B$42:$Z$42</c:f>
              <c:numCache>
                <c:formatCode>0.0%</c:formatCode>
                <c:ptCount val="25"/>
                <c:pt idx="0">
                  <c:v>7.0858706678582151E-3</c:v>
                </c:pt>
                <c:pt idx="1">
                  <c:v>1.340616697972459E-4</c:v>
                </c:pt>
                <c:pt idx="2">
                  <c:v>5.3281042779425285E-3</c:v>
                </c:pt>
                <c:pt idx="3">
                  <c:v>9.5523070397584113E-3</c:v>
                </c:pt>
                <c:pt idx="4">
                  <c:v>1.4647935337027835E-2</c:v>
                </c:pt>
                <c:pt idx="5">
                  <c:v>2.2079699620589553E-2</c:v>
                </c:pt>
                <c:pt idx="6">
                  <c:v>5.2842710611167951E-2</c:v>
                </c:pt>
                <c:pt idx="7">
                  <c:v>6.2412486696189526E-2</c:v>
                </c:pt>
                <c:pt idx="8">
                  <c:v>6.7878617544823563E-2</c:v>
                </c:pt>
                <c:pt idx="9">
                  <c:v>4.264579216559243E-2</c:v>
                </c:pt>
                <c:pt idx="10">
                  <c:v>5.9924220014306209E-2</c:v>
                </c:pt>
                <c:pt idx="11">
                  <c:v>7.1651139171222122E-2</c:v>
                </c:pt>
                <c:pt idx="12">
                  <c:v>7.6938490219823644E-2</c:v>
                </c:pt>
                <c:pt idx="13">
                  <c:v>6.6953119782070122E-2</c:v>
                </c:pt>
                <c:pt idx="14">
                  <c:v>5.6712966553938607E-2</c:v>
                </c:pt>
                <c:pt idx="15">
                  <c:v>3.3008935819111122E-2</c:v>
                </c:pt>
                <c:pt idx="16">
                  <c:v>2.3472695124284664E-2</c:v>
                </c:pt>
                <c:pt idx="17">
                  <c:v>1.6765842566802663E-2</c:v>
                </c:pt>
                <c:pt idx="18">
                  <c:v>2.721383043799401E-2</c:v>
                </c:pt>
                <c:pt idx="19">
                  <c:v>2.915168565655234E-2</c:v>
                </c:pt>
                <c:pt idx="20">
                  <c:v>-3.9143993829885378E-2</c:v>
                </c:pt>
                <c:pt idx="21">
                  <c:v>2.4410665674714806E-2</c:v>
                </c:pt>
                <c:pt idx="22">
                  <c:v>4.6694687859102087E-2</c:v>
                </c:pt>
                <c:pt idx="23">
                  <c:v>2.7616230289897289E-2</c:v>
                </c:pt>
                <c:pt idx="24">
                  <c:v>3.0192315498190868E-2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6E-B946-AA19-2ADD65BCC3A3}"/>
            </c:ext>
          </c:extLst>
        </c:ser>
        <c:ser>
          <c:idx val="1"/>
          <c:order val="1"/>
          <c:tx>
            <c:strRef>
              <c:f>'CUADRO RESUMEN'!$A$44</c:f>
              <c:strCache>
                <c:ptCount val="1"/>
                <c:pt idx="0">
                  <c:v>Inverison del GG (% del PBI)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'CUADRO RESUMEN'!$B$5:$Z$5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'CUADRO RESUMEN'!$B$44:$Z$44</c:f>
              <c:numCache>
                <c:formatCode>0.00%</c:formatCode>
                <c:ptCount val="25"/>
                <c:pt idx="0">
                  <c:v>3.8709139131764277E-2</c:v>
                </c:pt>
                <c:pt idx="1">
                  <c:v>3.1623661500585605E-2</c:v>
                </c:pt>
                <c:pt idx="2">
                  <c:v>2.8825931689618736E-2</c:v>
                </c:pt>
                <c:pt idx="3">
                  <c:v>2.800652143046533E-2</c:v>
                </c:pt>
                <c:pt idx="4">
                  <c:v>2.8023310882462665E-2</c:v>
                </c:pt>
                <c:pt idx="5">
                  <c:v>2.9666386781094348E-2</c:v>
                </c:pt>
                <c:pt idx="6">
                  <c:v>3.2373510513100862E-2</c:v>
                </c:pt>
                <c:pt idx="7">
                  <c:v>3.4643798894564468E-2</c:v>
                </c:pt>
                <c:pt idx="8">
                  <c:v>4.383866120951975E-2</c:v>
                </c:pt>
                <c:pt idx="9">
                  <c:v>5.8540361915661289E-2</c:v>
                </c:pt>
                <c:pt idx="10">
                  <c:v>6.1928055052138241E-2</c:v>
                </c:pt>
                <c:pt idx="11">
                  <c:v>5.1723314665122457E-2</c:v>
                </c:pt>
                <c:pt idx="12">
                  <c:v>5.6701394349177571E-2</c:v>
                </c:pt>
                <c:pt idx="13">
                  <c:v>6.1083961210706264E-2</c:v>
                </c:pt>
                <c:pt idx="14">
                  <c:v>5.9743304638271162E-2</c:v>
                </c:pt>
                <c:pt idx="15">
                  <c:v>5.4221429276958798E-2</c:v>
                </c:pt>
                <c:pt idx="16">
                  <c:v>4.644253434981039E-2</c:v>
                </c:pt>
                <c:pt idx="17">
                  <c:v>4.6975188575057635E-2</c:v>
                </c:pt>
                <c:pt idx="18">
                  <c:v>4.846374591853226E-2</c:v>
                </c:pt>
                <c:pt idx="19">
                  <c:v>4.515736340304452E-2</c:v>
                </c:pt>
                <c:pt idx="20">
                  <c:v>4.4764197946366095E-2</c:v>
                </c:pt>
                <c:pt idx="21">
                  <c:v>5.0163782605338741E-2</c:v>
                </c:pt>
                <c:pt idx="22">
                  <c:v>6.0667210394706607E-2</c:v>
                </c:pt>
                <c:pt idx="23">
                  <c:v>5.6696171030201838E-2</c:v>
                </c:pt>
                <c:pt idx="24">
                  <c:v>7.1863288176362422E-2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6E-B946-AA19-2ADD65BC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95792"/>
        <c:axId val="476196184"/>
      </c:lineChart>
      <c:catAx>
        <c:axId val="4761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196184"/>
        <c:crosses val="autoZero"/>
        <c:auto val="1"/>
        <c:lblAlgn val="ctr"/>
        <c:lblOffset val="100"/>
        <c:tickLblSkip val="2"/>
        <c:noMultiLvlLbl val="0"/>
      </c:catAx>
      <c:valAx>
        <c:axId val="4761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61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</a:rPr>
              <a:t>PERÚ. CUENTAS</a:t>
            </a:r>
            <a:r>
              <a:rPr lang="en-US" sz="1800" baseline="0">
                <a:solidFill>
                  <a:srgbClr val="FFFF00"/>
                </a:solidFill>
              </a:rPr>
              <a:t> DEL GOBIERNO GENERAL</a:t>
            </a:r>
          </a:p>
          <a:p>
            <a:pPr>
              <a:defRPr/>
            </a:pPr>
            <a:r>
              <a:rPr lang="en-US" sz="1400" b="0" i="1" baseline="0">
                <a:solidFill>
                  <a:srgbClr val="FFFF00"/>
                </a:solidFill>
              </a:rPr>
              <a:t>(en porcentaje del PBI)</a:t>
            </a:r>
            <a:endParaRPr lang="en-US" sz="1400" b="0" i="1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'INDICADORES FISCALES'!$A$25</c:f>
              <c:strCache>
                <c:ptCount val="1"/>
                <c:pt idx="0">
                  <c:v>Intereses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FISCALES'!$B$25:$Z$25</c:f>
              <c:numCache>
                <c:formatCode>_(* #,##0.0_);_(* \(#,##0.0\);_(* "-"??_);_(@_)</c:formatCode>
                <c:ptCount val="25"/>
                <c:pt idx="0">
                  <c:v>-2.5581316406493575E-2</c:v>
                </c:pt>
                <c:pt idx="1">
                  <c:v>-2.3240003221072988E-2</c:v>
                </c:pt>
                <c:pt idx="2">
                  <c:v>-2.2082430538145861E-2</c:v>
                </c:pt>
                <c:pt idx="3">
                  <c:v>-2.215126470969097E-2</c:v>
                </c:pt>
                <c:pt idx="4">
                  <c:v>-2.1262436412381996E-2</c:v>
                </c:pt>
                <c:pt idx="5">
                  <c:v>-2.0297863618066594E-2</c:v>
                </c:pt>
                <c:pt idx="6">
                  <c:v>-1.9392462888990759E-2</c:v>
                </c:pt>
                <c:pt idx="7">
                  <c:v>-1.849025874943552E-2</c:v>
                </c:pt>
                <c:pt idx="8">
                  <c:v>-1.6205379248738123E-2</c:v>
                </c:pt>
                <c:pt idx="9">
                  <c:v>-1.3349435945788956E-2</c:v>
                </c:pt>
                <c:pt idx="10">
                  <c:v>-1.1855139962126685E-2</c:v>
                </c:pt>
                <c:pt idx="11">
                  <c:v>-1.1529057723054733E-2</c:v>
                </c:pt>
                <c:pt idx="12">
                  <c:v>-1.071763533185385E-2</c:v>
                </c:pt>
                <c:pt idx="13">
                  <c:v>-1.0886362599026755E-2</c:v>
                </c:pt>
                <c:pt idx="14">
                  <c:v>-1.05046018431248E-2</c:v>
                </c:pt>
                <c:pt idx="15">
                  <c:v>-1.0104128269730455E-2</c:v>
                </c:pt>
                <c:pt idx="16">
                  <c:v>-1.0463436454477974E-2</c:v>
                </c:pt>
                <c:pt idx="17">
                  <c:v>-1.1098670552843876E-2</c:v>
                </c:pt>
                <c:pt idx="18">
                  <c:v>-1.2335398768212397E-2</c:v>
                </c:pt>
                <c:pt idx="19">
                  <c:v>-1.2722288603684314E-2</c:v>
                </c:pt>
                <c:pt idx="20">
                  <c:v>-1.4939744746934464E-2</c:v>
                </c:pt>
                <c:pt idx="21">
                  <c:v>-1.3971549031850198E-2</c:v>
                </c:pt>
                <c:pt idx="22">
                  <c:v>-1.461432057201432E-2</c:v>
                </c:pt>
                <c:pt idx="23">
                  <c:v>-1.6526153290237218E-2</c:v>
                </c:pt>
                <c:pt idx="24">
                  <c:v>-1.7867817787443431E-2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94-B641-AA82-98A77C98F2FE}"/>
            </c:ext>
          </c:extLst>
        </c:ser>
        <c:ser>
          <c:idx val="2"/>
          <c:order val="2"/>
          <c:tx>
            <c:strRef>
              <c:f>'INDICADORES FISCALES'!$A$26</c:f>
              <c:strCache>
                <c:ptCount val="1"/>
                <c:pt idx="0">
                  <c:v>Resultado primario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FISCALES'!$B$26:$Z$26</c:f>
              <c:numCache>
                <c:formatCode>_(* #,##0.0_);_(* \(#,##0.0\);_(* "-"??_);_(@_)</c:formatCode>
                <c:ptCount val="25"/>
                <c:pt idx="0">
                  <c:v>-2.8716252911118543E-3</c:v>
                </c:pt>
                <c:pt idx="1">
                  <c:v>-6.6206539129695288E-3</c:v>
                </c:pt>
                <c:pt idx="2">
                  <c:v>6.849269269580074E-4</c:v>
                </c:pt>
                <c:pt idx="3">
                  <c:v>5.5837839954774975E-3</c:v>
                </c:pt>
                <c:pt idx="4">
                  <c:v>8.8551746841180456E-3</c:v>
                </c:pt>
                <c:pt idx="5">
                  <c:v>1.4396492890384888E-2</c:v>
                </c:pt>
                <c:pt idx="6">
                  <c:v>4.145028316253941E-2</c:v>
                </c:pt>
                <c:pt idx="7">
                  <c:v>4.7514314026679702E-2</c:v>
                </c:pt>
                <c:pt idx="8">
                  <c:v>4.1432552624239415E-2</c:v>
                </c:pt>
                <c:pt idx="9">
                  <c:v>-1.431737346237567E-3</c:v>
                </c:pt>
                <c:pt idx="10">
                  <c:v>1.1722229645950226E-2</c:v>
                </c:pt>
                <c:pt idx="11">
                  <c:v>3.2019128863825227E-2</c:v>
                </c:pt>
                <c:pt idx="12">
                  <c:v>3.1443756863850307E-2</c:v>
                </c:pt>
                <c:pt idx="13">
                  <c:v>1.8443041769725752E-2</c:v>
                </c:pt>
                <c:pt idx="14">
                  <c:v>8.6059156179797789E-3</c:v>
                </c:pt>
                <c:pt idx="15">
                  <c:v>-1.0133049021799663E-2</c:v>
                </c:pt>
                <c:pt idx="16">
                  <c:v>-1.1081371979383072E-2</c:v>
                </c:pt>
                <c:pt idx="17">
                  <c:v>-1.7279459669248921E-2</c:v>
                </c:pt>
                <c:pt idx="18">
                  <c:v>-7.3625285699363491E-3</c:v>
                </c:pt>
                <c:pt idx="19">
                  <c:v>-1.195040282571408E-3</c:v>
                </c:pt>
                <c:pt idx="20">
                  <c:v>-6.8325062409337736E-2</c:v>
                </c:pt>
                <c:pt idx="21">
                  <c:v>-1.1490292376847918E-2</c:v>
                </c:pt>
                <c:pt idx="22">
                  <c:v>3.1230410644408104E-4</c:v>
                </c:pt>
                <c:pt idx="23">
                  <c:v>-1.3710362787319973E-2</c:v>
                </c:pt>
                <c:pt idx="24">
                  <c:v>-2.4005051708371951E-2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94-B641-AA82-98A77C98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619744"/>
        <c:axId val="479617392"/>
      </c:barChart>
      <c:lineChart>
        <c:grouping val="standard"/>
        <c:varyColors val="0"/>
        <c:ser>
          <c:idx val="0"/>
          <c:order val="0"/>
          <c:tx>
            <c:strRef>
              <c:f>'INDICADORES FISCALES'!$A$24</c:f>
              <c:strCache>
                <c:ptCount val="1"/>
                <c:pt idx="0">
                  <c:v>Resultado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FISCALES'!$B$24:$Z$24</c:f>
              <c:numCache>
                <c:formatCode>_(* #,##0.0_);_(* \(#,##0.0\);_(* "-"??_);_(@_)</c:formatCode>
                <c:ptCount val="25"/>
                <c:pt idx="0">
                  <c:v>-2.8452941697605431E-2</c:v>
                </c:pt>
                <c:pt idx="1">
                  <c:v>-2.9860657134042515E-2</c:v>
                </c:pt>
                <c:pt idx="2">
                  <c:v>-2.1397503611187856E-2</c:v>
                </c:pt>
                <c:pt idx="3">
                  <c:v>-1.6567480714213472E-2</c:v>
                </c:pt>
                <c:pt idx="4">
                  <c:v>-1.240726172826395E-2</c:v>
                </c:pt>
                <c:pt idx="5">
                  <c:v>-5.9013707276817052E-3</c:v>
                </c:pt>
                <c:pt idx="6">
                  <c:v>2.2057820273548651E-2</c:v>
                </c:pt>
                <c:pt idx="7">
                  <c:v>2.9024055277244182E-2</c:v>
                </c:pt>
                <c:pt idx="8">
                  <c:v>2.5227173375501292E-2</c:v>
                </c:pt>
                <c:pt idx="9">
                  <c:v>-1.4781173292026523E-2</c:v>
                </c:pt>
                <c:pt idx="10">
                  <c:v>-1.3291031617645798E-4</c:v>
                </c:pt>
                <c:pt idx="11">
                  <c:v>2.0490071140770495E-2</c:v>
                </c:pt>
                <c:pt idx="12">
                  <c:v>2.0726121531996457E-2</c:v>
                </c:pt>
                <c:pt idx="13">
                  <c:v>7.5566791706989968E-3</c:v>
                </c:pt>
                <c:pt idx="14">
                  <c:v>-1.8986862251450212E-3</c:v>
                </c:pt>
                <c:pt idx="15">
                  <c:v>-2.0237177291530118E-2</c:v>
                </c:pt>
                <c:pt idx="16">
                  <c:v>-2.1544808433861046E-2</c:v>
                </c:pt>
                <c:pt idx="17">
                  <c:v>-2.8378130222092797E-2</c:v>
                </c:pt>
                <c:pt idx="18">
                  <c:v>-1.9697927338148746E-2</c:v>
                </c:pt>
                <c:pt idx="19">
                  <c:v>-1.3917328886255723E-2</c:v>
                </c:pt>
                <c:pt idx="20">
                  <c:v>-8.32648071562722E-2</c:v>
                </c:pt>
                <c:pt idx="21">
                  <c:v>-2.5461841408698116E-2</c:v>
                </c:pt>
                <c:pt idx="22">
                  <c:v>-1.4302016465570239E-2</c:v>
                </c:pt>
                <c:pt idx="23">
                  <c:v>-3.0236516077557191E-2</c:v>
                </c:pt>
                <c:pt idx="24">
                  <c:v>-4.1872869495815382E-2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94-B641-AA82-98A77C98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19744"/>
        <c:axId val="479617392"/>
      </c:lineChart>
      <c:catAx>
        <c:axId val="4796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9617392"/>
        <c:crosses val="autoZero"/>
        <c:auto val="1"/>
        <c:lblAlgn val="ctr"/>
        <c:lblOffset val="100"/>
        <c:tickLblSkip val="2"/>
        <c:noMultiLvlLbl val="0"/>
      </c:catAx>
      <c:valAx>
        <c:axId val="4796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96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0286917238776"/>
          <c:y val="0.57317053792275841"/>
          <c:w val="0.39716532628661916"/>
          <c:h val="4.1377634736523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721360</xdr:colOff>
      <xdr:row>33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6DEAE25-A549-DB40-827E-885A19150EB4}"/>
            </a:ext>
          </a:extLst>
        </xdr:cNvPr>
        <xdr:cNvSpPr txBox="1"/>
      </xdr:nvSpPr>
      <xdr:spPr>
        <a:xfrm>
          <a:off x="0" y="0"/>
          <a:ext cx="8150860" cy="6362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419" sz="2000" b="1"/>
            <a:t>Ejercicio de Cuentas Fiscales</a:t>
          </a:r>
        </a:p>
        <a:p>
          <a:endParaRPr lang="es-419" sz="2000"/>
        </a:p>
        <a:p>
          <a:r>
            <a:rPr lang="es-419" sz="2000"/>
            <a:t>1. Descargar de la pagina del BCRP los datos anuales sobre las operaciones del gobierno general y guardarlos en la  hoja</a:t>
          </a:r>
          <a:r>
            <a:rPr lang="es-419" sz="2000" baseline="0"/>
            <a:t>  denominada "Datos. Decargar tambien una serie de PBI nominal.</a:t>
          </a:r>
        </a:p>
        <a:p>
          <a:r>
            <a:rPr lang="es-419" sz="2000" baseline="0"/>
            <a:t>2. </a:t>
          </a:r>
          <a:r>
            <a:rPr lang="es-419" sz="2000"/>
            <a:t>U</a:t>
          </a:r>
          <a:r>
            <a:rPr lang="es-419" sz="2000" baseline="0"/>
            <a:t>sar esos datos para completar el cuadro contenido en la hoja "Cuadro Resumen". </a:t>
          </a:r>
        </a:p>
        <a:p>
          <a:r>
            <a:rPr lang="es-419" sz="2000" baseline="0"/>
            <a:t>3. Comparar los resultados como porcentaje del PBI con el cuadro relevante de la seccion "Cuadros Anuales" del BCR.</a:t>
          </a:r>
        </a:p>
        <a:p>
          <a:r>
            <a:rPr lang="es-419" sz="2000" baseline="0"/>
            <a:t>4. Analizar los ratios obtenidos automáticamente en la hoja "Indicadores Fiscales" y determinar si los valores son razonables.</a:t>
          </a:r>
        </a:p>
        <a:p>
          <a:r>
            <a:rPr lang="es-419" sz="2000" baseline="0"/>
            <a:t>5. Prepare un set de graficos mostrando (i) la composicion de ingresos, (ii) composicion de gastos, (iii) el ahorro y la inversion del gobierno general, y (iv) el resultado total, identificando los periodos presidenciales.</a:t>
          </a:r>
        </a:p>
        <a:p>
          <a:r>
            <a:rPr lang="es-419" sz="2000" baseline="0"/>
            <a:t>6. Contestar las siguientes preguntas:</a:t>
          </a:r>
        </a:p>
        <a:p>
          <a:pPr lvl="1"/>
          <a:r>
            <a:rPr lang="es-419" sz="2000" baseline="0"/>
            <a:t>5.1 Qué factores explican el deterioro de las cuentas fiscales en el 2009?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2000" baseline="0"/>
            <a:t>5.2 Qué factores explican el deterioro persistente de las cuentas fiscales en el 2012-16?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2000" baseline="0"/>
            <a:t>5.3 Qué relación observa entre el rubro de intereses a partir del 2015 y el resultado de las cuentas fiscales en a</a:t>
          </a:r>
          <a:r>
            <a:rPr lang="es-E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ños anteriores?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C279E63-3477-9646-EB5D-57E489F2E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30836CF-203D-7510-6A96-A54F173A4F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04354EE-7961-5E97-42AC-FC8283C809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698C4AC-D92E-DD74-F462-889BC8BA04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0.05199</cdr:x>
      <cdr:y>0.12206</cdr:y>
    </cdr:from>
    <cdr:to>
      <cdr:x>0.98576</cdr:x>
      <cdr:y>0.89053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D8A60C88-9AB7-8909-8FC2-BE733FE76C6E}"/>
            </a:ext>
          </a:extLst>
        </cdr:cNvPr>
        <cdr:cNvSpPr/>
      </cdr:nvSpPr>
      <cdr:spPr>
        <a:xfrm xmlns:a="http://schemas.openxmlformats.org/drawingml/2006/main">
          <a:off x="451170" y="767847"/>
          <a:ext cx="8103550" cy="4834239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1000"/>
          </a:srgbClr>
        </a:solidFill>
        <a:ln xmlns:a="http://schemas.openxmlformats.org/drawingml/2006/main" w="9525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0.29314</cdr:x>
      <cdr:y>0.1201</cdr:y>
    </cdr:from>
    <cdr:to>
      <cdr:x>0.29314</cdr:x>
      <cdr:y>0.89151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xmlns="" id="{1983B0D1-5BE1-904F-E792-FCA8CAF6B2CE}"/>
            </a:ext>
          </a:extLst>
        </cdr:cNvPr>
        <cdr:cNvCxnSpPr/>
      </cdr:nvCxnSpPr>
      <cdr:spPr>
        <a:xfrm xmlns:a="http://schemas.openxmlformats.org/drawingml/2006/main" flipV="1">
          <a:off x="2543945" y="755517"/>
          <a:ext cx="0" cy="48527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0.48067</cdr:x>
      <cdr:y>0.12038</cdr:y>
    </cdr:from>
    <cdr:to>
      <cdr:x>0.48067</cdr:x>
      <cdr:y>0.89178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xmlns="" id="{EE618D9A-9DEA-0BA2-E152-19E6EF26E2A8}"/>
            </a:ext>
          </a:extLst>
        </cdr:cNvPr>
        <cdr:cNvCxnSpPr/>
      </cdr:nvCxnSpPr>
      <cdr:spPr>
        <a:xfrm xmlns:a="http://schemas.openxmlformats.org/drawingml/2006/main" flipV="1">
          <a:off x="4171397" y="757278"/>
          <a:ext cx="0" cy="48526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0.66589</cdr:x>
      <cdr:y>0.122</cdr:y>
    </cdr:from>
    <cdr:to>
      <cdr:x>0.66589</cdr:x>
      <cdr:y>0.8934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xmlns="" id="{EE618D9A-9DEA-0BA2-E152-19E6EF26E2A8}"/>
            </a:ext>
          </a:extLst>
        </cdr:cNvPr>
        <cdr:cNvCxnSpPr/>
      </cdr:nvCxnSpPr>
      <cdr:spPr>
        <a:xfrm xmlns:a="http://schemas.openxmlformats.org/drawingml/2006/main" flipV="1">
          <a:off x="5778802" y="767438"/>
          <a:ext cx="0" cy="48526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0.73963</cdr:x>
      <cdr:y>0.122</cdr:y>
    </cdr:from>
    <cdr:to>
      <cdr:x>0.73963</cdr:x>
      <cdr:y>0.8934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xmlns="" id="{EE618D9A-9DEA-0BA2-E152-19E6EF26E2A8}"/>
            </a:ext>
          </a:extLst>
        </cdr:cNvPr>
        <cdr:cNvCxnSpPr/>
      </cdr:nvCxnSpPr>
      <cdr:spPr>
        <a:xfrm xmlns:a="http://schemas.openxmlformats.org/drawingml/2006/main" flipV="1">
          <a:off x="6418772" y="767438"/>
          <a:ext cx="0" cy="48526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0.85485</cdr:x>
      <cdr:y>0.12425</cdr:y>
    </cdr:from>
    <cdr:to>
      <cdr:x>0.85485</cdr:x>
      <cdr:y>0.89566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xmlns="" id="{EE618D9A-9DEA-0BA2-E152-19E6EF26E2A8}"/>
            </a:ext>
          </a:extLst>
        </cdr:cNvPr>
        <cdr:cNvCxnSpPr/>
      </cdr:nvCxnSpPr>
      <cdr:spPr>
        <a:xfrm xmlns:a="http://schemas.openxmlformats.org/drawingml/2006/main" flipV="1">
          <a:off x="7418677" y="781594"/>
          <a:ext cx="0" cy="48527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0.14996</cdr:x>
      <cdr:y>0.1357</cdr:y>
    </cdr:from>
    <cdr:to>
      <cdr:x>0.22504</cdr:x>
      <cdr:y>0.1855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xmlns="" id="{71FE9739-6639-C123-B8FB-7055179CAFC9}"/>
            </a:ext>
          </a:extLst>
        </cdr:cNvPr>
        <cdr:cNvSpPr txBox="1"/>
      </cdr:nvSpPr>
      <cdr:spPr>
        <a:xfrm xmlns:a="http://schemas.openxmlformats.org/drawingml/2006/main">
          <a:off x="1301371" y="853622"/>
          <a:ext cx="651569" cy="313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FF00"/>
              </a:solidFill>
            </a:rPr>
            <a:t>TOLEDO</a:t>
          </a:r>
        </a:p>
      </cdr:txBody>
    </cdr:sp>
  </cdr:relSizeAnchor>
  <cdr:relSizeAnchor xmlns:cdr="http://schemas.openxmlformats.org/drawingml/2006/chartDrawing">
    <cdr:from>
      <cdr:x>0.35334</cdr:x>
      <cdr:y>0.13597</cdr:y>
    </cdr:from>
    <cdr:to>
      <cdr:x>0.42842</cdr:x>
      <cdr:y>0.18577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40C6BBA-00D0-748F-36BC-3A70225CB95D}"/>
            </a:ext>
          </a:extLst>
        </cdr:cNvPr>
        <cdr:cNvSpPr txBox="1"/>
      </cdr:nvSpPr>
      <cdr:spPr>
        <a:xfrm xmlns:a="http://schemas.openxmlformats.org/drawingml/2006/main">
          <a:off x="3066436" y="855321"/>
          <a:ext cx="651569" cy="313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FF00"/>
              </a:solidFill>
            </a:rPr>
            <a:t>GARCÍA</a:t>
          </a:r>
        </a:p>
      </cdr:txBody>
    </cdr:sp>
  </cdr:relSizeAnchor>
  <cdr:relSizeAnchor xmlns:cdr="http://schemas.openxmlformats.org/drawingml/2006/chartDrawing">
    <cdr:from>
      <cdr:x>0.53661</cdr:x>
      <cdr:y>0.1389</cdr:y>
    </cdr:from>
    <cdr:to>
      <cdr:x>0.62868</cdr:x>
      <cdr:y>0.1887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40C6BBA-00D0-748F-36BC-3A70225CB95D}"/>
            </a:ext>
          </a:extLst>
        </cdr:cNvPr>
        <cdr:cNvSpPr txBox="1"/>
      </cdr:nvSpPr>
      <cdr:spPr>
        <a:xfrm xmlns:a="http://schemas.openxmlformats.org/drawingml/2006/main">
          <a:off x="4656895" y="873753"/>
          <a:ext cx="799014" cy="313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FF00"/>
              </a:solidFill>
            </a:rPr>
            <a:t>HUMALA</a:t>
          </a:r>
        </a:p>
      </cdr:txBody>
    </cdr:sp>
  </cdr:relSizeAnchor>
  <cdr:relSizeAnchor xmlns:cdr="http://schemas.openxmlformats.org/drawingml/2006/chartDrawing">
    <cdr:from>
      <cdr:x>0.67466</cdr:x>
      <cdr:y>0.13469</cdr:y>
    </cdr:from>
    <cdr:to>
      <cdr:x>0.74973</cdr:x>
      <cdr:y>0.19058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40C6BBA-00D0-748F-36BC-3A70225CB95D}"/>
            </a:ext>
          </a:extLst>
        </cdr:cNvPr>
        <cdr:cNvSpPr txBox="1"/>
      </cdr:nvSpPr>
      <cdr:spPr>
        <a:xfrm xmlns:a="http://schemas.openxmlformats.org/drawingml/2006/main">
          <a:off x="5854886" y="847268"/>
          <a:ext cx="651482" cy="35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FF00"/>
              </a:solidFill>
            </a:rPr>
            <a:t>PPK</a:t>
          </a:r>
        </a:p>
      </cdr:txBody>
    </cdr:sp>
  </cdr:relSizeAnchor>
  <cdr:relSizeAnchor xmlns:cdr="http://schemas.openxmlformats.org/drawingml/2006/chartDrawing">
    <cdr:from>
      <cdr:x>0.74366</cdr:x>
      <cdr:y>0.13112</cdr:y>
    </cdr:from>
    <cdr:to>
      <cdr:x>0.85111</cdr:x>
      <cdr:y>0.18092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140C6BBA-00D0-748F-36BC-3A70225CB95D}"/>
            </a:ext>
          </a:extLst>
        </cdr:cNvPr>
        <cdr:cNvSpPr txBox="1"/>
      </cdr:nvSpPr>
      <cdr:spPr>
        <a:xfrm xmlns:a="http://schemas.openxmlformats.org/drawingml/2006/main">
          <a:off x="6453733" y="824841"/>
          <a:ext cx="932487" cy="313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rgbClr val="FFFF00"/>
              </a:solidFill>
            </a:rPr>
            <a:t>VIZCARRA</a:t>
          </a:r>
          <a:r>
            <a:rPr lang="en-US" sz="1100" baseline="0">
              <a:solidFill>
                <a:srgbClr val="FFFF00"/>
              </a:solidFill>
            </a:rPr>
            <a:t>/</a:t>
          </a:r>
        </a:p>
        <a:p xmlns:a="http://schemas.openxmlformats.org/drawingml/2006/main">
          <a:pPr algn="ctr"/>
          <a:r>
            <a:rPr lang="en-US" sz="1100" baseline="0">
              <a:solidFill>
                <a:srgbClr val="FFFF00"/>
              </a:solidFill>
            </a:rPr>
            <a:t>SAGASTI</a:t>
          </a:r>
          <a:endParaRPr lang="en-US" sz="1100">
            <a:solidFill>
              <a:srgbClr val="FFFF00"/>
            </a:solidFill>
          </a:endParaRPr>
        </a:p>
      </cdr:txBody>
    </cdr:sp>
  </cdr:relSizeAnchor>
  <cdr:relSizeAnchor xmlns:cdr="http://schemas.openxmlformats.org/drawingml/2006/chartDrawing">
    <cdr:from>
      <cdr:x>0.87045</cdr:x>
      <cdr:y>0.12755</cdr:y>
    </cdr:from>
    <cdr:to>
      <cdr:x>0.97873</cdr:x>
      <cdr:y>0.18896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E94C789E-0920-FC33-D6A2-EC56F99B81B9}"/>
            </a:ext>
          </a:extLst>
        </cdr:cNvPr>
        <cdr:cNvSpPr txBox="1"/>
      </cdr:nvSpPr>
      <cdr:spPr>
        <a:xfrm xmlns:a="http://schemas.openxmlformats.org/drawingml/2006/main">
          <a:off x="7554012" y="802414"/>
          <a:ext cx="939747" cy="386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FF00"/>
              </a:solidFill>
            </a:rPr>
            <a:t>CASTILLO/</a:t>
          </a:r>
        </a:p>
        <a:p xmlns:a="http://schemas.openxmlformats.org/drawingml/2006/main">
          <a:r>
            <a:rPr lang="en-US" sz="1100">
              <a:solidFill>
                <a:srgbClr val="FFFF00"/>
              </a:solidFill>
            </a:rPr>
            <a:t>BOLUARTE</a:t>
          </a:r>
        </a:p>
      </cdr:txBody>
    </cdr:sp>
  </cdr:relSizeAnchor>
  <cdr:relSizeAnchor xmlns:cdr="http://schemas.openxmlformats.org/drawingml/2006/chartDrawing">
    <cdr:from>
      <cdr:x>0.10348</cdr:x>
      <cdr:y>0.1201</cdr:y>
    </cdr:from>
    <cdr:to>
      <cdr:x>0.10348</cdr:x>
      <cdr:y>0.89151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xmlns="" id="{914516BA-4057-BEAF-B562-242BAFE1717F}"/>
            </a:ext>
          </a:extLst>
        </cdr:cNvPr>
        <cdr:cNvCxnSpPr/>
      </cdr:nvCxnSpPr>
      <cdr:spPr>
        <a:xfrm xmlns:a="http://schemas.openxmlformats.org/drawingml/2006/main" flipV="1">
          <a:off x="898025" y="755517"/>
          <a:ext cx="0" cy="48527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31" sqref="N3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1"/>
  <sheetViews>
    <sheetView topLeftCell="A30" zoomScale="125" zoomScaleNormal="125" workbookViewId="0">
      <selection activeCell="B75" sqref="B75"/>
    </sheetView>
  </sheetViews>
  <sheetFormatPr baseColWidth="10" defaultColWidth="8.77734375" defaultRowHeight="14.4" x14ac:dyDescent="0.3"/>
  <cols>
    <col min="1" max="1" width="91.33203125" customWidth="1"/>
    <col min="2" max="10" width="10.109375" bestFit="1" customWidth="1"/>
    <col min="11" max="12" width="10.33203125" bestFit="1" customWidth="1"/>
    <col min="13" max="13" width="11.33203125" customWidth="1"/>
    <col min="14" max="16" width="11.33203125" bestFit="1" customWidth="1"/>
    <col min="17" max="22" width="11.44140625" bestFit="1" customWidth="1"/>
    <col min="23" max="23" width="11.33203125" bestFit="1" customWidth="1"/>
    <col min="24" max="26" width="11.33203125" customWidth="1"/>
    <col min="27" max="27" width="11.109375" bestFit="1" customWidth="1"/>
    <col min="28" max="28" width="8.109375" customWidth="1"/>
    <col min="29" max="29" width="33" customWidth="1"/>
    <col min="30" max="35" width="11.44140625" bestFit="1" customWidth="1"/>
    <col min="36" max="39" width="10.33203125" bestFit="1" customWidth="1"/>
    <col min="40" max="53" width="11.33203125" bestFit="1" customWidth="1"/>
    <col min="54" max="54" width="11.109375" bestFit="1" customWidth="1"/>
  </cols>
  <sheetData>
    <row r="1" spans="1:78" x14ac:dyDescent="0.3">
      <c r="A1" s="37" t="s">
        <v>101</v>
      </c>
    </row>
    <row r="2" spans="1:78" x14ac:dyDescent="0.3"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  <c r="W2" s="2">
        <v>2021</v>
      </c>
      <c r="X2" s="2">
        <v>2022</v>
      </c>
      <c r="Y2" s="2">
        <v>2023</v>
      </c>
      <c r="Z2" s="2">
        <v>2024</v>
      </c>
      <c r="AA2" s="1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3">
      <c r="A3" s="39" t="s">
        <v>0</v>
      </c>
      <c r="B3" s="12">
        <v>557.54020020951396</v>
      </c>
      <c r="C3" s="12">
        <v>291.53941045000101</v>
      </c>
      <c r="D3" s="12">
        <v>398.518477808277</v>
      </c>
      <c r="E3" s="12">
        <v>384.16277326609998</v>
      </c>
      <c r="F3" s="12">
        <v>218.49536813841999</v>
      </c>
      <c r="G3" s="12">
        <v>412.31536223879999</v>
      </c>
      <c r="H3" s="12">
        <v>454.84432995359998</v>
      </c>
      <c r="I3" s="12">
        <v>401.33219438310499</v>
      </c>
      <c r="J3" s="12">
        <v>421.20491768350001</v>
      </c>
      <c r="K3" s="12">
        <v>408.43709445000002</v>
      </c>
      <c r="L3" s="12">
        <v>787.48314059999996</v>
      </c>
      <c r="M3" s="12">
        <v>264.69162181000002</v>
      </c>
      <c r="N3" s="12">
        <v>249.02144002</v>
      </c>
      <c r="O3" s="12">
        <v>923.83026337299998</v>
      </c>
      <c r="P3" s="12">
        <v>651.8171987055</v>
      </c>
      <c r="Q3" s="12">
        <v>597.02723705577603</v>
      </c>
      <c r="R3" s="12">
        <v>941.05291032599996</v>
      </c>
      <c r="S3" s="12">
        <v>1288.2628330984501</v>
      </c>
      <c r="T3" s="12">
        <v>1157.3327584199999</v>
      </c>
      <c r="U3" s="12">
        <v>1619.66274488972</v>
      </c>
      <c r="V3" s="12">
        <v>463.32801338000002</v>
      </c>
      <c r="W3" s="12">
        <v>255.28391801332</v>
      </c>
      <c r="X3" s="12">
        <v>-309.01760244000002</v>
      </c>
      <c r="Y3" s="12">
        <v>-1084.7002182900001</v>
      </c>
      <c r="Z3" s="12">
        <v>-189.34998449</v>
      </c>
      <c r="AA3" s="3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78" x14ac:dyDescent="0.3">
      <c r="A4" s="1" t="s">
        <v>1</v>
      </c>
      <c r="B4" s="12">
        <v>-505.00957080946699</v>
      </c>
      <c r="C4" s="12">
        <v>-1184.9282799405901</v>
      </c>
      <c r="D4" s="12">
        <v>129.96075834098201</v>
      </c>
      <c r="E4" s="12">
        <v>1136.92689577702</v>
      </c>
      <c r="F4" s="12">
        <v>1998.5361349093801</v>
      </c>
      <c r="G4" s="12">
        <v>3522.1253160004298</v>
      </c>
      <c r="H4" s="12">
        <v>11867.7990869205</v>
      </c>
      <c r="I4" s="12">
        <v>15189.989288909301</v>
      </c>
      <c r="J4" s="12">
        <v>14699.5829649359</v>
      </c>
      <c r="K4" s="12">
        <v>-525.21924748777803</v>
      </c>
      <c r="L4" s="12">
        <v>4933.94690594652</v>
      </c>
      <c r="M4" s="12">
        <v>15073.811977556799</v>
      </c>
      <c r="N4" s="12">
        <v>16011.790162155399</v>
      </c>
      <c r="O4" s="12">
        <v>10096.618526299901</v>
      </c>
      <c r="P4" s="12">
        <v>4956.8993786766596</v>
      </c>
      <c r="Q4" s="12">
        <v>-6202.8099450394702</v>
      </c>
      <c r="R4" s="12">
        <v>-7317.8454045954604</v>
      </c>
      <c r="S4" s="12">
        <v>-12156.1295332769</v>
      </c>
      <c r="T4" s="12">
        <v>-5490.3175527940903</v>
      </c>
      <c r="U4" s="12">
        <v>-926.83976979162605</v>
      </c>
      <c r="V4" s="12">
        <v>-49203.710831209399</v>
      </c>
      <c r="W4" s="12">
        <v>-10070.4919216864</v>
      </c>
      <c r="X4" s="12">
        <v>292.88533959438701</v>
      </c>
      <c r="Y4" s="12">
        <v>-12858.3314308517</v>
      </c>
      <c r="Z4" s="12">
        <v>-22513.272668903301</v>
      </c>
      <c r="AA4" s="3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</row>
    <row r="5" spans="1:78" x14ac:dyDescent="0.3">
      <c r="A5" s="39" t="s">
        <v>2</v>
      </c>
      <c r="B5" s="12">
        <v>4498.7830347664803</v>
      </c>
      <c r="C5" s="12">
        <v>4159.37089221308</v>
      </c>
      <c r="D5" s="12">
        <v>4189.9523313132604</v>
      </c>
      <c r="E5" s="12">
        <v>4510.2768812829499</v>
      </c>
      <c r="F5" s="12">
        <v>4798.7579446179498</v>
      </c>
      <c r="G5" s="12">
        <v>4965.9048160692801</v>
      </c>
      <c r="H5" s="12">
        <v>5552.3352435199104</v>
      </c>
      <c r="I5" s="12">
        <v>5911.2062903832903</v>
      </c>
      <c r="J5" s="12">
        <v>5749.39981602628</v>
      </c>
      <c r="K5" s="12">
        <v>4897.0919485690702</v>
      </c>
      <c r="L5" s="12">
        <v>4989.8976380872</v>
      </c>
      <c r="M5" s="12">
        <v>5427.5913780133797</v>
      </c>
      <c r="N5" s="12">
        <v>5457.6297214701099</v>
      </c>
      <c r="O5" s="12">
        <v>5959.7205693342303</v>
      </c>
      <c r="P5" s="12">
        <v>6050.5181795204198</v>
      </c>
      <c r="Q5" s="12">
        <v>6185.1120611592296</v>
      </c>
      <c r="R5" s="12">
        <v>6909.7786413408903</v>
      </c>
      <c r="S5" s="12">
        <v>7807.9300528522099</v>
      </c>
      <c r="T5" s="12">
        <v>9198.6276780734806</v>
      </c>
      <c r="U5" s="12">
        <v>9867.0376743421293</v>
      </c>
      <c r="V5" s="12">
        <v>10758.7313079142</v>
      </c>
      <c r="W5" s="12">
        <v>12245.147666319701</v>
      </c>
      <c r="X5" s="12">
        <v>13706.116846897001</v>
      </c>
      <c r="Y5" s="12">
        <v>15499.139142977099</v>
      </c>
      <c r="Z5" s="12">
        <v>16757.426196242901</v>
      </c>
      <c r="AA5" s="3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</row>
    <row r="6" spans="1:78" x14ac:dyDescent="0.3">
      <c r="A6" s="1" t="s">
        <v>3</v>
      </c>
      <c r="B6" s="12">
        <v>-5003.7926055759499</v>
      </c>
      <c r="C6" s="12">
        <v>-5344.29917215367</v>
      </c>
      <c r="D6" s="12">
        <v>-4059.9915729722702</v>
      </c>
      <c r="E6" s="12">
        <v>-3373.3499855059299</v>
      </c>
      <c r="F6" s="12">
        <v>-2800.2218097085702</v>
      </c>
      <c r="G6" s="12">
        <v>-1443.77950006885</v>
      </c>
      <c r="H6" s="12">
        <v>6315.4638434005701</v>
      </c>
      <c r="I6" s="12">
        <v>9278.7829985259705</v>
      </c>
      <c r="J6" s="12">
        <v>8950.1831489096403</v>
      </c>
      <c r="K6" s="12">
        <v>-5422.3111960568403</v>
      </c>
      <c r="L6" s="12">
        <v>-55.950732140684501</v>
      </c>
      <c r="M6" s="12">
        <v>9646.2205995434106</v>
      </c>
      <c r="N6" s="12">
        <v>10554.1604406853</v>
      </c>
      <c r="O6" s="12">
        <v>4136.8979569656503</v>
      </c>
      <c r="P6" s="12">
        <v>-1093.61880084377</v>
      </c>
      <c r="Q6" s="12">
        <v>-12387.9220061987</v>
      </c>
      <c r="R6" s="12">
        <v>-14227.6240459364</v>
      </c>
      <c r="S6" s="12">
        <v>-19964.059586129199</v>
      </c>
      <c r="T6" s="12">
        <v>-14688.945230867599</v>
      </c>
      <c r="U6" s="12">
        <v>-10793.877444133799</v>
      </c>
      <c r="V6" s="12">
        <v>-59962.442139123697</v>
      </c>
      <c r="W6" s="12">
        <v>-22315.639588006001</v>
      </c>
      <c r="X6" s="12">
        <v>-13413.2315073026</v>
      </c>
      <c r="Y6" s="12">
        <v>-28357.470573828799</v>
      </c>
      <c r="Z6" s="12">
        <v>-39270.698865146202</v>
      </c>
      <c r="AA6" s="3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</row>
    <row r="7" spans="1:78" x14ac:dyDescent="0.3">
      <c r="A7" t="s">
        <v>4</v>
      </c>
      <c r="B7" s="12">
        <v>5003.7926055759499</v>
      </c>
      <c r="C7" s="12">
        <v>5344.29917215367</v>
      </c>
      <c r="D7" s="12">
        <v>4059.9915729722702</v>
      </c>
      <c r="E7" s="12">
        <v>3373.3499855059299</v>
      </c>
      <c r="F7" s="12">
        <v>2800.2218097085702</v>
      </c>
      <c r="G7" s="12">
        <v>1443.77950006885</v>
      </c>
      <c r="H7" s="12">
        <v>-6315.4638434005701</v>
      </c>
      <c r="I7" s="12">
        <v>-9278.7829985259705</v>
      </c>
      <c r="J7" s="12">
        <v>-8950.1831489096403</v>
      </c>
      <c r="K7" s="12">
        <v>5422.3111960568403</v>
      </c>
      <c r="L7" s="12">
        <v>55.950732140684501</v>
      </c>
      <c r="M7" s="12">
        <v>-9646.2205995434106</v>
      </c>
      <c r="N7" s="12">
        <v>-10554.1604406853</v>
      </c>
      <c r="O7" s="12">
        <v>-4136.8979569656503</v>
      </c>
      <c r="P7" s="12">
        <v>1093.61880084377</v>
      </c>
      <c r="Q7" s="12">
        <v>12387.9220061987</v>
      </c>
      <c r="R7" s="12">
        <v>14227.6240459364</v>
      </c>
      <c r="S7" s="12">
        <v>19964.059586129199</v>
      </c>
      <c r="T7" s="12">
        <v>14688.945230867599</v>
      </c>
      <c r="U7" s="12">
        <v>10793.877444133799</v>
      </c>
      <c r="V7" s="12">
        <v>59962.442139123697</v>
      </c>
      <c r="W7" s="12">
        <v>22315.639588006001</v>
      </c>
      <c r="X7" s="12">
        <v>13413.2315073026</v>
      </c>
      <c r="Y7" s="12">
        <v>28357.470573828799</v>
      </c>
      <c r="Z7" s="12">
        <v>39270.698865146202</v>
      </c>
      <c r="AA7" s="3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</row>
    <row r="8" spans="1:78" x14ac:dyDescent="0.3">
      <c r="A8" s="39" t="s">
        <v>5</v>
      </c>
      <c r="B8" s="12">
        <v>2104.2712499999998</v>
      </c>
      <c r="C8" s="12">
        <v>2064.5745259999999</v>
      </c>
      <c r="D8" s="12">
        <v>3996.5488</v>
      </c>
      <c r="E8" s="12">
        <v>2680.7250100000001</v>
      </c>
      <c r="F8" s="12">
        <v>3613.5828842102101</v>
      </c>
      <c r="G8" s="12">
        <v>-3815.6320443936802</v>
      </c>
      <c r="H8" s="12">
        <v>-1932.48485860137</v>
      </c>
      <c r="I8" s="12">
        <v>-6841.7546542152204</v>
      </c>
      <c r="J8" s="12">
        <v>-3902.0193675162</v>
      </c>
      <c r="K8" s="12">
        <v>4174.3499584547299</v>
      </c>
      <c r="L8" s="12">
        <v>-2909.1828307167898</v>
      </c>
      <c r="M8" s="12">
        <v>504.79407088004098</v>
      </c>
      <c r="N8" s="12">
        <v>-530.05184919455905</v>
      </c>
      <c r="O8" s="12">
        <v>-5099.94708080688</v>
      </c>
      <c r="P8" s="12">
        <v>-2443.5054552951001</v>
      </c>
      <c r="Q8" s="12">
        <v>10239.318468571901</v>
      </c>
      <c r="R8" s="12">
        <v>1033.04330530376</v>
      </c>
      <c r="S8" s="12">
        <v>-8061.5402608497197</v>
      </c>
      <c r="T8" s="12">
        <v>-4896.1569622976403</v>
      </c>
      <c r="U8" s="12">
        <v>5755.4028086942699</v>
      </c>
      <c r="V8" s="12">
        <v>31919.7395238151</v>
      </c>
      <c r="W8" s="12">
        <v>52291.235700470097</v>
      </c>
      <c r="X8" s="12">
        <v>5233.4368386593897</v>
      </c>
      <c r="Y8" s="12">
        <v>-2511.400960472</v>
      </c>
      <c r="Z8" s="12">
        <v>8961.7852676451894</v>
      </c>
      <c r="AA8" s="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</row>
    <row r="9" spans="1:78" x14ac:dyDescent="0.3">
      <c r="A9" t="s">
        <v>6</v>
      </c>
      <c r="B9" s="12">
        <v>603.57399999999996</v>
      </c>
      <c r="C9" s="12">
        <v>584.78499999999997</v>
      </c>
      <c r="D9" s="12">
        <v>1141.4059999999999</v>
      </c>
      <c r="E9" s="12">
        <v>770.20299999999997</v>
      </c>
      <c r="F9" s="12">
        <v>1078.0438031460201</v>
      </c>
      <c r="G9" s="12">
        <v>-1166.5900476197701</v>
      </c>
      <c r="H9" s="12">
        <v>-584.701793979282</v>
      </c>
      <c r="I9" s="12">
        <v>-2231.09008400934</v>
      </c>
      <c r="J9" s="12">
        <v>-1378.80518134</v>
      </c>
      <c r="K9" s="12">
        <v>1331.3909201030201</v>
      </c>
      <c r="L9" s="12">
        <v>-1022.25436997056</v>
      </c>
      <c r="M9" s="12">
        <v>186.94300319483</v>
      </c>
      <c r="N9" s="12">
        <v>-205.48128564570399</v>
      </c>
      <c r="O9" s="12">
        <v>-1957.96636217987</v>
      </c>
      <c r="P9" s="12">
        <v>-847.48414377999995</v>
      </c>
      <c r="Q9" s="12">
        <v>3135.4549267799998</v>
      </c>
      <c r="R9" s="12">
        <v>283.42155051198699</v>
      </c>
      <c r="S9" s="12">
        <v>-2486.4274794378598</v>
      </c>
      <c r="T9" s="12">
        <v>-1449.4728557657299</v>
      </c>
      <c r="U9" s="12">
        <v>1723.16716935258</v>
      </c>
      <c r="V9" s="12">
        <v>9070.4074847342908</v>
      </c>
      <c r="W9" s="12">
        <v>13438.3111498331</v>
      </c>
      <c r="X9" s="12">
        <v>1370.9059772440601</v>
      </c>
      <c r="Y9" s="12">
        <v>-695.32431139788503</v>
      </c>
      <c r="Z9" s="12">
        <v>2401.89467941155</v>
      </c>
      <c r="AA9" s="3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</row>
    <row r="10" spans="1:78" x14ac:dyDescent="0.3">
      <c r="A10" t="s">
        <v>7</v>
      </c>
      <c r="B10" s="12">
        <v>1266.191</v>
      </c>
      <c r="C10" s="12">
        <v>1278.0070000000001</v>
      </c>
      <c r="D10" s="12">
        <v>2825.9279999999999</v>
      </c>
      <c r="E10" s="12">
        <v>2070.1930000000002</v>
      </c>
      <c r="F10" s="12">
        <v>2445.1790000000001</v>
      </c>
      <c r="G10" s="12">
        <v>2601.6350000000002</v>
      </c>
      <c r="H10" s="12">
        <v>579.98549500000001</v>
      </c>
      <c r="I10" s="12">
        <v>3339.0652696013799</v>
      </c>
      <c r="J10" s="12">
        <v>1088.66432388</v>
      </c>
      <c r="K10" s="12">
        <v>3133.9931035200002</v>
      </c>
      <c r="L10" s="12">
        <v>4047.8386478699999</v>
      </c>
      <c r="M10" s="12">
        <v>927.05830661483003</v>
      </c>
      <c r="N10" s="12">
        <v>931.75379397999995</v>
      </c>
      <c r="O10" s="12">
        <v>320.19297741999998</v>
      </c>
      <c r="P10" s="12">
        <v>876.97943434000001</v>
      </c>
      <c r="Q10" s="12">
        <v>4330.4189746700004</v>
      </c>
      <c r="R10" s="12">
        <v>1955.1952344900001</v>
      </c>
      <c r="S10" s="12">
        <v>2365.5138101299999</v>
      </c>
      <c r="T10" s="12">
        <v>473.35286396999999</v>
      </c>
      <c r="U10" s="12">
        <v>1813.80409091</v>
      </c>
      <c r="V10" s="12">
        <v>9399.5651054699993</v>
      </c>
      <c r="W10" s="12">
        <v>13951.26608893</v>
      </c>
      <c r="X10" s="12">
        <v>1835.97592796</v>
      </c>
      <c r="Y10" s="12">
        <v>1933.6006259000001</v>
      </c>
      <c r="Z10" s="12">
        <v>4939.8009304500001</v>
      </c>
      <c r="AA10" s="3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</row>
    <row r="11" spans="1:78" x14ac:dyDescent="0.3">
      <c r="A11" t="s">
        <v>8</v>
      </c>
      <c r="B11" s="12">
        <v>-605.33699999999999</v>
      </c>
      <c r="C11" s="12">
        <v>-711.95799999999997</v>
      </c>
      <c r="D11" s="12">
        <v>-1770.3219999999999</v>
      </c>
      <c r="E11" s="12">
        <v>-1161.24</v>
      </c>
      <c r="F11" s="12">
        <v>-1327.9570000000001</v>
      </c>
      <c r="G11" s="12">
        <v>3653.8670000000002</v>
      </c>
      <c r="H11" s="12">
        <v>1158.5660800000001</v>
      </c>
      <c r="I11" s="12">
        <v>5620.5302812199998</v>
      </c>
      <c r="J11" s="12">
        <v>2556.4256399999999</v>
      </c>
      <c r="K11" s="12">
        <v>1791.6100483406501</v>
      </c>
      <c r="L11" s="12">
        <v>5129.11046354056</v>
      </c>
      <c r="M11" s="12">
        <v>740.83138483000005</v>
      </c>
      <c r="N11" s="12">
        <v>1128.8356214600001</v>
      </c>
      <c r="O11" s="12">
        <v>2317.1293135800001</v>
      </c>
      <c r="P11" s="12">
        <v>1399.0383418900001</v>
      </c>
      <c r="Q11" s="12">
        <v>1192.51177828</v>
      </c>
      <c r="R11" s="12">
        <v>1548.25548574</v>
      </c>
      <c r="S11" s="12">
        <v>3725.7797573600001</v>
      </c>
      <c r="T11" s="12">
        <v>1241.2442343800001</v>
      </c>
      <c r="U11" s="12">
        <v>1336.0352676699999</v>
      </c>
      <c r="V11" s="12">
        <v>270.29347758</v>
      </c>
      <c r="W11" s="12">
        <v>363.17088575000002</v>
      </c>
      <c r="X11" s="12">
        <v>834.32131376999996</v>
      </c>
      <c r="Y11" s="12">
        <v>2516.9270291100001</v>
      </c>
      <c r="Z11" s="12">
        <v>2393.83102108</v>
      </c>
      <c r="AA11" s="3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</row>
    <row r="12" spans="1:78" x14ac:dyDescent="0.3">
      <c r="A12" t="s">
        <v>9</v>
      </c>
      <c r="B12" s="12">
        <v>-57.28</v>
      </c>
      <c r="C12" s="12">
        <v>18.735999999999901</v>
      </c>
      <c r="D12" s="12">
        <v>85.799999999999798</v>
      </c>
      <c r="E12" s="12">
        <v>-138.75</v>
      </c>
      <c r="F12" s="12">
        <v>-39.178196853983899</v>
      </c>
      <c r="G12" s="12">
        <v>-114.358047619766</v>
      </c>
      <c r="H12" s="12">
        <v>-6.1212089792819997</v>
      </c>
      <c r="I12" s="12">
        <v>50.374927609281897</v>
      </c>
      <c r="J12" s="12">
        <v>88.956134779999999</v>
      </c>
      <c r="K12" s="12">
        <v>-10.992135076325001</v>
      </c>
      <c r="L12" s="12">
        <v>59.017445700000003</v>
      </c>
      <c r="M12" s="12">
        <v>0.71608140999998304</v>
      </c>
      <c r="N12" s="12">
        <v>-8.3994581657038392</v>
      </c>
      <c r="O12" s="12">
        <v>38.969973980124998</v>
      </c>
      <c r="P12" s="12">
        <v>-325.42523623</v>
      </c>
      <c r="Q12" s="12">
        <v>-2.4522696099999202</v>
      </c>
      <c r="R12" s="12">
        <v>-123.518198238013</v>
      </c>
      <c r="S12" s="12">
        <v>-1126.1615322078601</v>
      </c>
      <c r="T12" s="12">
        <v>-681.58148535572798</v>
      </c>
      <c r="U12" s="12">
        <v>1245.3983461125799</v>
      </c>
      <c r="V12" s="12">
        <v>-58.864143155714203</v>
      </c>
      <c r="W12" s="12">
        <v>-149.784053346924</v>
      </c>
      <c r="X12" s="12">
        <v>369.251363054058</v>
      </c>
      <c r="Y12" s="12">
        <v>-111.997908187885</v>
      </c>
      <c r="Z12" s="12">
        <v>-144.07522995845201</v>
      </c>
      <c r="AA12" s="3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</row>
    <row r="13" spans="1:78" x14ac:dyDescent="0.3">
      <c r="A13" s="39" t="s">
        <v>10</v>
      </c>
      <c r="B13" s="12">
        <v>1472.3883324159499</v>
      </c>
      <c r="C13" s="12">
        <v>2146.1844981536601</v>
      </c>
      <c r="D13" s="12">
        <v>-1439.6543909303</v>
      </c>
      <c r="E13" s="12">
        <v>511.91108847953001</v>
      </c>
      <c r="F13" s="12">
        <v>-1202.6667760545299</v>
      </c>
      <c r="G13" s="12">
        <v>5074.3802123170599</v>
      </c>
      <c r="H13" s="12">
        <v>-4687.2998858392002</v>
      </c>
      <c r="I13" s="12">
        <v>-2886.1630084947501</v>
      </c>
      <c r="J13" s="12">
        <v>-5204.5398440524395</v>
      </c>
      <c r="K13" s="12">
        <v>1146.31317652652</v>
      </c>
      <c r="L13" s="12">
        <v>2546.35146027878</v>
      </c>
      <c r="M13" s="12">
        <v>-10286.1693391853</v>
      </c>
      <c r="N13" s="12">
        <v>-10050.039718317201</v>
      </c>
      <c r="O13" s="12">
        <v>225.60750922272899</v>
      </c>
      <c r="P13" s="12">
        <v>3503.6214030419701</v>
      </c>
      <c r="Q13" s="12">
        <v>2054.2672375364</v>
      </c>
      <c r="R13" s="12">
        <v>10207.4922491445</v>
      </c>
      <c r="S13" s="12">
        <v>27974.544908744301</v>
      </c>
      <c r="T13" s="12">
        <v>19531.081608004199</v>
      </c>
      <c r="U13" s="12">
        <v>4969.6343971403903</v>
      </c>
      <c r="V13" s="12">
        <v>27988.8832121179</v>
      </c>
      <c r="W13" s="12">
        <v>-30102.856304961399</v>
      </c>
      <c r="X13" s="12">
        <v>8073.6508717629004</v>
      </c>
      <c r="Y13" s="12">
        <v>30790.538476882099</v>
      </c>
      <c r="Z13" s="12">
        <v>30247.043821707601</v>
      </c>
      <c r="AA13" s="3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</row>
    <row r="14" spans="1:78" x14ac:dyDescent="0.3">
      <c r="A14" s="39" t="s">
        <v>11</v>
      </c>
      <c r="B14" s="12">
        <v>1427.13302316</v>
      </c>
      <c r="C14" s="12">
        <v>1133.540148</v>
      </c>
      <c r="D14" s="12">
        <v>1503.0971639025699</v>
      </c>
      <c r="E14" s="12">
        <v>180.71388702639999</v>
      </c>
      <c r="F14" s="12">
        <v>389.305701552899</v>
      </c>
      <c r="G14" s="12">
        <v>185.03133214547199</v>
      </c>
      <c r="H14" s="12">
        <v>304.32090104000002</v>
      </c>
      <c r="I14" s="12">
        <v>449.13466418399997</v>
      </c>
      <c r="J14" s="12">
        <v>156.37606265900001</v>
      </c>
      <c r="K14" s="12">
        <v>101.6480610756</v>
      </c>
      <c r="L14" s="12">
        <v>418.78210257870001</v>
      </c>
      <c r="M14" s="12">
        <v>135.15466876179701</v>
      </c>
      <c r="N14" s="12">
        <v>25.931126826500002</v>
      </c>
      <c r="O14" s="12">
        <v>737.44161461850001</v>
      </c>
      <c r="P14" s="12">
        <v>33.502853096899997</v>
      </c>
      <c r="Q14" s="12">
        <v>94.336300090400002</v>
      </c>
      <c r="R14" s="12">
        <v>2987.0884914880999</v>
      </c>
      <c r="S14" s="12">
        <v>51.054938234600002</v>
      </c>
      <c r="T14" s="12">
        <v>54.020585161</v>
      </c>
      <c r="U14" s="12">
        <v>68.840238299099994</v>
      </c>
      <c r="V14" s="12">
        <v>53.819403190700001</v>
      </c>
      <c r="W14" s="12">
        <v>127.2601924974</v>
      </c>
      <c r="X14" s="12">
        <v>106.1437968803</v>
      </c>
      <c r="Y14" s="12">
        <v>78.333057418699994</v>
      </c>
      <c r="Z14" s="12">
        <v>61.869775793400002</v>
      </c>
      <c r="AA14" s="1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</row>
    <row r="15" spans="1:78" x14ac:dyDescent="0.3">
      <c r="A15" s="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AA15" s="1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</row>
    <row r="16" spans="1:78" x14ac:dyDescent="0.3">
      <c r="A16" s="1" t="s">
        <v>12</v>
      </c>
      <c r="B16" s="12">
        <v>23383.669541798001</v>
      </c>
      <c r="C16" s="12">
        <v>23650.3515431468</v>
      </c>
      <c r="D16" s="12">
        <v>24703.705384894802</v>
      </c>
      <c r="E16" s="12">
        <v>28093.790156661398</v>
      </c>
      <c r="F16" s="12">
        <v>31773.774768114599</v>
      </c>
      <c r="G16" s="12">
        <v>36310.500876563798</v>
      </c>
      <c r="H16" s="12">
        <v>46574.414685184602</v>
      </c>
      <c r="I16" s="12">
        <v>53531.162782670501</v>
      </c>
      <c r="J16" s="12">
        <v>59689.358216298097</v>
      </c>
      <c r="K16" s="12">
        <v>53891.197348455898</v>
      </c>
      <c r="L16" s="12">
        <v>65960.540341454602</v>
      </c>
      <c r="M16" s="12">
        <v>77265.522109458805</v>
      </c>
      <c r="N16" s="12">
        <v>86097.2174959244</v>
      </c>
      <c r="O16" s="12">
        <v>91620.426115345806</v>
      </c>
      <c r="P16" s="12">
        <v>97654.411187129706</v>
      </c>
      <c r="Q16" s="12">
        <v>92790.601346988406</v>
      </c>
      <c r="R16" s="12">
        <v>92152.996170226193</v>
      </c>
      <c r="S16" s="12">
        <v>93399.992338205906</v>
      </c>
      <c r="T16" s="12">
        <v>107358.47067108699</v>
      </c>
      <c r="U16" s="12">
        <v>113769.32920014999</v>
      </c>
      <c r="V16" s="12">
        <v>95523.073175940997</v>
      </c>
      <c r="W16" s="12">
        <v>143147.31902987001</v>
      </c>
      <c r="X16" s="12">
        <v>161242.23619240001</v>
      </c>
      <c r="Y16" s="12">
        <v>150984.816070181</v>
      </c>
      <c r="Z16" s="12">
        <v>159876.103139849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3" x14ac:dyDescent="0.3">
      <c r="A17" s="38" t="s">
        <v>13</v>
      </c>
      <c r="B17" s="12">
        <v>5129.5326442200003</v>
      </c>
      <c r="C17" s="12">
        <v>5630.33682202</v>
      </c>
      <c r="D17" s="12">
        <v>6011.33677653</v>
      </c>
      <c r="E17" s="12">
        <v>7971.8500982300002</v>
      </c>
      <c r="F17" s="12">
        <v>9026.1115912299992</v>
      </c>
      <c r="G17" s="12">
        <v>11187.530971980001</v>
      </c>
      <c r="H17" s="12">
        <v>18414.183238090001</v>
      </c>
      <c r="I17" s="12">
        <v>22847.298302710002</v>
      </c>
      <c r="J17" s="12">
        <v>24146.03772239</v>
      </c>
      <c r="K17" s="12">
        <v>20346.338939460002</v>
      </c>
      <c r="L17" s="12">
        <v>25801.716448790001</v>
      </c>
      <c r="M17" s="12">
        <v>33627.930935119999</v>
      </c>
      <c r="N17" s="12">
        <v>37278.035399959997</v>
      </c>
      <c r="O17" s="12">
        <v>36512.407243109999</v>
      </c>
      <c r="P17" s="12">
        <v>40157.059544160002</v>
      </c>
      <c r="Q17" s="12">
        <v>34745.43595246</v>
      </c>
      <c r="R17" s="12">
        <v>37213.763752949999</v>
      </c>
      <c r="S17" s="12">
        <v>36755.412835520001</v>
      </c>
      <c r="T17" s="12">
        <v>41598.1529763</v>
      </c>
      <c r="U17" s="12">
        <v>44015.39642972</v>
      </c>
      <c r="V17" s="12">
        <v>38166.711760170001</v>
      </c>
      <c r="W17" s="12">
        <v>54876.988764360001</v>
      </c>
      <c r="X17" s="12">
        <v>69921.53955709</v>
      </c>
      <c r="Y17" s="12">
        <v>62809.163510309998</v>
      </c>
      <c r="Z17" s="12">
        <v>65730.579922139994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3" x14ac:dyDescent="0.3">
      <c r="A18" t="s">
        <v>14</v>
      </c>
      <c r="B18" s="12">
        <v>2049.94312378</v>
      </c>
      <c r="C18" s="12">
        <v>2097.2123647200001</v>
      </c>
      <c r="D18" s="12">
        <v>2247.0561463899999</v>
      </c>
      <c r="E18" s="12">
        <v>2585.0395480000002</v>
      </c>
      <c r="F18" s="12">
        <v>2797.5940787700001</v>
      </c>
      <c r="G18" s="12">
        <v>3196.28639183</v>
      </c>
      <c r="H18" s="12">
        <v>3925.75451054</v>
      </c>
      <c r="I18" s="12">
        <v>4477.0130273699997</v>
      </c>
      <c r="J18" s="12">
        <v>5356.1491723299996</v>
      </c>
      <c r="K18" s="12">
        <v>5607.7807848399998</v>
      </c>
      <c r="L18" s="12">
        <v>6284.9017142100001</v>
      </c>
      <c r="M18" s="12">
        <v>7930.6655139799996</v>
      </c>
      <c r="N18" s="12">
        <v>9070.4648850499998</v>
      </c>
      <c r="O18" s="12">
        <v>10149.328281030001</v>
      </c>
      <c r="P18" s="12">
        <v>10894.157148550001</v>
      </c>
      <c r="Q18" s="12">
        <v>10556.887098040001</v>
      </c>
      <c r="R18" s="12">
        <v>11158.81564037</v>
      </c>
      <c r="S18" s="12">
        <v>11450.33745979</v>
      </c>
      <c r="T18" s="12">
        <v>12473.884074240001</v>
      </c>
      <c r="U18" s="12">
        <v>13818.56881988</v>
      </c>
      <c r="V18" s="12">
        <v>12524.6895097</v>
      </c>
      <c r="W18" s="12">
        <v>16015.594883739999</v>
      </c>
      <c r="X18" s="12">
        <v>17294.257085469999</v>
      </c>
      <c r="Y18" s="12">
        <v>17153.049918960001</v>
      </c>
      <c r="Z18" s="12">
        <v>18802.807216829999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3" x14ac:dyDescent="0.3">
      <c r="A19" t="s">
        <v>15</v>
      </c>
      <c r="B19" s="12">
        <v>2573.9764459600001</v>
      </c>
      <c r="C19" s="12">
        <v>2785.23121846</v>
      </c>
      <c r="D19" s="12">
        <v>3158.1078762299999</v>
      </c>
      <c r="E19" s="12">
        <v>4297.5405640899999</v>
      </c>
      <c r="F19" s="12">
        <v>5229.6620221100002</v>
      </c>
      <c r="G19" s="12">
        <v>5953.05104493</v>
      </c>
      <c r="H19" s="12">
        <v>11205.339168660001</v>
      </c>
      <c r="I19" s="12">
        <v>14372.878929009999</v>
      </c>
      <c r="J19" s="12">
        <v>16313.16711984</v>
      </c>
      <c r="K19" s="12">
        <v>12268.853260600001</v>
      </c>
      <c r="L19" s="12">
        <v>16427.851476309999</v>
      </c>
      <c r="M19" s="12">
        <v>21432.416061899999</v>
      </c>
      <c r="N19" s="12">
        <v>23428.805248150002</v>
      </c>
      <c r="O19" s="12">
        <v>22913.519938050002</v>
      </c>
      <c r="P19" s="12">
        <v>25030.510977099999</v>
      </c>
      <c r="Q19" s="12">
        <v>20542.14253922</v>
      </c>
      <c r="R19" s="12">
        <v>22250.141433839999</v>
      </c>
      <c r="S19" s="12">
        <v>20420.745832870001</v>
      </c>
      <c r="T19" s="12">
        <v>22756.063393730001</v>
      </c>
      <c r="U19" s="12">
        <v>23833.72245433</v>
      </c>
      <c r="V19" s="12">
        <v>21046.081341770001</v>
      </c>
      <c r="W19" s="12">
        <v>29821.761885389998</v>
      </c>
      <c r="X19" s="12">
        <v>37605.15439743</v>
      </c>
      <c r="Y19" s="12">
        <v>36164.117353260001</v>
      </c>
      <c r="Z19" s="12">
        <v>38206.045545330002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x14ac:dyDescent="0.3">
      <c r="A20" t="s">
        <v>16</v>
      </c>
      <c r="B20" s="12">
        <v>505.61307448000002</v>
      </c>
      <c r="C20" s="12">
        <v>747.89323883999998</v>
      </c>
      <c r="D20" s="12">
        <v>606.17275390999998</v>
      </c>
      <c r="E20" s="12">
        <v>1089.2699861399999</v>
      </c>
      <c r="F20" s="12">
        <v>998.85549034999997</v>
      </c>
      <c r="G20" s="12">
        <v>2038.1935352200001</v>
      </c>
      <c r="H20" s="12">
        <v>3283.0895588899998</v>
      </c>
      <c r="I20" s="12">
        <v>3997.4063463299999</v>
      </c>
      <c r="J20" s="12">
        <v>2476.72143022</v>
      </c>
      <c r="K20" s="12">
        <v>2469.7048940200002</v>
      </c>
      <c r="L20" s="12">
        <v>3088.9632582700001</v>
      </c>
      <c r="M20" s="12">
        <v>4264.84935924</v>
      </c>
      <c r="N20" s="12">
        <v>4778.7652667599996</v>
      </c>
      <c r="O20" s="12">
        <v>3449.5590240299998</v>
      </c>
      <c r="P20" s="12">
        <v>4232.3914185100002</v>
      </c>
      <c r="Q20" s="12">
        <v>3646.4063151999999</v>
      </c>
      <c r="R20" s="12">
        <v>3804.8066787399998</v>
      </c>
      <c r="S20" s="12">
        <v>4884.3295428600004</v>
      </c>
      <c r="T20" s="12">
        <v>6368.2055083300002</v>
      </c>
      <c r="U20" s="12">
        <v>6363.1051555100003</v>
      </c>
      <c r="V20" s="12">
        <v>4595.9409087000004</v>
      </c>
      <c r="W20" s="12">
        <v>9039.63199523</v>
      </c>
      <c r="X20" s="12">
        <v>15022.128074189999</v>
      </c>
      <c r="Y20" s="12">
        <v>9491.9962380899997</v>
      </c>
      <c r="Z20" s="12">
        <v>8721.7271599800006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3" x14ac:dyDescent="0.3">
      <c r="A21" t="s">
        <v>17</v>
      </c>
      <c r="B21" s="12">
        <v>2921.0078150791501</v>
      </c>
      <c r="C21" s="12">
        <v>2786.3592634083502</v>
      </c>
      <c r="D21" s="12">
        <v>2482.8623499925802</v>
      </c>
      <c r="E21" s="12">
        <v>2549.6685603327001</v>
      </c>
      <c r="F21" s="12">
        <v>2744.3242193875099</v>
      </c>
      <c r="G21" s="12">
        <v>3142.90943289602</v>
      </c>
      <c r="H21" s="12">
        <v>2846.6584519108201</v>
      </c>
      <c r="I21" s="12">
        <v>2197.9722776250601</v>
      </c>
      <c r="J21" s="12">
        <v>1910.6769135</v>
      </c>
      <c r="K21" s="12">
        <v>1492.83912932</v>
      </c>
      <c r="L21" s="12">
        <v>1802.93704116</v>
      </c>
      <c r="M21" s="12">
        <v>1380.3481859999999</v>
      </c>
      <c r="N21" s="12">
        <v>1526.0490481700001</v>
      </c>
      <c r="O21" s="12">
        <v>1705.9103073399999</v>
      </c>
      <c r="P21" s="12">
        <v>1789.8037936600001</v>
      </c>
      <c r="Q21" s="12">
        <v>1774.5344304144501</v>
      </c>
      <c r="R21" s="12">
        <v>1605.7555386943</v>
      </c>
      <c r="S21" s="12">
        <v>1447.5824930961101</v>
      </c>
      <c r="T21" s="12">
        <v>1454.51620958852</v>
      </c>
      <c r="U21" s="12">
        <v>1424.47663048047</v>
      </c>
      <c r="V21" s="12">
        <v>1158.67314113464</v>
      </c>
      <c r="W21" s="12">
        <v>1465.0843098815201</v>
      </c>
      <c r="X21" s="12">
        <v>1806.2319005958</v>
      </c>
      <c r="Y21" s="12">
        <v>1547.4037123973301</v>
      </c>
      <c r="Z21" s="12">
        <v>1558.41970865292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3">
      <c r="A22" s="38" t="s">
        <v>18</v>
      </c>
      <c r="B22" s="12">
        <v>12013.392442672</v>
      </c>
      <c r="C22" s="12">
        <v>11814.622800405001</v>
      </c>
      <c r="D22" s="12">
        <v>12613.4478766177</v>
      </c>
      <c r="E22" s="12">
        <v>14116.2596418334</v>
      </c>
      <c r="F22" s="12">
        <v>16202.814269648799</v>
      </c>
      <c r="G22" s="12">
        <v>18302.157226132</v>
      </c>
      <c r="H22" s="12">
        <v>21517.115955350098</v>
      </c>
      <c r="I22" s="12">
        <v>25258.322314207198</v>
      </c>
      <c r="J22" s="12">
        <v>31586.763067110001</v>
      </c>
      <c r="K22" s="12">
        <v>29519.580523199998</v>
      </c>
      <c r="L22" s="12">
        <v>35536.336060050002</v>
      </c>
      <c r="M22" s="12">
        <v>40423.944573150002</v>
      </c>
      <c r="N22" s="12">
        <v>44042.125063300002</v>
      </c>
      <c r="O22" s="12">
        <v>47819.41618457</v>
      </c>
      <c r="P22" s="12">
        <v>50351.668851750001</v>
      </c>
      <c r="Q22" s="12">
        <v>51667.9816398806</v>
      </c>
      <c r="R22" s="12">
        <v>52692.490541002502</v>
      </c>
      <c r="S22" s="12">
        <v>54642.836961580797</v>
      </c>
      <c r="T22" s="12">
        <v>60666.089204810902</v>
      </c>
      <c r="U22" s="12">
        <v>63504.2639064221</v>
      </c>
      <c r="V22" s="12">
        <v>55379.116814852503</v>
      </c>
      <c r="W22" s="12">
        <v>78098.159003381399</v>
      </c>
      <c r="X22" s="12">
        <v>88304.542378137601</v>
      </c>
      <c r="Y22" s="12">
        <v>83444.203205503305</v>
      </c>
      <c r="Z22" s="12">
        <v>88416.629834837993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3">
      <c r="A23" t="s">
        <v>19</v>
      </c>
      <c r="B23" s="12">
        <v>7006.8389475797203</v>
      </c>
      <c r="C23" s="12">
        <v>6865.9488709571797</v>
      </c>
      <c r="D23" s="12">
        <v>7500.89946073796</v>
      </c>
      <c r="E23" s="12">
        <v>8457.9582462500002</v>
      </c>
      <c r="F23" s="12">
        <v>9513.4233714700003</v>
      </c>
      <c r="G23" s="12">
        <v>10586.861983610001</v>
      </c>
      <c r="H23" s="12">
        <v>11981.67122038</v>
      </c>
      <c r="I23" s="12">
        <v>13585.77614426</v>
      </c>
      <c r="J23" s="12">
        <v>15751.933232519999</v>
      </c>
      <c r="K23" s="12">
        <v>17321.812103140001</v>
      </c>
      <c r="L23" s="12">
        <v>19628.60423153</v>
      </c>
      <c r="M23" s="12">
        <v>22028.862824060001</v>
      </c>
      <c r="N23" s="12">
        <v>24543.143093999999</v>
      </c>
      <c r="O23" s="12">
        <v>27164.251512229999</v>
      </c>
      <c r="P23" s="12">
        <v>28731.857516119999</v>
      </c>
      <c r="Q23" s="12">
        <v>30409.606698449999</v>
      </c>
      <c r="R23" s="12">
        <v>31040.163667389999</v>
      </c>
      <c r="S23" s="12">
        <v>32114.23437029</v>
      </c>
      <c r="T23" s="12">
        <v>35124.962987469997</v>
      </c>
      <c r="U23" s="12">
        <v>37891.702049159998</v>
      </c>
      <c r="V23" s="12">
        <v>32707.891046510002</v>
      </c>
      <c r="W23" s="12">
        <v>42607.976080430002</v>
      </c>
      <c r="X23" s="12">
        <v>47374.63415785</v>
      </c>
      <c r="Y23" s="12">
        <v>48051.696584930003</v>
      </c>
      <c r="Z23" s="12">
        <v>51648.162147789997</v>
      </c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x14ac:dyDescent="0.3">
      <c r="A24" t="s">
        <v>20</v>
      </c>
      <c r="B24" s="12">
        <v>5006.5534950922302</v>
      </c>
      <c r="C24" s="12">
        <v>4948.6739294478002</v>
      </c>
      <c r="D24" s="12">
        <v>5112.5484158796899</v>
      </c>
      <c r="E24" s="12">
        <v>5658.3013955834203</v>
      </c>
      <c r="F24" s="12">
        <v>6689.3908981787999</v>
      </c>
      <c r="G24" s="12">
        <v>7715.2952425219601</v>
      </c>
      <c r="H24" s="12">
        <v>9535.4447349701295</v>
      </c>
      <c r="I24" s="12">
        <v>11672.5461699472</v>
      </c>
      <c r="J24" s="12">
        <v>15834.82983459</v>
      </c>
      <c r="K24" s="12">
        <v>12197.76842006</v>
      </c>
      <c r="L24" s="12">
        <v>15907.73182852</v>
      </c>
      <c r="M24" s="12">
        <v>18395.081749090001</v>
      </c>
      <c r="N24" s="12">
        <v>19498.981969299999</v>
      </c>
      <c r="O24" s="12">
        <v>20655.164672340001</v>
      </c>
      <c r="P24" s="12">
        <v>21619.811335629998</v>
      </c>
      <c r="Q24" s="12">
        <v>21258.3749414306</v>
      </c>
      <c r="R24" s="12">
        <v>21652.326873612499</v>
      </c>
      <c r="S24" s="12">
        <v>22528.602591290801</v>
      </c>
      <c r="T24" s="12">
        <v>25541.126217340901</v>
      </c>
      <c r="U24" s="12">
        <v>25612.561857262099</v>
      </c>
      <c r="V24" s="12">
        <v>22671.225768342501</v>
      </c>
      <c r="W24" s="12">
        <v>35490.182922951397</v>
      </c>
      <c r="X24" s="12">
        <v>40929.908220287602</v>
      </c>
      <c r="Y24" s="12">
        <v>35392.506620573302</v>
      </c>
      <c r="Z24" s="12">
        <v>36768.467687048003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x14ac:dyDescent="0.3">
      <c r="A25" s="38" t="s">
        <v>21</v>
      </c>
      <c r="B25" s="12">
        <v>3423.95501982001</v>
      </c>
      <c r="C25" s="12">
        <v>3561.0617046955399</v>
      </c>
      <c r="D25" s="12">
        <v>4184.1764642893004</v>
      </c>
      <c r="E25" s="12">
        <v>4526.4173234075297</v>
      </c>
      <c r="F25" s="12">
        <v>4468.7138588245898</v>
      </c>
      <c r="G25" s="12">
        <v>4065.7825333575001</v>
      </c>
      <c r="H25" s="12">
        <v>4042.01551604414</v>
      </c>
      <c r="I25" s="12">
        <v>4291.0287615281004</v>
      </c>
      <c r="J25" s="12">
        <v>3459.4251131334699</v>
      </c>
      <c r="K25" s="12">
        <v>4144.9713703260804</v>
      </c>
      <c r="L25" s="12">
        <v>4668.4183157699999</v>
      </c>
      <c r="M25" s="12">
        <v>4718.2831932899999</v>
      </c>
      <c r="N25" s="12">
        <v>4917.7567152000001</v>
      </c>
      <c r="O25" s="12">
        <v>5477.63153573</v>
      </c>
      <c r="P25" s="12">
        <v>5134.7423515800001</v>
      </c>
      <c r="Q25" s="12">
        <v>5494.6930043702396</v>
      </c>
      <c r="R25" s="12">
        <v>5901.5953151326403</v>
      </c>
      <c r="S25" s="12">
        <v>6315.1513101117498</v>
      </c>
      <c r="T25" s="12">
        <v>6859.7649249223095</v>
      </c>
      <c r="U25" s="12">
        <v>8216.45711375885</v>
      </c>
      <c r="V25" s="12">
        <v>6920.4863217624797</v>
      </c>
      <c r="W25" s="12">
        <v>9138.4099393364304</v>
      </c>
      <c r="X25" s="12">
        <v>9025.5897180370994</v>
      </c>
      <c r="Y25" s="12">
        <v>9327.5935496778402</v>
      </c>
      <c r="Z25" s="12">
        <v>8912.9622989812906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x14ac:dyDescent="0.3">
      <c r="A26" t="s">
        <v>22</v>
      </c>
      <c r="B26" s="12">
        <v>2120.11432284476</v>
      </c>
      <c r="C26" s="12">
        <v>2320.5009322073702</v>
      </c>
      <c r="D26" s="12">
        <v>3002.9860155995598</v>
      </c>
      <c r="E26" s="12">
        <v>3285.2353692760498</v>
      </c>
      <c r="F26" s="12">
        <v>3176.3678553269601</v>
      </c>
      <c r="G26" s="12">
        <v>2606.6680262499999</v>
      </c>
      <c r="H26" s="12">
        <v>2398.9701220000002</v>
      </c>
      <c r="I26" s="12">
        <v>2419.0922717899998</v>
      </c>
      <c r="J26" s="12">
        <v>1456.84823908</v>
      </c>
      <c r="K26" s="12">
        <v>2255.22606133</v>
      </c>
      <c r="L26" s="12">
        <v>2410.47803995</v>
      </c>
      <c r="M26" s="12">
        <v>2231.0387477949998</v>
      </c>
      <c r="N26" s="12">
        <v>2148.6239629500001</v>
      </c>
      <c r="O26" s="12">
        <v>2501.1059311099998</v>
      </c>
      <c r="P26" s="12">
        <v>2041.1330929799999</v>
      </c>
      <c r="Q26" s="12">
        <v>2210.21971893</v>
      </c>
      <c r="R26" s="12">
        <v>2422.90911095</v>
      </c>
      <c r="S26" s="12">
        <v>2604.05945899058</v>
      </c>
      <c r="T26" s="12">
        <v>2564.9302644112699</v>
      </c>
      <c r="U26" s="12">
        <v>3211.8607649700002</v>
      </c>
      <c r="V26" s="12">
        <v>2969.6722429299998</v>
      </c>
      <c r="W26" s="12">
        <v>3647.9658900200002</v>
      </c>
      <c r="X26" s="12">
        <v>2999.84473002</v>
      </c>
      <c r="Y26" s="12">
        <v>3463.5506599199998</v>
      </c>
      <c r="Z26" s="12">
        <v>3214.6790449599998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x14ac:dyDescent="0.3">
      <c r="A27" t="s">
        <v>23</v>
      </c>
      <c r="B27" s="12">
        <v>1303.84069697525</v>
      </c>
      <c r="C27" s="12">
        <v>1240.56077248817</v>
      </c>
      <c r="D27" s="12">
        <v>1181.1904486897399</v>
      </c>
      <c r="E27" s="12">
        <v>1241.1819541314801</v>
      </c>
      <c r="F27" s="12">
        <v>1292.3460034976299</v>
      </c>
      <c r="G27" s="12">
        <v>1459.1145071075</v>
      </c>
      <c r="H27" s="12">
        <v>1643.04539404414</v>
      </c>
      <c r="I27" s="12">
        <v>1871.9364897380999</v>
      </c>
      <c r="J27" s="12">
        <v>2002.57687405347</v>
      </c>
      <c r="K27" s="12">
        <v>1889.74530899608</v>
      </c>
      <c r="L27" s="12">
        <v>2257.9402758199999</v>
      </c>
      <c r="M27" s="12">
        <v>2487.244445495</v>
      </c>
      <c r="N27" s="12">
        <v>2769.1327522500001</v>
      </c>
      <c r="O27" s="12">
        <v>2976.5256046200002</v>
      </c>
      <c r="P27" s="12">
        <v>3093.6092586</v>
      </c>
      <c r="Q27" s="12">
        <v>3284.47328544024</v>
      </c>
      <c r="R27" s="12">
        <v>3478.6862041826398</v>
      </c>
      <c r="S27" s="12">
        <v>3711.0918511211698</v>
      </c>
      <c r="T27" s="12">
        <v>4294.8346605110301</v>
      </c>
      <c r="U27" s="12">
        <v>5004.5963487888503</v>
      </c>
      <c r="V27" s="12">
        <v>3950.8140788324799</v>
      </c>
      <c r="W27" s="12">
        <v>5490.4440493164302</v>
      </c>
      <c r="X27" s="12">
        <v>6025.7449880170998</v>
      </c>
      <c r="Y27" s="12">
        <v>5864.0428897578404</v>
      </c>
      <c r="Z27" s="12">
        <v>5698.2832540212903</v>
      </c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x14ac:dyDescent="0.3">
      <c r="A28" s="38" t="s">
        <v>24</v>
      </c>
      <c r="B28" s="12">
        <v>2524.0192581588199</v>
      </c>
      <c r="C28" s="12">
        <v>3067.5923481073501</v>
      </c>
      <c r="D28" s="12">
        <v>2273.7510917099999</v>
      </c>
      <c r="E28" s="12">
        <v>2002.5133945124201</v>
      </c>
      <c r="F28" s="12">
        <v>2849.2478548111599</v>
      </c>
      <c r="G28" s="12">
        <v>3727.9848855349601</v>
      </c>
      <c r="H28" s="12">
        <v>4135.9538455573302</v>
      </c>
      <c r="I28" s="12">
        <v>5033.4518771462499</v>
      </c>
      <c r="J28" s="12">
        <v>5770.1810782000002</v>
      </c>
      <c r="K28" s="12">
        <v>5724.6013191100001</v>
      </c>
      <c r="L28" s="12">
        <v>6097.9934626699996</v>
      </c>
      <c r="M28" s="12">
        <v>6817.7166626099997</v>
      </c>
      <c r="N28" s="12">
        <v>8919.7144410199999</v>
      </c>
      <c r="O28" s="12">
        <v>11363.3496412</v>
      </c>
      <c r="P28" s="12">
        <v>10923.523270559999</v>
      </c>
      <c r="Q28" s="12">
        <v>10784.5862054056</v>
      </c>
      <c r="R28" s="12">
        <v>11095.7548046787</v>
      </c>
      <c r="S28" s="12">
        <v>11447.8627259572</v>
      </c>
      <c r="T28" s="12">
        <v>13363.1171363551</v>
      </c>
      <c r="U28" s="12">
        <v>14659.722092678499</v>
      </c>
      <c r="V28" s="12">
        <v>11080.674374726999</v>
      </c>
      <c r="W28" s="12">
        <v>19392.182541720598</v>
      </c>
      <c r="X28" s="12">
        <v>17808.912241329599</v>
      </c>
      <c r="Y28" s="12">
        <v>17795.070966732699</v>
      </c>
      <c r="Z28" s="12">
        <v>19475.661066386801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x14ac:dyDescent="0.3">
      <c r="A29" s="38" t="s">
        <v>25</v>
      </c>
      <c r="B29" s="12">
        <v>-2628.2376381518998</v>
      </c>
      <c r="C29" s="12">
        <v>-3209.6213954894001</v>
      </c>
      <c r="D29" s="12">
        <v>-2861.8691742446999</v>
      </c>
      <c r="E29" s="12">
        <v>-3072.9188616546999</v>
      </c>
      <c r="F29" s="12">
        <v>-3517.4370257874998</v>
      </c>
      <c r="G29" s="12">
        <v>-4115.8641733366003</v>
      </c>
      <c r="H29" s="12">
        <v>-4381.5123217678001</v>
      </c>
      <c r="I29" s="12">
        <v>-6096.9107505461998</v>
      </c>
      <c r="J29" s="12">
        <v>-7183.7256780354001</v>
      </c>
      <c r="K29" s="12">
        <v>-7337.1339329601997</v>
      </c>
      <c r="L29" s="12">
        <v>-7946.8609869853999</v>
      </c>
      <c r="M29" s="12">
        <v>-9702.7014407112001</v>
      </c>
      <c r="N29" s="12">
        <v>-10586.4631717256</v>
      </c>
      <c r="O29" s="12">
        <v>-11258.2887966042</v>
      </c>
      <c r="P29" s="12">
        <v>-10702.3866245803</v>
      </c>
      <c r="Q29" s="12">
        <v>-11676.629885542499</v>
      </c>
      <c r="R29" s="12">
        <v>-16356.363782232</v>
      </c>
      <c r="S29" s="12">
        <v>-17208.85398806</v>
      </c>
      <c r="T29" s="12">
        <v>-16583.169780889999</v>
      </c>
      <c r="U29" s="12">
        <v>-18050.986972909999</v>
      </c>
      <c r="V29" s="12">
        <v>-17182.5892367056</v>
      </c>
      <c r="W29" s="12">
        <v>-19823.505528810001</v>
      </c>
      <c r="X29" s="12">
        <v>-25624.57960279</v>
      </c>
      <c r="Y29" s="12">
        <v>-23938.618874439999</v>
      </c>
      <c r="Z29" s="12">
        <v>-24218.14969115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3">
      <c r="A30" s="39" t="s">
        <v>26</v>
      </c>
      <c r="B30" s="12">
        <v>9909.5293149317295</v>
      </c>
      <c r="C30" s="12">
        <v>8435.1029863222993</v>
      </c>
      <c r="D30" s="12">
        <v>9623.3891637468296</v>
      </c>
      <c r="E30" s="12">
        <v>9263.2729179257403</v>
      </c>
      <c r="F30" s="12">
        <v>9719.0023434093291</v>
      </c>
      <c r="G30" s="12">
        <v>11290.9277849972</v>
      </c>
      <c r="H30" s="12">
        <v>13685.4928293005</v>
      </c>
      <c r="I30" s="12">
        <v>16034.2086170778</v>
      </c>
      <c r="J30" s="12">
        <v>18966.2894415913</v>
      </c>
      <c r="K30" s="12">
        <v>18810.948652110401</v>
      </c>
      <c r="L30" s="12">
        <v>21758.4914278248</v>
      </c>
      <c r="M30" s="12">
        <v>25137.429516786298</v>
      </c>
      <c r="N30" s="12">
        <v>27561.577608158801</v>
      </c>
      <c r="O30" s="12">
        <v>29336.1952669333</v>
      </c>
      <c r="P30" s="12">
        <v>30434.190473885501</v>
      </c>
      <c r="Q30" s="12">
        <v>30300.925888681999</v>
      </c>
      <c r="R30" s="12">
        <v>30376.973885825799</v>
      </c>
      <c r="S30" s="12">
        <v>32977.561101425898</v>
      </c>
      <c r="T30" s="12">
        <v>35203.966905065303</v>
      </c>
      <c r="U30" s="12">
        <v>38068.979507446697</v>
      </c>
      <c r="V30" s="12">
        <v>32351.800774641601</v>
      </c>
      <c r="W30" s="12">
        <v>40727.158335157503</v>
      </c>
      <c r="X30" s="12">
        <v>45881.387446745503</v>
      </c>
      <c r="Y30" s="12">
        <v>46830.178828969503</v>
      </c>
      <c r="Z30" s="12">
        <v>47520.323774389297</v>
      </c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3">
      <c r="A31" t="s">
        <v>27</v>
      </c>
      <c r="B31" s="12">
        <v>3185.3472837600002</v>
      </c>
      <c r="C31" s="12">
        <v>3260.21362335</v>
      </c>
      <c r="D31" s="12">
        <v>3320.1026584118399</v>
      </c>
      <c r="E31" s="12">
        <v>3503.79658763918</v>
      </c>
      <c r="F31" s="12">
        <v>3737.77118224388</v>
      </c>
      <c r="G31" s="12">
        <v>4023.1159151151001</v>
      </c>
      <c r="H31" s="12">
        <v>4588.4291770323498</v>
      </c>
      <c r="I31" s="12">
        <v>5191.2652334852201</v>
      </c>
      <c r="J31" s="12">
        <v>6728.0822551942701</v>
      </c>
      <c r="K31" s="12">
        <v>7217.6364478457399</v>
      </c>
      <c r="L31" s="12">
        <v>7966.6904447485604</v>
      </c>
      <c r="M31" s="12">
        <v>9070.9673886152905</v>
      </c>
      <c r="N31" s="12">
        <v>10280.7795872485</v>
      </c>
      <c r="O31" s="12">
        <v>11493.377669027101</v>
      </c>
      <c r="P31" s="12">
        <v>12469.1672370781</v>
      </c>
      <c r="Q31" s="12">
        <v>13863.7770040655</v>
      </c>
      <c r="R31" s="12">
        <v>14480.7168455091</v>
      </c>
      <c r="S31" s="12">
        <v>14733.6870450152</v>
      </c>
      <c r="T31" s="12">
        <v>16242.3884248997</v>
      </c>
      <c r="U31" s="12">
        <v>17261.527966250302</v>
      </c>
      <c r="V31" s="12">
        <v>15969.6450137103</v>
      </c>
      <c r="W31" s="12">
        <v>18054.1808241488</v>
      </c>
      <c r="X31" s="12">
        <v>18769.838069643101</v>
      </c>
      <c r="Y31" s="12">
        <v>19628.489164549199</v>
      </c>
      <c r="Z31" s="12">
        <v>20915.262906161501</v>
      </c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x14ac:dyDescent="0.3">
      <c r="A32" t="s">
        <v>28</v>
      </c>
      <c r="B32" s="12">
        <v>490.82081549999998</v>
      </c>
      <c r="C32" s="12">
        <v>310.42547000000002</v>
      </c>
      <c r="D32" s="12">
        <v>367.72938759291998</v>
      </c>
      <c r="E32" s="12">
        <v>456.78140598269999</v>
      </c>
      <c r="F32" s="12">
        <v>462.09236197617003</v>
      </c>
      <c r="G32" s="12">
        <v>1102.6488075945999</v>
      </c>
      <c r="H32" s="12">
        <v>1559.31602225612</v>
      </c>
      <c r="I32" s="12">
        <v>1788.1045608919701</v>
      </c>
      <c r="J32" s="12">
        <v>2458.8244318369002</v>
      </c>
      <c r="K32" s="12">
        <v>1597.2522414945299</v>
      </c>
      <c r="L32" s="12">
        <v>2522.7844907575</v>
      </c>
      <c r="M32" s="12">
        <v>3755.7388534819002</v>
      </c>
      <c r="N32" s="12">
        <v>2849.8385822331602</v>
      </c>
      <c r="O32" s="12">
        <v>2874.6423079911001</v>
      </c>
      <c r="P32" s="12">
        <v>2696.2415118454301</v>
      </c>
      <c r="Q32" s="12">
        <v>1663.0059508035799</v>
      </c>
      <c r="R32" s="12">
        <v>1736.8473348154</v>
      </c>
      <c r="S32" s="12">
        <v>2485.60376389677</v>
      </c>
      <c r="T32" s="12">
        <v>3034.8910721023499</v>
      </c>
      <c r="U32" s="12">
        <v>2740.6918695063</v>
      </c>
      <c r="V32" s="12">
        <v>2150.21511232375</v>
      </c>
      <c r="W32" s="12">
        <v>6062.4183517097399</v>
      </c>
      <c r="X32" s="12">
        <v>5598.8098996184399</v>
      </c>
      <c r="Y32" s="12">
        <v>4280.2514831682802</v>
      </c>
      <c r="Z32" s="12">
        <v>4213.0806875850403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4" x14ac:dyDescent="0.3">
      <c r="A33" t="s">
        <v>29</v>
      </c>
      <c r="B33" s="12">
        <v>411.83657744327701</v>
      </c>
      <c r="C33" s="12">
        <v>341.30502991810499</v>
      </c>
      <c r="D33" s="12">
        <v>351.02565300625599</v>
      </c>
      <c r="E33" s="12">
        <v>400.81178585999999</v>
      </c>
      <c r="F33" s="12">
        <v>512.72459236999998</v>
      </c>
      <c r="G33" s="12">
        <v>877.75270676000002</v>
      </c>
      <c r="H33" s="12">
        <v>1105.04581375</v>
      </c>
      <c r="I33" s="12">
        <v>1180.9222381899999</v>
      </c>
      <c r="J33" s="12">
        <v>1633.2976363400001</v>
      </c>
      <c r="K33" s="12">
        <v>1240.85292033</v>
      </c>
      <c r="L33" s="12">
        <v>1839.71908078</v>
      </c>
      <c r="M33" s="12">
        <v>2672.7332830999999</v>
      </c>
      <c r="N33" s="12">
        <v>2909.52097641</v>
      </c>
      <c r="O33" s="12">
        <v>3005.39731317</v>
      </c>
      <c r="P33" s="12">
        <v>2894.50302302</v>
      </c>
      <c r="Q33" s="12">
        <v>1622.0905129600001</v>
      </c>
      <c r="R33" s="12">
        <v>1290.9082450599999</v>
      </c>
      <c r="S33" s="12">
        <v>1533.2090513600001</v>
      </c>
      <c r="T33" s="12">
        <v>2090.2952069255998</v>
      </c>
      <c r="U33" s="12">
        <v>1686.87182624</v>
      </c>
      <c r="V33" s="12">
        <v>1136.9452877799999</v>
      </c>
      <c r="W33" s="12">
        <v>2599.87408495</v>
      </c>
      <c r="X33" s="12">
        <v>3959.0816811</v>
      </c>
      <c r="Y33" s="12">
        <v>2754.0642770600002</v>
      </c>
      <c r="Z33" s="12">
        <v>2530.23257136649</v>
      </c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4" x14ac:dyDescent="0.3">
      <c r="A34" t="s">
        <v>30</v>
      </c>
      <c r="B34" s="12">
        <v>5821.5246382284604</v>
      </c>
      <c r="C34" s="12">
        <v>4523.1588630541901</v>
      </c>
      <c r="D34" s="12">
        <v>5584.53146473581</v>
      </c>
      <c r="E34" s="12">
        <v>4901.8831384438499</v>
      </c>
      <c r="F34" s="12">
        <v>5006.4142068192796</v>
      </c>
      <c r="G34" s="12">
        <v>5287.4103555274896</v>
      </c>
      <c r="H34" s="12">
        <v>6432.7018162620498</v>
      </c>
      <c r="I34" s="12">
        <v>7873.91658451066</v>
      </c>
      <c r="J34" s="12">
        <v>8146.0851182201704</v>
      </c>
      <c r="K34" s="12">
        <v>8755.20704244015</v>
      </c>
      <c r="L34" s="12">
        <v>9429.2974115387497</v>
      </c>
      <c r="M34" s="12">
        <v>9637.9899915890892</v>
      </c>
      <c r="N34" s="12">
        <v>11521.4384622671</v>
      </c>
      <c r="O34" s="12">
        <v>11962.777976745099</v>
      </c>
      <c r="P34" s="12">
        <v>12374.278701941999</v>
      </c>
      <c r="Q34" s="12">
        <v>13152.0524208529</v>
      </c>
      <c r="R34" s="12">
        <v>12868.501460441301</v>
      </c>
      <c r="S34" s="12">
        <v>14225.061241154001</v>
      </c>
      <c r="T34" s="12">
        <v>13836.3922011376</v>
      </c>
      <c r="U34" s="12">
        <v>16379.887845450099</v>
      </c>
      <c r="V34" s="12">
        <v>13094.995360827499</v>
      </c>
      <c r="W34" s="12">
        <v>14010.685074348999</v>
      </c>
      <c r="X34" s="12">
        <v>17553.657796383901</v>
      </c>
      <c r="Y34" s="12">
        <v>20167.373904192002</v>
      </c>
      <c r="Z34" s="12">
        <v>19861.747609276299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4" x14ac:dyDescent="0.3">
      <c r="A35" t="s">
        <v>31</v>
      </c>
      <c r="B35" s="12">
        <v>33293.198856729803</v>
      </c>
      <c r="C35" s="12">
        <v>32085.454529469102</v>
      </c>
      <c r="D35" s="12">
        <v>34327.094548641697</v>
      </c>
      <c r="E35" s="12">
        <v>37357.063074587102</v>
      </c>
      <c r="F35" s="12">
        <v>41492.777111523901</v>
      </c>
      <c r="G35" s="12">
        <v>47601.428661561004</v>
      </c>
      <c r="H35" s="12">
        <v>60259.907514485101</v>
      </c>
      <c r="I35" s="12">
        <v>69565.371399748299</v>
      </c>
      <c r="J35" s="12">
        <v>78655.647657889407</v>
      </c>
      <c r="K35" s="12">
        <v>72702.146000566296</v>
      </c>
      <c r="L35" s="12">
        <v>87719.031769279405</v>
      </c>
      <c r="M35" s="12">
        <v>102402.95162624501</v>
      </c>
      <c r="N35" s="12">
        <v>113658.79510408299</v>
      </c>
      <c r="O35" s="12">
        <v>120956.621382279</v>
      </c>
      <c r="P35" s="12">
        <v>128088.601661015</v>
      </c>
      <c r="Q35" s="12">
        <v>123091.52723567</v>
      </c>
      <c r="R35" s="12">
        <v>122529.970056052</v>
      </c>
      <c r="S35" s="12">
        <v>126377.553439632</v>
      </c>
      <c r="T35" s="12">
        <v>142562.43757615201</v>
      </c>
      <c r="U35" s="12">
        <v>151838.308707597</v>
      </c>
      <c r="V35" s="12">
        <v>127874.873950583</v>
      </c>
      <c r="W35" s="12">
        <v>183874.477365028</v>
      </c>
      <c r="X35" s="12">
        <v>207123.62363914601</v>
      </c>
      <c r="Y35" s="12">
        <v>197814.994899151</v>
      </c>
      <c r="Z35" s="12">
        <v>207396.42691423799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54" x14ac:dyDescent="0.3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</row>
    <row r="37" spans="1:54" x14ac:dyDescent="0.3">
      <c r="A37" s="1" t="s">
        <v>32</v>
      </c>
      <c r="B37" s="42">
        <v>27548.28</v>
      </c>
      <c r="C37" s="42">
        <v>27902.09</v>
      </c>
      <c r="D37" s="42">
        <v>29126.18</v>
      </c>
      <c r="E37" s="42">
        <v>30901.82</v>
      </c>
      <c r="F37" s="42">
        <v>33388.1</v>
      </c>
      <c r="G37" s="42">
        <v>37233.69</v>
      </c>
      <c r="H37" s="42">
        <v>39577.96</v>
      </c>
      <c r="I37" s="42">
        <v>43701.33</v>
      </c>
      <c r="J37" s="42">
        <v>48824.04</v>
      </c>
      <c r="K37" s="42">
        <v>52160.92</v>
      </c>
      <c r="L37" s="42">
        <v>57506.68</v>
      </c>
      <c r="M37" s="42">
        <v>63243.79</v>
      </c>
      <c r="N37" s="42">
        <v>69022.570000000007</v>
      </c>
      <c r="O37" s="42">
        <v>78343.520000000004</v>
      </c>
      <c r="P37" s="42">
        <v>89372.13</v>
      </c>
      <c r="Q37" s="42">
        <v>96700.42</v>
      </c>
      <c r="R37" s="42">
        <v>100119.4</v>
      </c>
      <c r="S37" s="42">
        <v>106774.8</v>
      </c>
      <c r="T37" s="42">
        <v>113070.2</v>
      </c>
      <c r="U37" s="42">
        <v>119362.1</v>
      </c>
      <c r="V37" s="42">
        <v>145305.4</v>
      </c>
      <c r="W37" s="42">
        <v>150235</v>
      </c>
      <c r="X37" s="42">
        <v>149624.6</v>
      </c>
      <c r="Y37" s="42">
        <v>156415.79999999999</v>
      </c>
      <c r="Z37" s="42">
        <v>162323</v>
      </c>
      <c r="AC37" s="41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</row>
    <row r="38" spans="1:54" x14ac:dyDescent="0.3">
      <c r="A38" s="39" t="s">
        <v>33</v>
      </c>
      <c r="B38" s="42" t="s">
        <v>68</v>
      </c>
      <c r="C38" s="42" t="s">
        <v>68</v>
      </c>
      <c r="D38" s="42" t="s">
        <v>68</v>
      </c>
      <c r="E38" s="42">
        <v>12391.86</v>
      </c>
      <c r="F38" s="42">
        <v>13293.33</v>
      </c>
      <c r="G38" s="42">
        <v>14800.68</v>
      </c>
      <c r="H38" s="42">
        <v>15921.35</v>
      </c>
      <c r="I38" s="42">
        <v>16665.5</v>
      </c>
      <c r="J38" s="42">
        <v>18006.169999999998</v>
      </c>
      <c r="K38" s="42">
        <v>19613.87</v>
      </c>
      <c r="L38" s="42">
        <v>20800.14</v>
      </c>
      <c r="M38" s="42">
        <v>22842.06</v>
      </c>
      <c r="N38" s="42">
        <v>25254.37</v>
      </c>
      <c r="O38" s="42">
        <v>29361.01</v>
      </c>
      <c r="P38" s="42">
        <v>34071.81</v>
      </c>
      <c r="Q38" s="42">
        <v>35449.43</v>
      </c>
      <c r="R38" s="42">
        <v>39051.449999999997</v>
      </c>
      <c r="S38" s="42">
        <v>42667.47</v>
      </c>
      <c r="T38" s="42">
        <v>46167</v>
      </c>
      <c r="U38" s="42">
        <v>49150.58</v>
      </c>
      <c r="V38" s="42">
        <v>53045.56</v>
      </c>
      <c r="W38" s="42">
        <v>54225.77</v>
      </c>
      <c r="X38" s="42">
        <v>55562.52</v>
      </c>
      <c r="Y38" s="42">
        <v>62618.25</v>
      </c>
      <c r="Z38" s="42">
        <v>68053.490000000005</v>
      </c>
      <c r="AC38" s="41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</row>
    <row r="39" spans="1:54" x14ac:dyDescent="0.3">
      <c r="A39" t="s">
        <v>34</v>
      </c>
      <c r="B39" s="42" t="s">
        <v>68</v>
      </c>
      <c r="C39" s="42" t="s">
        <v>68</v>
      </c>
      <c r="D39" s="42" t="s">
        <v>68</v>
      </c>
      <c r="E39" s="42">
        <v>11568.39</v>
      </c>
      <c r="F39" s="42">
        <v>12440.33</v>
      </c>
      <c r="G39" s="42">
        <v>13791.56</v>
      </c>
      <c r="H39" s="42">
        <v>9109.5470000000005</v>
      </c>
      <c r="I39" s="42">
        <v>9395.7440000000006</v>
      </c>
      <c r="J39" s="42">
        <v>10302.07</v>
      </c>
      <c r="K39" s="42">
        <v>11302.68</v>
      </c>
      <c r="L39" s="42">
        <v>12156.14</v>
      </c>
      <c r="M39" s="42">
        <v>13363.61</v>
      </c>
      <c r="N39" s="42">
        <v>15214.55</v>
      </c>
      <c r="O39" s="42">
        <v>17988.43</v>
      </c>
      <c r="P39" s="42">
        <v>20926.36</v>
      </c>
      <c r="Q39" s="42">
        <v>21855.34</v>
      </c>
      <c r="R39" s="42">
        <v>23966.66</v>
      </c>
      <c r="S39" s="42">
        <v>25578.3</v>
      </c>
      <c r="T39" s="42">
        <v>26929.08</v>
      </c>
      <c r="U39" s="42">
        <v>28150.39</v>
      </c>
      <c r="V39" s="42">
        <v>29923.759999999998</v>
      </c>
      <c r="W39" s="42">
        <v>29634.61</v>
      </c>
      <c r="X39" s="42">
        <v>30922.44</v>
      </c>
      <c r="Y39" s="42">
        <v>33421.410000000003</v>
      </c>
      <c r="Z39" s="42">
        <v>35814</v>
      </c>
      <c r="AC39" s="41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</row>
    <row r="40" spans="1:54" x14ac:dyDescent="0.3">
      <c r="A40" t="s">
        <v>35</v>
      </c>
      <c r="B40" s="42" t="s">
        <v>68</v>
      </c>
      <c r="C40" s="42" t="s">
        <v>68</v>
      </c>
      <c r="D40" s="42" t="s">
        <v>68</v>
      </c>
      <c r="E40" s="42">
        <v>0</v>
      </c>
      <c r="F40" s="42">
        <v>0</v>
      </c>
      <c r="G40" s="42">
        <v>0</v>
      </c>
      <c r="H40" s="42">
        <v>5716.5749999999998</v>
      </c>
      <c r="I40" s="42">
        <v>6031.2349999999997</v>
      </c>
      <c r="J40" s="42">
        <v>6299.0140000000001</v>
      </c>
      <c r="K40" s="42">
        <v>6754.8779999999997</v>
      </c>
      <c r="L40" s="42">
        <v>6801.375</v>
      </c>
      <c r="M40" s="42">
        <v>7533.2039999999997</v>
      </c>
      <c r="N40" s="42">
        <v>8248.3330000000005</v>
      </c>
      <c r="O40" s="42">
        <v>9451.66</v>
      </c>
      <c r="P40" s="42">
        <v>11073.8</v>
      </c>
      <c r="Q40" s="42">
        <v>11535.91</v>
      </c>
      <c r="R40" s="42">
        <v>12935.16</v>
      </c>
      <c r="S40" s="42">
        <v>14923.59</v>
      </c>
      <c r="T40" s="42">
        <v>16876.82</v>
      </c>
      <c r="U40" s="42">
        <v>18579.57</v>
      </c>
      <c r="V40" s="42">
        <v>20596.95</v>
      </c>
      <c r="W40" s="42">
        <v>21963.59</v>
      </c>
      <c r="X40" s="42">
        <v>21642.69</v>
      </c>
      <c r="Y40" s="42">
        <v>26028.29</v>
      </c>
      <c r="Z40" s="42">
        <v>28713.96</v>
      </c>
      <c r="AC40" s="41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</row>
    <row r="41" spans="1:54" x14ac:dyDescent="0.3">
      <c r="A41" t="s">
        <v>36</v>
      </c>
      <c r="B41" s="42" t="s">
        <v>68</v>
      </c>
      <c r="C41" s="42" t="s">
        <v>68</v>
      </c>
      <c r="D41" s="42" t="s">
        <v>68</v>
      </c>
      <c r="E41" s="42">
        <v>823.47299999999996</v>
      </c>
      <c r="F41" s="42">
        <v>853</v>
      </c>
      <c r="G41" s="42">
        <v>1009.1180000000001</v>
      </c>
      <c r="H41" s="42">
        <v>1095.232</v>
      </c>
      <c r="I41" s="42">
        <v>1238.519</v>
      </c>
      <c r="J41" s="42">
        <v>1405.085</v>
      </c>
      <c r="K41" s="42">
        <v>1556.3119999999999</v>
      </c>
      <c r="L41" s="42">
        <v>1842.624</v>
      </c>
      <c r="M41" s="42">
        <v>1945.2460000000001</v>
      </c>
      <c r="N41" s="42">
        <v>1791.4880000000001</v>
      </c>
      <c r="O41" s="42">
        <v>1920.924</v>
      </c>
      <c r="P41" s="42">
        <v>2071.6509999999998</v>
      </c>
      <c r="Q41" s="42">
        <v>2058.1770000000001</v>
      </c>
      <c r="R41" s="42">
        <v>2149.634</v>
      </c>
      <c r="S41" s="42">
        <v>2165.5709999999999</v>
      </c>
      <c r="T41" s="42">
        <v>2361.1039999999998</v>
      </c>
      <c r="U41" s="42">
        <v>2420.6239999999998</v>
      </c>
      <c r="V41" s="42">
        <v>2524.855</v>
      </c>
      <c r="W41" s="42">
        <v>2627.5729999999999</v>
      </c>
      <c r="X41" s="42">
        <v>2997.3910000000001</v>
      </c>
      <c r="Y41" s="42">
        <v>3168.5509999999999</v>
      </c>
      <c r="Z41" s="42">
        <v>3525.5279999999998</v>
      </c>
      <c r="AC41" s="41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</row>
    <row r="42" spans="1:54" x14ac:dyDescent="0.3">
      <c r="A42" s="39" t="s">
        <v>37</v>
      </c>
      <c r="B42" s="42" t="s">
        <v>68</v>
      </c>
      <c r="C42" s="42" t="s">
        <v>68</v>
      </c>
      <c r="D42" s="42" t="s">
        <v>68</v>
      </c>
      <c r="E42" s="42">
        <v>9761.8009999999995</v>
      </c>
      <c r="F42" s="42">
        <v>10639.41</v>
      </c>
      <c r="G42" s="42">
        <v>12134</v>
      </c>
      <c r="H42" s="42">
        <v>13381.83</v>
      </c>
      <c r="I42" s="42">
        <v>14536.29</v>
      </c>
      <c r="J42" s="42">
        <v>16281.01</v>
      </c>
      <c r="K42" s="42">
        <v>19366.71</v>
      </c>
      <c r="L42" s="42">
        <v>22700.7</v>
      </c>
      <c r="M42" s="42">
        <v>23935.94</v>
      </c>
      <c r="N42" s="42">
        <v>28507.599999999999</v>
      </c>
      <c r="O42" s="42">
        <v>31437.96</v>
      </c>
      <c r="P42" s="42">
        <v>34977</v>
      </c>
      <c r="Q42" s="42">
        <v>40437.83</v>
      </c>
      <c r="R42" s="42">
        <v>40375.49</v>
      </c>
      <c r="S42" s="42">
        <v>41703.040000000001</v>
      </c>
      <c r="T42" s="42">
        <v>42254.06</v>
      </c>
      <c r="U42" s="42">
        <v>45300.95</v>
      </c>
      <c r="V42" s="42">
        <v>50037.98</v>
      </c>
      <c r="W42" s="42">
        <v>59414.42</v>
      </c>
      <c r="X42" s="42">
        <v>60342.75</v>
      </c>
      <c r="Y42" s="42">
        <v>62807.46</v>
      </c>
      <c r="Z42" s="42">
        <v>63404.65</v>
      </c>
      <c r="AC42" s="41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</row>
    <row r="43" spans="1:54" x14ac:dyDescent="0.3">
      <c r="A43" t="s">
        <v>38</v>
      </c>
      <c r="B43" s="42" t="s">
        <v>68</v>
      </c>
      <c r="C43" s="42" t="s">
        <v>68</v>
      </c>
      <c r="D43" s="42" t="s">
        <v>68</v>
      </c>
      <c r="E43" s="42">
        <v>8217.9719999999998</v>
      </c>
      <c r="F43" s="42">
        <v>9042.1110000000008</v>
      </c>
      <c r="G43" s="42">
        <v>9969.3459999999995</v>
      </c>
      <c r="H43" s="42">
        <v>10021.870000000001</v>
      </c>
      <c r="I43" s="42">
        <v>10603.28</v>
      </c>
      <c r="J43" s="42">
        <v>11215.83</v>
      </c>
      <c r="K43" s="42">
        <v>13931.13</v>
      </c>
      <c r="L43" s="42">
        <v>16210.66</v>
      </c>
      <c r="M43" s="42">
        <v>16661.55</v>
      </c>
      <c r="N43" s="42">
        <v>18616.900000000001</v>
      </c>
      <c r="O43" s="42">
        <v>20921.41</v>
      </c>
      <c r="P43" s="42">
        <v>24037.55</v>
      </c>
      <c r="Q43" s="42">
        <v>28819.05</v>
      </c>
      <c r="R43" s="42">
        <v>27786.400000000001</v>
      </c>
      <c r="S43" s="42">
        <v>28313.64</v>
      </c>
      <c r="T43" s="42">
        <v>28528.93</v>
      </c>
      <c r="U43" s="42">
        <v>31504.27</v>
      </c>
      <c r="V43" s="42">
        <v>31519.53</v>
      </c>
      <c r="W43" s="42">
        <v>39315.54</v>
      </c>
      <c r="X43" s="42">
        <v>38948.57</v>
      </c>
      <c r="Y43" s="42">
        <v>40290.33</v>
      </c>
      <c r="Z43" s="42">
        <v>39871.93</v>
      </c>
      <c r="AC43" s="41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</row>
    <row r="44" spans="1:54" x14ac:dyDescent="0.3">
      <c r="A44" t="s">
        <v>39</v>
      </c>
      <c r="B44" s="42" t="s">
        <v>68</v>
      </c>
      <c r="C44" s="42" t="s">
        <v>68</v>
      </c>
      <c r="D44" s="42" t="s">
        <v>68</v>
      </c>
      <c r="E44" s="42">
        <v>0</v>
      </c>
      <c r="F44" s="42">
        <v>0</v>
      </c>
      <c r="G44" s="42">
        <v>0</v>
      </c>
      <c r="H44" s="42">
        <v>879.32640000000004</v>
      </c>
      <c r="I44" s="42">
        <v>1022.66</v>
      </c>
      <c r="J44" s="42">
        <v>1320.519</v>
      </c>
      <c r="K44" s="42">
        <v>1542.7529999999999</v>
      </c>
      <c r="L44" s="42">
        <v>1997.3230000000001</v>
      </c>
      <c r="M44" s="42">
        <v>2304.1819999999998</v>
      </c>
      <c r="N44" s="42">
        <v>3305.7469999999998</v>
      </c>
      <c r="O44" s="42">
        <v>3566.7719999999999</v>
      </c>
      <c r="P44" s="42">
        <v>3717.0920000000001</v>
      </c>
      <c r="Q44" s="42">
        <v>4601.62</v>
      </c>
      <c r="R44" s="42">
        <v>4883.4459999999999</v>
      </c>
      <c r="S44" s="42">
        <v>5265.6530000000002</v>
      </c>
      <c r="T44" s="42">
        <v>5207.6419999999998</v>
      </c>
      <c r="U44" s="42">
        <v>5186.4639999999999</v>
      </c>
      <c r="V44" s="42">
        <v>6562.1760000000004</v>
      </c>
      <c r="W44" s="42">
        <v>7648.0469999999996</v>
      </c>
      <c r="X44" s="42">
        <v>8682.125</v>
      </c>
      <c r="Y44" s="42">
        <v>9160.0730000000003</v>
      </c>
      <c r="Z44" s="42">
        <v>9464.4349999999995</v>
      </c>
      <c r="AC44" s="41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</row>
    <row r="45" spans="1:54" x14ac:dyDescent="0.3">
      <c r="A45" t="s">
        <v>40</v>
      </c>
      <c r="B45" s="42" t="s">
        <v>68</v>
      </c>
      <c r="C45" s="42" t="s">
        <v>68</v>
      </c>
      <c r="D45" s="42" t="s">
        <v>68</v>
      </c>
      <c r="E45" s="42">
        <v>1543.829</v>
      </c>
      <c r="F45" s="42">
        <v>1597.3</v>
      </c>
      <c r="G45" s="42">
        <v>2164.6529999999998</v>
      </c>
      <c r="H45" s="42">
        <v>2480.6350000000002</v>
      </c>
      <c r="I45" s="42">
        <v>2910.3539999999998</v>
      </c>
      <c r="J45" s="42">
        <v>3744.6590000000001</v>
      </c>
      <c r="K45" s="42">
        <v>3892.8240000000001</v>
      </c>
      <c r="L45" s="42">
        <v>4492.723</v>
      </c>
      <c r="M45" s="42">
        <v>4970.2079999999996</v>
      </c>
      <c r="N45" s="42">
        <v>6584.9539999999997</v>
      </c>
      <c r="O45" s="42">
        <v>6949.7709999999997</v>
      </c>
      <c r="P45" s="42">
        <v>7222.3609999999999</v>
      </c>
      <c r="Q45" s="42">
        <v>7017.1549999999997</v>
      </c>
      <c r="R45" s="42">
        <v>7705.6480000000001</v>
      </c>
      <c r="S45" s="42">
        <v>8123.7529999999997</v>
      </c>
      <c r="T45" s="42">
        <v>8517.4850000000006</v>
      </c>
      <c r="U45" s="42">
        <v>8610.2189999999991</v>
      </c>
      <c r="V45" s="42">
        <v>11956.28</v>
      </c>
      <c r="W45" s="42">
        <v>12450.83</v>
      </c>
      <c r="X45" s="42">
        <v>12712.06</v>
      </c>
      <c r="Y45" s="42">
        <v>13357.05</v>
      </c>
      <c r="Z45" s="42">
        <v>14068.29</v>
      </c>
      <c r="AC45" s="41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</row>
    <row r="46" spans="1:54" x14ac:dyDescent="0.3">
      <c r="A46" s="39" t="s">
        <v>41</v>
      </c>
      <c r="B46" s="42" t="s">
        <v>68</v>
      </c>
      <c r="C46" s="42" t="s">
        <v>68</v>
      </c>
      <c r="D46" s="42" t="s">
        <v>68</v>
      </c>
      <c r="E46" s="42">
        <v>8748.1550000000007</v>
      </c>
      <c r="F46" s="42">
        <v>9455.36</v>
      </c>
      <c r="G46" s="42">
        <v>10299.01</v>
      </c>
      <c r="H46" s="42">
        <v>10274.780000000001</v>
      </c>
      <c r="I46" s="42">
        <v>12499.54</v>
      </c>
      <c r="J46" s="42">
        <v>14536.86</v>
      </c>
      <c r="K46" s="42">
        <v>13180.34</v>
      </c>
      <c r="L46" s="42">
        <v>14005.84</v>
      </c>
      <c r="M46" s="42">
        <v>16465.8</v>
      </c>
      <c r="N46" s="42">
        <v>15260.61</v>
      </c>
      <c r="O46" s="42">
        <v>17544.560000000001</v>
      </c>
      <c r="P46" s="42">
        <v>20323.32</v>
      </c>
      <c r="Q46" s="42">
        <v>20813.16</v>
      </c>
      <c r="R46" s="42">
        <v>20692.5</v>
      </c>
      <c r="S46" s="42">
        <v>22404.32</v>
      </c>
      <c r="T46" s="42">
        <v>24649.13</v>
      </c>
      <c r="U46" s="42">
        <v>24910.54</v>
      </c>
      <c r="V46" s="42">
        <v>42221.82</v>
      </c>
      <c r="W46" s="42">
        <v>36594.79</v>
      </c>
      <c r="X46" s="42">
        <v>33719.379999999997</v>
      </c>
      <c r="Y46" s="42">
        <v>30990.12</v>
      </c>
      <c r="Z46" s="42">
        <v>30864.84</v>
      </c>
      <c r="AC46" s="41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</row>
    <row r="47" spans="1:54" x14ac:dyDescent="0.3">
      <c r="A47" t="s">
        <v>42</v>
      </c>
      <c r="B47" s="42" t="s">
        <v>68</v>
      </c>
      <c r="C47" s="42" t="s">
        <v>68</v>
      </c>
      <c r="D47" s="42" t="s">
        <v>68</v>
      </c>
      <c r="E47" s="42">
        <v>8320.9210000000003</v>
      </c>
      <c r="F47" s="42">
        <v>8781.1689999999999</v>
      </c>
      <c r="G47" s="42">
        <v>9935.5030000000006</v>
      </c>
      <c r="H47" s="42">
        <v>8146.8379999999997</v>
      </c>
      <c r="I47" s="42">
        <v>10006.35</v>
      </c>
      <c r="J47" s="42">
        <v>11973.5</v>
      </c>
      <c r="K47" s="42">
        <v>10361.91</v>
      </c>
      <c r="L47" s="42">
        <v>11079.05</v>
      </c>
      <c r="M47" s="42">
        <v>13352.69</v>
      </c>
      <c r="N47" s="42">
        <v>11939.85</v>
      </c>
      <c r="O47" s="42">
        <v>14097.19</v>
      </c>
      <c r="P47" s="42">
        <v>16614.71</v>
      </c>
      <c r="Q47" s="42">
        <v>17311.61</v>
      </c>
      <c r="R47" s="42">
        <v>17089.04</v>
      </c>
      <c r="S47" s="42">
        <v>18769.41</v>
      </c>
      <c r="T47" s="42">
        <v>20912.03</v>
      </c>
      <c r="U47" s="42">
        <v>20864.169999999998</v>
      </c>
      <c r="V47" s="42">
        <v>38020.28</v>
      </c>
      <c r="W47" s="42">
        <v>32394.16</v>
      </c>
      <c r="X47" s="42">
        <v>29583.86</v>
      </c>
      <c r="Y47" s="42">
        <v>26689.03</v>
      </c>
      <c r="Z47" s="42">
        <v>26147.03</v>
      </c>
      <c r="AC47" s="41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</row>
    <row r="48" spans="1:54" x14ac:dyDescent="0.3">
      <c r="A48" t="s">
        <v>43</v>
      </c>
      <c r="B48" s="42" t="s">
        <v>68</v>
      </c>
      <c r="C48" s="42" t="s">
        <v>68</v>
      </c>
      <c r="D48" s="42" t="s">
        <v>68</v>
      </c>
      <c r="E48" s="42">
        <v>0</v>
      </c>
      <c r="F48" s="42">
        <v>0</v>
      </c>
      <c r="G48" s="42">
        <v>0</v>
      </c>
      <c r="H48" s="42">
        <v>1763.3009999999999</v>
      </c>
      <c r="I48" s="42">
        <v>1861.979</v>
      </c>
      <c r="J48" s="42">
        <v>1887.5319999999999</v>
      </c>
      <c r="K48" s="42">
        <v>1993.92</v>
      </c>
      <c r="L48" s="42">
        <v>1977.74</v>
      </c>
      <c r="M48" s="42">
        <v>2082.7460000000001</v>
      </c>
      <c r="N48" s="42">
        <v>2107.1219999999998</v>
      </c>
      <c r="O48" s="42">
        <v>2259.9479999999999</v>
      </c>
      <c r="P48" s="42">
        <v>2562.2939999999999</v>
      </c>
      <c r="Q48" s="42">
        <v>2346.2840000000001</v>
      </c>
      <c r="R48" s="42">
        <v>2458.252</v>
      </c>
      <c r="S48" s="42">
        <v>2671.51</v>
      </c>
      <c r="T48" s="42">
        <v>2845.194</v>
      </c>
      <c r="U48" s="42">
        <v>3089.3609999999999</v>
      </c>
      <c r="V48" s="42">
        <v>3243.873</v>
      </c>
      <c r="W48" s="42">
        <v>3355.5030000000002</v>
      </c>
      <c r="X48" s="42">
        <v>3117.7080000000001</v>
      </c>
      <c r="Y48" s="42">
        <v>3315.067</v>
      </c>
      <c r="Z48" s="42">
        <v>3493.3139999999999</v>
      </c>
      <c r="AC48" s="41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</row>
    <row r="49" spans="1:54" x14ac:dyDescent="0.3">
      <c r="A49" t="s">
        <v>44</v>
      </c>
      <c r="B49" s="42" t="s">
        <v>68</v>
      </c>
      <c r="C49" s="42" t="s">
        <v>68</v>
      </c>
      <c r="D49" s="42" t="s">
        <v>68</v>
      </c>
      <c r="E49" s="42">
        <v>427.23399999999998</v>
      </c>
      <c r="F49" s="42">
        <v>674.19100000000003</v>
      </c>
      <c r="G49" s="42">
        <v>363.50459999999998</v>
      </c>
      <c r="H49" s="42">
        <v>364.63900000000001</v>
      </c>
      <c r="I49" s="42">
        <v>631.21590000000003</v>
      </c>
      <c r="J49" s="42">
        <v>675.82659999999998</v>
      </c>
      <c r="K49" s="42">
        <v>824.51139999999998</v>
      </c>
      <c r="L49" s="42">
        <v>949.04610000000002</v>
      </c>
      <c r="M49" s="42">
        <v>1030.3630000000001</v>
      </c>
      <c r="N49" s="42">
        <v>1213.6289999999999</v>
      </c>
      <c r="O49" s="42">
        <v>1187.423</v>
      </c>
      <c r="P49" s="42">
        <v>1146.307</v>
      </c>
      <c r="Q49" s="42">
        <v>1155.2719999999999</v>
      </c>
      <c r="R49" s="42">
        <v>1145.2059999999999</v>
      </c>
      <c r="S49" s="42">
        <v>963.4049</v>
      </c>
      <c r="T49" s="42">
        <v>891.90219999999999</v>
      </c>
      <c r="U49" s="42">
        <v>957.01049999999998</v>
      </c>
      <c r="V49" s="42">
        <v>957.6635</v>
      </c>
      <c r="W49" s="42">
        <v>845.12580000000003</v>
      </c>
      <c r="X49" s="42">
        <v>1017.8150000000001</v>
      </c>
      <c r="Y49" s="42">
        <v>986.02430000000004</v>
      </c>
      <c r="Z49" s="42">
        <v>1224.498</v>
      </c>
      <c r="AC49" s="41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</row>
    <row r="50" spans="1:54" x14ac:dyDescent="0.3">
      <c r="A50" s="39" t="s">
        <v>45</v>
      </c>
      <c r="B50" s="42">
        <v>6807.4690000000001</v>
      </c>
      <c r="C50" s="42">
        <v>5659.8329999999996</v>
      </c>
      <c r="D50" s="42">
        <v>5469.4740000000002</v>
      </c>
      <c r="E50" s="42">
        <v>5702.4809999999998</v>
      </c>
      <c r="F50" s="42">
        <v>6324.6319999999996</v>
      </c>
      <c r="G50" s="42">
        <v>7257.9290000000001</v>
      </c>
      <c r="H50" s="42">
        <v>9268.9920000000002</v>
      </c>
      <c r="I50" s="42">
        <v>11075.38</v>
      </c>
      <c r="J50" s="42">
        <v>15553.23</v>
      </c>
      <c r="K50" s="42">
        <v>21474.880000000001</v>
      </c>
      <c r="L50" s="42">
        <v>26065.88</v>
      </c>
      <c r="M50" s="42">
        <v>24350.04</v>
      </c>
      <c r="N50" s="42">
        <v>28873.46</v>
      </c>
      <c r="O50" s="42">
        <v>33440.31</v>
      </c>
      <c r="P50" s="42">
        <v>34411.39</v>
      </c>
      <c r="Q50" s="42">
        <v>33190.949999999997</v>
      </c>
      <c r="R50" s="42">
        <v>30669.43</v>
      </c>
      <c r="S50" s="42">
        <v>33047.11</v>
      </c>
      <c r="T50" s="42">
        <v>36139.89</v>
      </c>
      <c r="U50" s="42">
        <v>35022.74</v>
      </c>
      <c r="V50" s="42">
        <v>32236.560000000001</v>
      </c>
      <c r="W50" s="42">
        <v>43965.27</v>
      </c>
      <c r="X50" s="42">
        <v>56897.06</v>
      </c>
      <c r="Y50" s="42">
        <v>53172.800000000003</v>
      </c>
      <c r="Z50" s="42">
        <v>67397.36</v>
      </c>
      <c r="AC50" s="41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</row>
    <row r="51" spans="1:54" x14ac:dyDescent="0.3">
      <c r="A51" t="s">
        <v>46</v>
      </c>
      <c r="B51" s="42" t="s">
        <v>68</v>
      </c>
      <c r="C51" s="42" t="s">
        <v>68</v>
      </c>
      <c r="D51" s="42" t="s">
        <v>68</v>
      </c>
      <c r="E51" s="42">
        <v>5214.348</v>
      </c>
      <c r="F51" s="42">
        <v>5827.5919999999996</v>
      </c>
      <c r="G51" s="42">
        <v>6863.1310000000003</v>
      </c>
      <c r="H51" s="42">
        <v>8579.9169999999995</v>
      </c>
      <c r="I51" s="42">
        <v>10366.23</v>
      </c>
      <c r="J51" s="42">
        <v>14552.28</v>
      </c>
      <c r="K51" s="42">
        <v>19035.060000000001</v>
      </c>
      <c r="L51" s="42">
        <v>22927.19</v>
      </c>
      <c r="M51" s="42">
        <v>21116.17</v>
      </c>
      <c r="N51" s="42">
        <v>26418.95</v>
      </c>
      <c r="O51" s="42">
        <v>29775.41</v>
      </c>
      <c r="P51" s="42">
        <v>29660.29</v>
      </c>
      <c r="Q51" s="42">
        <v>27170.98</v>
      </c>
      <c r="R51" s="42">
        <v>27263.4</v>
      </c>
      <c r="S51" s="42">
        <v>28363.9</v>
      </c>
      <c r="T51" s="42">
        <v>31348.32</v>
      </c>
      <c r="U51" s="42">
        <v>30439.96</v>
      </c>
      <c r="V51" s="42">
        <v>27075.53</v>
      </c>
      <c r="W51" s="42">
        <v>36867.31</v>
      </c>
      <c r="X51" s="42">
        <v>43791.39</v>
      </c>
      <c r="Y51" s="42">
        <v>46299.05</v>
      </c>
      <c r="Z51" s="42">
        <v>54754.91</v>
      </c>
      <c r="AC51" s="41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</row>
    <row r="52" spans="1:54" x14ac:dyDescent="0.3">
      <c r="A52" t="s">
        <v>47</v>
      </c>
      <c r="B52" s="42" t="s">
        <v>68</v>
      </c>
      <c r="C52" s="42" t="s">
        <v>68</v>
      </c>
      <c r="D52" s="42" t="s">
        <v>68</v>
      </c>
      <c r="E52" s="42">
        <v>3607.0369999999998</v>
      </c>
      <c r="F52" s="42">
        <v>3897.7730000000001</v>
      </c>
      <c r="G52" s="42">
        <v>4591.4579999999996</v>
      </c>
      <c r="H52" s="42">
        <v>3247.645</v>
      </c>
      <c r="I52" s="42">
        <v>3941.9969999999998</v>
      </c>
      <c r="J52" s="42">
        <v>4427.5919999999996</v>
      </c>
      <c r="K52" s="42">
        <v>5881.0619999999999</v>
      </c>
      <c r="L52" s="42">
        <v>7981.7910000000002</v>
      </c>
      <c r="M52" s="42">
        <v>7961.951</v>
      </c>
      <c r="N52" s="42">
        <v>7535.8389999999999</v>
      </c>
      <c r="O52" s="42">
        <v>8568.5470000000005</v>
      </c>
      <c r="P52" s="42">
        <v>9579.3799999999992</v>
      </c>
      <c r="Q52" s="42">
        <v>10813.72</v>
      </c>
      <c r="R52" s="42">
        <v>9913.16</v>
      </c>
      <c r="S52" s="42">
        <v>10056.98</v>
      </c>
      <c r="T52" s="42">
        <v>11267.34</v>
      </c>
      <c r="U52" s="42">
        <v>11617.26</v>
      </c>
      <c r="V52" s="42">
        <v>9820.8549999999996</v>
      </c>
      <c r="W52" s="42">
        <v>14083.94</v>
      </c>
      <c r="X52" s="42">
        <v>14280.43</v>
      </c>
      <c r="Y52" s="42">
        <v>17480.759999999998</v>
      </c>
      <c r="Z52" s="42">
        <v>21977.599999999999</v>
      </c>
      <c r="AC52" s="41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</row>
    <row r="53" spans="1:54" x14ac:dyDescent="0.3">
      <c r="A53" t="s">
        <v>48</v>
      </c>
      <c r="B53" s="42" t="s">
        <v>68</v>
      </c>
      <c r="C53" s="42" t="s">
        <v>68</v>
      </c>
      <c r="D53" s="42" t="s">
        <v>68</v>
      </c>
      <c r="E53" s="42">
        <v>0</v>
      </c>
      <c r="F53" s="42">
        <v>0</v>
      </c>
      <c r="G53" s="42">
        <v>0</v>
      </c>
      <c r="H53" s="42">
        <v>1493.057</v>
      </c>
      <c r="I53" s="42">
        <v>2161.6799999999998</v>
      </c>
      <c r="J53" s="42">
        <v>2774.2730000000001</v>
      </c>
      <c r="K53" s="42">
        <v>3959.7080000000001</v>
      </c>
      <c r="L53" s="42">
        <v>4949.8230000000003</v>
      </c>
      <c r="M53" s="42">
        <v>4661.6869999999999</v>
      </c>
      <c r="N53" s="42">
        <v>6653.0519999999997</v>
      </c>
      <c r="O53" s="42">
        <v>7119.7079999999996</v>
      </c>
      <c r="P53" s="42">
        <v>6261.5339999999997</v>
      </c>
      <c r="Q53" s="42">
        <v>5686.7629999999999</v>
      </c>
      <c r="R53" s="42">
        <v>5669.3549999999996</v>
      </c>
      <c r="S53" s="42">
        <v>5827.34</v>
      </c>
      <c r="T53" s="42">
        <v>6243.2640000000001</v>
      </c>
      <c r="U53" s="42">
        <v>6209.2640000000001</v>
      </c>
      <c r="V53" s="42">
        <v>5970.6689999999999</v>
      </c>
      <c r="W53" s="42">
        <v>7080.84</v>
      </c>
      <c r="X53" s="42">
        <v>9080.9750000000004</v>
      </c>
      <c r="Y53" s="42">
        <v>10723.09</v>
      </c>
      <c r="Z53" s="42">
        <v>13571.33</v>
      </c>
      <c r="AC53" s="41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</row>
    <row r="54" spans="1:54" x14ac:dyDescent="0.3">
      <c r="A54" t="s">
        <v>49</v>
      </c>
      <c r="B54" s="42" t="s">
        <v>68</v>
      </c>
      <c r="C54" s="42" t="s">
        <v>68</v>
      </c>
      <c r="D54" s="42" t="s">
        <v>68</v>
      </c>
      <c r="E54" s="42">
        <v>1607.3109999999999</v>
      </c>
      <c r="F54" s="42">
        <v>1929.819</v>
      </c>
      <c r="G54" s="42">
        <v>2271.674</v>
      </c>
      <c r="H54" s="42">
        <v>3839.2150000000001</v>
      </c>
      <c r="I54" s="42">
        <v>4262.558</v>
      </c>
      <c r="J54" s="42">
        <v>7350.42</v>
      </c>
      <c r="K54" s="42">
        <v>9194.2860000000001</v>
      </c>
      <c r="L54" s="42">
        <v>9995.5789999999997</v>
      </c>
      <c r="M54" s="42">
        <v>8492.5360000000001</v>
      </c>
      <c r="N54" s="42">
        <v>12230.06</v>
      </c>
      <c r="O54" s="42">
        <v>14087.16</v>
      </c>
      <c r="P54" s="42">
        <v>13819.37</v>
      </c>
      <c r="Q54" s="42">
        <v>10670.49</v>
      </c>
      <c r="R54" s="42">
        <v>11680.89</v>
      </c>
      <c r="S54" s="42">
        <v>12479.58</v>
      </c>
      <c r="T54" s="42">
        <v>13837.71</v>
      </c>
      <c r="U54" s="42">
        <v>12613.43</v>
      </c>
      <c r="V54" s="42">
        <v>11284</v>
      </c>
      <c r="W54" s="42">
        <v>15702.53</v>
      </c>
      <c r="X54" s="42">
        <v>20429.98</v>
      </c>
      <c r="Y54" s="42">
        <v>18095.2</v>
      </c>
      <c r="Z54" s="42">
        <v>19205.990000000002</v>
      </c>
      <c r="AC54" s="41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</row>
    <row r="55" spans="1:54" x14ac:dyDescent="0.3">
      <c r="A55" t="s">
        <v>50</v>
      </c>
      <c r="B55" s="42" t="s">
        <v>68</v>
      </c>
      <c r="C55" s="42" t="s">
        <v>68</v>
      </c>
      <c r="D55" s="42" t="s">
        <v>68</v>
      </c>
      <c r="E55" s="42">
        <v>488.13260000000002</v>
      </c>
      <c r="F55" s="42">
        <v>497.03949999999998</v>
      </c>
      <c r="G55" s="42">
        <v>394.79759999999999</v>
      </c>
      <c r="H55" s="42">
        <v>689.07449999999994</v>
      </c>
      <c r="I55" s="42">
        <v>709.149</v>
      </c>
      <c r="J55" s="42">
        <v>1000.946</v>
      </c>
      <c r="K55" s="42">
        <v>2439.8290000000002</v>
      </c>
      <c r="L55" s="42">
        <v>3138.692</v>
      </c>
      <c r="M55" s="42">
        <v>3233.8620000000001</v>
      </c>
      <c r="N55" s="42">
        <v>2454.502</v>
      </c>
      <c r="O55" s="42">
        <v>3664.895</v>
      </c>
      <c r="P55" s="42">
        <v>4751.1019999999999</v>
      </c>
      <c r="Q55" s="42">
        <v>6019.9690000000001</v>
      </c>
      <c r="R55" s="42">
        <v>3406.0230000000001</v>
      </c>
      <c r="S55" s="42">
        <v>4683.2179999999998</v>
      </c>
      <c r="T55" s="42">
        <v>4791.576</v>
      </c>
      <c r="U55" s="42">
        <v>4582.7879999999996</v>
      </c>
      <c r="V55" s="42">
        <v>5161.03</v>
      </c>
      <c r="W55" s="42">
        <v>7097.9669999999996</v>
      </c>
      <c r="X55" s="42">
        <v>13105.66</v>
      </c>
      <c r="Y55" s="42">
        <v>6873.7439999999997</v>
      </c>
      <c r="Z55" s="42">
        <v>12642.46</v>
      </c>
      <c r="AC55" s="41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</row>
    <row r="56" spans="1:54" x14ac:dyDescent="0.3">
      <c r="A56" s="1" t="s">
        <v>51</v>
      </c>
      <c r="B56" s="42">
        <v>34355.75</v>
      </c>
      <c r="C56" s="42">
        <v>33561.919999999998</v>
      </c>
      <c r="D56" s="42">
        <v>34595.65</v>
      </c>
      <c r="E56" s="42">
        <v>36604.300000000003</v>
      </c>
      <c r="F56" s="42">
        <v>39712.74</v>
      </c>
      <c r="G56" s="42">
        <v>44491.62</v>
      </c>
      <c r="H56" s="42">
        <v>48846.95</v>
      </c>
      <c r="I56" s="42">
        <v>54776.71</v>
      </c>
      <c r="J56" s="42">
        <v>64377.27</v>
      </c>
      <c r="K56" s="42">
        <v>73635.8</v>
      </c>
      <c r="L56" s="42">
        <v>83572.570000000007</v>
      </c>
      <c r="M56" s="42">
        <v>87593.83</v>
      </c>
      <c r="N56" s="42">
        <v>97896.03</v>
      </c>
      <c r="O56" s="42">
        <v>111783.8</v>
      </c>
      <c r="P56" s="42">
        <v>123783.5</v>
      </c>
      <c r="Q56" s="42">
        <v>129891.4</v>
      </c>
      <c r="R56" s="42">
        <v>130788.9</v>
      </c>
      <c r="S56" s="42">
        <v>139821.9</v>
      </c>
      <c r="T56" s="42">
        <v>149210.1</v>
      </c>
      <c r="U56" s="42">
        <v>154384.79999999999</v>
      </c>
      <c r="V56" s="42">
        <v>177541.9</v>
      </c>
      <c r="W56" s="42">
        <v>194200.3</v>
      </c>
      <c r="X56" s="42">
        <v>206521.7</v>
      </c>
      <c r="Y56" s="42">
        <v>209588.6</v>
      </c>
      <c r="Z56" s="42">
        <v>229720.3</v>
      </c>
      <c r="AC56" s="41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</row>
    <row r="57" spans="1:54" x14ac:dyDescent="0.3">
      <c r="A57" t="s">
        <v>52</v>
      </c>
      <c r="B57" s="42" t="s">
        <v>68</v>
      </c>
      <c r="C57" s="42" t="s">
        <v>68</v>
      </c>
      <c r="D57" s="42" t="s">
        <v>68</v>
      </c>
      <c r="E57" s="42">
        <v>32139.45</v>
      </c>
      <c r="F57" s="42">
        <v>34589.83</v>
      </c>
      <c r="G57" s="42">
        <v>38625.800000000003</v>
      </c>
      <c r="H57" s="42">
        <v>31136.66</v>
      </c>
      <c r="I57" s="42">
        <v>34401.42</v>
      </c>
      <c r="J57" s="42">
        <v>38413.81</v>
      </c>
      <c r="K57" s="42">
        <v>43685.26</v>
      </c>
      <c r="L57" s="42">
        <v>50324.1</v>
      </c>
      <c r="M57" s="42">
        <v>54283.27</v>
      </c>
      <c r="N57" s="42">
        <v>55521.96</v>
      </c>
      <c r="O57" s="42">
        <v>64929.77</v>
      </c>
      <c r="P57" s="42">
        <v>75708.11</v>
      </c>
      <c r="Q57" s="42">
        <v>84505.17</v>
      </c>
      <c r="R57" s="42">
        <v>82024.639999999999</v>
      </c>
      <c r="S57" s="42">
        <v>87199.77</v>
      </c>
      <c r="T57" s="42">
        <v>91213.72</v>
      </c>
      <c r="U57" s="42">
        <v>96882.06</v>
      </c>
      <c r="V57" s="42">
        <v>114379.3</v>
      </c>
      <c r="W57" s="42">
        <v>122245.5</v>
      </c>
      <c r="X57" s="42">
        <v>126212.7</v>
      </c>
      <c r="Y57" s="42">
        <v>124137.2</v>
      </c>
      <c r="Z57" s="42">
        <v>135429.1</v>
      </c>
      <c r="AC57" s="41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</row>
    <row r="58" spans="1:54" x14ac:dyDescent="0.3">
      <c r="A58" t="s">
        <v>53</v>
      </c>
      <c r="B58" s="42" t="s">
        <v>68</v>
      </c>
      <c r="C58" s="42" t="s">
        <v>68</v>
      </c>
      <c r="D58" s="42" t="s">
        <v>68</v>
      </c>
      <c r="E58" s="42">
        <v>0</v>
      </c>
      <c r="F58" s="42">
        <v>0</v>
      </c>
      <c r="G58" s="42">
        <v>0</v>
      </c>
      <c r="H58" s="42">
        <v>9852.259</v>
      </c>
      <c r="I58" s="42">
        <v>11213.33</v>
      </c>
      <c r="J58" s="42">
        <v>12631.2</v>
      </c>
      <c r="K58" s="42">
        <v>14381.37</v>
      </c>
      <c r="L58" s="42">
        <v>15852.93</v>
      </c>
      <c r="M58" s="42">
        <v>16640.48</v>
      </c>
      <c r="N58" s="42">
        <v>20376.189999999999</v>
      </c>
      <c r="O58" s="42">
        <v>22491.68</v>
      </c>
      <c r="P58" s="42">
        <v>23662.99</v>
      </c>
      <c r="Q58" s="42">
        <v>24362.53</v>
      </c>
      <c r="R58" s="42">
        <v>25963.88</v>
      </c>
      <c r="S58" s="42">
        <v>28698.84</v>
      </c>
      <c r="T58" s="42">
        <v>31311.82</v>
      </c>
      <c r="U58" s="42">
        <v>33210.76</v>
      </c>
      <c r="V58" s="42">
        <v>36517.599999999999</v>
      </c>
      <c r="W58" s="42">
        <v>40209.480000000003</v>
      </c>
      <c r="X58" s="42">
        <v>42983</v>
      </c>
      <c r="Y58" s="42">
        <v>49669.65</v>
      </c>
      <c r="Z58" s="42">
        <v>55606.45</v>
      </c>
      <c r="AC58" s="41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</row>
    <row r="59" spans="1:54" x14ac:dyDescent="0.3">
      <c r="A59" t="s">
        <v>54</v>
      </c>
      <c r="B59" s="42" t="s">
        <v>68</v>
      </c>
      <c r="C59" s="42" t="s">
        <v>68</v>
      </c>
      <c r="D59" s="42" t="s">
        <v>68</v>
      </c>
      <c r="E59" s="42">
        <v>4464.8469999999998</v>
      </c>
      <c r="F59" s="42">
        <v>5122.91</v>
      </c>
      <c r="G59" s="42">
        <v>5865.8159999999998</v>
      </c>
      <c r="H59" s="42">
        <v>7858.0309999999999</v>
      </c>
      <c r="I59" s="42">
        <v>9161.9660000000003</v>
      </c>
      <c r="J59" s="42">
        <v>13332.26</v>
      </c>
      <c r="K59" s="42">
        <v>15569.18</v>
      </c>
      <c r="L59" s="42">
        <v>17395.54</v>
      </c>
      <c r="M59" s="42">
        <v>16670.07</v>
      </c>
      <c r="N59" s="42">
        <v>21997.87</v>
      </c>
      <c r="O59" s="42">
        <v>24362.38</v>
      </c>
      <c r="P59" s="42">
        <v>24412.42</v>
      </c>
      <c r="Q59" s="42">
        <v>21023.66</v>
      </c>
      <c r="R59" s="42">
        <v>22800.35</v>
      </c>
      <c r="S59" s="42">
        <v>23923.34</v>
      </c>
      <c r="T59" s="42">
        <v>26684.55</v>
      </c>
      <c r="U59" s="42">
        <v>24292</v>
      </c>
      <c r="V59" s="42">
        <v>26645.05</v>
      </c>
      <c r="W59" s="42">
        <v>31745.27</v>
      </c>
      <c r="X59" s="42">
        <v>37325.96</v>
      </c>
      <c r="Y59" s="42">
        <v>35781.78</v>
      </c>
      <c r="Z59" s="42">
        <v>38684.83</v>
      </c>
      <c r="AC59" s="41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</row>
    <row r="60" spans="1:54" x14ac:dyDescent="0.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54" x14ac:dyDescent="0.3">
      <c r="A61" t="s">
        <v>55</v>
      </c>
      <c r="B61" s="12" t="s">
        <v>68</v>
      </c>
      <c r="C61" s="12" t="s">
        <v>68</v>
      </c>
      <c r="D61" s="12" t="s">
        <v>68</v>
      </c>
      <c r="E61" s="12">
        <v>53.416838594942</v>
      </c>
      <c r="F61" s="12">
        <v>49.8476342333174</v>
      </c>
      <c r="G61" s="12">
        <v>44.537384256332402</v>
      </c>
      <c r="H61" s="12">
        <v>48.2347169186285</v>
      </c>
      <c r="I61" s="12">
        <v>49.048923920898602</v>
      </c>
      <c r="J61" s="12">
        <v>47.3637494640979</v>
      </c>
      <c r="K61" s="12">
        <v>51.549504513987998</v>
      </c>
      <c r="L61" s="12">
        <v>55.313994082415903</v>
      </c>
      <c r="M61" s="12">
        <v>53.116738480454998</v>
      </c>
      <c r="N61" s="12">
        <v>51.119733602112298</v>
      </c>
      <c r="O61" s="12">
        <v>48.948622173197897</v>
      </c>
      <c r="P61" s="12">
        <v>49.804618044323398</v>
      </c>
      <c r="Q61" s="12">
        <v>48.289963414038901</v>
      </c>
      <c r="R61" s="12">
        <v>49.8495543077969</v>
      </c>
      <c r="S61" s="12">
        <v>49.433483214103703</v>
      </c>
      <c r="T61" s="12">
        <v>49</v>
      </c>
      <c r="U61" s="12">
        <v>48.437127221560999</v>
      </c>
      <c r="V61" s="12">
        <v>47.8234430333166</v>
      </c>
      <c r="W61" s="12"/>
    </row>
    <row r="62" spans="1:54" x14ac:dyDescent="0.3">
      <c r="A62" t="s">
        <v>56</v>
      </c>
      <c r="B62" s="12" t="s">
        <v>68</v>
      </c>
      <c r="C62" s="12" t="s">
        <v>68</v>
      </c>
      <c r="D62" s="12" t="s">
        <v>68</v>
      </c>
      <c r="E62" s="12">
        <v>14.5365479264018</v>
      </c>
      <c r="F62" s="12">
        <v>12.043906714042601</v>
      </c>
      <c r="G62" s="12">
        <v>10.2047608979318</v>
      </c>
      <c r="H62" s="12">
        <v>12.1760119599798</v>
      </c>
      <c r="I62" s="12">
        <v>13.4989251373117</v>
      </c>
      <c r="J62" s="12">
        <v>10.5873857117416</v>
      </c>
      <c r="K62" s="12">
        <v>9.06165513708088</v>
      </c>
      <c r="L62" s="12">
        <v>7.9647773494095899</v>
      </c>
      <c r="M62" s="12">
        <v>7.32554301406409</v>
      </c>
      <c r="N62" s="12">
        <v>8.34222437358215</v>
      </c>
      <c r="O62" s="12">
        <v>7.7540287924385902</v>
      </c>
      <c r="P62" s="12">
        <v>8.2317553840320095</v>
      </c>
      <c r="Q62" s="12">
        <v>9.0371058303659897</v>
      </c>
      <c r="R62" s="12">
        <v>9.4264668015720403</v>
      </c>
      <c r="S62" s="12">
        <v>9.3477884581795294</v>
      </c>
      <c r="T62" s="12">
        <v>9</v>
      </c>
      <c r="U62" s="12">
        <v>8.7862035318754099</v>
      </c>
      <c r="V62" s="12">
        <v>9.3595096160613398</v>
      </c>
      <c r="W62" s="12"/>
    </row>
    <row r="63" spans="1:54" x14ac:dyDescent="0.3">
      <c r="A63" t="s">
        <v>57</v>
      </c>
      <c r="B63" s="12" t="s">
        <v>68</v>
      </c>
      <c r="C63" s="12" t="s">
        <v>68</v>
      </c>
      <c r="D63" s="12" t="s">
        <v>68</v>
      </c>
      <c r="E63" s="12">
        <v>33.330641073775702</v>
      </c>
      <c r="F63" s="12">
        <v>32.1131130302076</v>
      </c>
      <c r="G63" s="12">
        <v>28.5460583875333</v>
      </c>
      <c r="H63" s="12">
        <v>31.2465643761346</v>
      </c>
      <c r="I63" s="12">
        <v>28.786260427577901</v>
      </c>
      <c r="J63" s="12">
        <v>30.684284722924101</v>
      </c>
      <c r="K63" s="12">
        <v>36.834588063831298</v>
      </c>
      <c r="L63" s="12">
        <v>42.073684451475501</v>
      </c>
      <c r="M63" s="12">
        <v>41.519459525441803</v>
      </c>
      <c r="N63" s="12">
        <v>38.724661388673198</v>
      </c>
      <c r="O63" s="12">
        <v>37.846361223076698</v>
      </c>
      <c r="P63" s="12">
        <v>38.125350006959998</v>
      </c>
      <c r="Q63" s="12">
        <v>36.5262892689748</v>
      </c>
      <c r="R63" s="12">
        <v>37.864803707092904</v>
      </c>
      <c r="S63" s="12">
        <v>37.548763764316099</v>
      </c>
      <c r="T63" s="12">
        <v>38</v>
      </c>
      <c r="U63" s="12">
        <v>36.974923624456302</v>
      </c>
      <c r="V63" s="12">
        <v>36.076052368518901</v>
      </c>
      <c r="W63" s="12"/>
    </row>
    <row r="64" spans="1:54" x14ac:dyDescent="0.3">
      <c r="A64" t="s">
        <v>58</v>
      </c>
      <c r="B64" s="12" t="s">
        <v>68</v>
      </c>
      <c r="C64" s="12" t="s">
        <v>68</v>
      </c>
      <c r="D64" s="12" t="s">
        <v>68</v>
      </c>
      <c r="E64" s="12">
        <v>4.1833521446819502</v>
      </c>
      <c r="F64" s="12">
        <v>3.89427818526431</v>
      </c>
      <c r="G64" s="12">
        <v>4.0525756175453802</v>
      </c>
      <c r="H64" s="12">
        <v>2.4781296698919699</v>
      </c>
      <c r="I64" s="12">
        <v>4.6484333294274096</v>
      </c>
      <c r="J64" s="12">
        <v>4.1241169914711797</v>
      </c>
      <c r="K64" s="12">
        <v>3.6005739634585399</v>
      </c>
      <c r="L64" s="12">
        <v>3.6554533530272901</v>
      </c>
      <c r="M64" s="12">
        <v>3.1891848548249899</v>
      </c>
      <c r="N64" s="12">
        <v>2.6738696226853098</v>
      </c>
      <c r="O64" s="12">
        <v>1.9661372277571101</v>
      </c>
      <c r="P64" s="12">
        <v>1.82136326906262</v>
      </c>
      <c r="Q64" s="12">
        <v>1.1952649367253101</v>
      </c>
      <c r="R64" s="12">
        <v>1.19067104110592</v>
      </c>
      <c r="S64" s="12">
        <v>1.1807330625385899</v>
      </c>
      <c r="T64" s="12">
        <v>1</v>
      </c>
      <c r="U64" s="12">
        <v>1.18055946736805</v>
      </c>
      <c r="V64" s="12">
        <v>0.62842634723313195</v>
      </c>
      <c r="W64" s="12"/>
    </row>
    <row r="65" spans="1:35" x14ac:dyDescent="0.3">
      <c r="A65" t="s">
        <v>59</v>
      </c>
      <c r="B65" s="12" t="s">
        <v>68</v>
      </c>
      <c r="C65" s="12" t="s">
        <v>68</v>
      </c>
      <c r="D65" s="12" t="s">
        <v>68</v>
      </c>
      <c r="E65" s="12">
        <v>1.1396329552161899</v>
      </c>
      <c r="F65" s="12">
        <v>1.46279733223506</v>
      </c>
      <c r="G65" s="12">
        <v>1.41285432199834</v>
      </c>
      <c r="H65" s="12">
        <v>1.84527001508646</v>
      </c>
      <c r="I65" s="12">
        <v>1.4780735349660099</v>
      </c>
      <c r="J65" s="12">
        <v>1.55742389630084</v>
      </c>
      <c r="K65" s="12">
        <v>1.7000061347806401</v>
      </c>
      <c r="L65" s="12">
        <v>1.3744676190345699</v>
      </c>
      <c r="M65" s="12">
        <v>0.94748741611799603</v>
      </c>
      <c r="N65" s="12">
        <v>1.2487601461083699</v>
      </c>
      <c r="O65" s="12">
        <v>1.1568377974975801</v>
      </c>
      <c r="P65" s="12">
        <v>1.3734858013206299</v>
      </c>
      <c r="Q65" s="12">
        <v>1.16354069545842</v>
      </c>
      <c r="R65" s="12">
        <v>1.20588087847632</v>
      </c>
      <c r="S65" s="12">
        <v>1.1958159504556301</v>
      </c>
      <c r="T65" s="12">
        <v>1</v>
      </c>
      <c r="U65" s="12">
        <v>0.96505178636575795</v>
      </c>
      <c r="V65" s="12">
        <v>1.1645153437129401</v>
      </c>
      <c r="W65" s="12"/>
    </row>
    <row r="66" spans="1:35" x14ac:dyDescent="0.3">
      <c r="A66" t="s">
        <v>60</v>
      </c>
      <c r="B66" s="12" t="s">
        <v>68</v>
      </c>
      <c r="C66" s="12" t="s">
        <v>68</v>
      </c>
      <c r="D66" s="12" t="s">
        <v>68</v>
      </c>
      <c r="E66" s="12">
        <v>0.22666449486639101</v>
      </c>
      <c r="F66" s="12">
        <v>0.333538971567785</v>
      </c>
      <c r="G66" s="12">
        <v>0.32113503132367199</v>
      </c>
      <c r="H66" s="12">
        <v>0.48874089753563399</v>
      </c>
      <c r="I66" s="12">
        <v>0.63723149161558101</v>
      </c>
      <c r="J66" s="12">
        <v>0.410538141660241</v>
      </c>
      <c r="K66" s="12">
        <v>0.35268121483657699</v>
      </c>
      <c r="L66" s="12">
        <v>0.245611309469003</v>
      </c>
      <c r="M66" s="12">
        <v>0.13506367000611</v>
      </c>
      <c r="N66" s="12">
        <v>0</v>
      </c>
      <c r="O66" s="12">
        <v>0</v>
      </c>
      <c r="P66" s="12">
        <v>0</v>
      </c>
      <c r="Q66" s="12">
        <v>0.36776268251435201</v>
      </c>
      <c r="R66" s="12">
        <v>0.16173187954967799</v>
      </c>
      <c r="S66" s="12">
        <v>0.16038197861387901</v>
      </c>
      <c r="T66" s="12">
        <v>0</v>
      </c>
      <c r="U66" s="12">
        <v>0.53038881149551798</v>
      </c>
      <c r="V66" s="12">
        <v>0.59493935779022999</v>
      </c>
      <c r="W66" s="12"/>
    </row>
    <row r="67" spans="1:35" x14ac:dyDescent="0.3">
      <c r="A67" t="s">
        <v>61</v>
      </c>
      <c r="B67" s="12" t="s">
        <v>68</v>
      </c>
      <c r="C67" s="12" t="s">
        <v>68</v>
      </c>
      <c r="D67" s="12" t="s">
        <v>68</v>
      </c>
      <c r="E67" s="12">
        <v>28.7640137716695</v>
      </c>
      <c r="F67" s="12">
        <v>32.635569168935298</v>
      </c>
      <c r="G67" s="12">
        <v>35.206730863374901</v>
      </c>
      <c r="H67" s="12">
        <v>33.959687673115099</v>
      </c>
      <c r="I67" s="12">
        <v>33.440987561471097</v>
      </c>
      <c r="J67" s="12">
        <v>36.210947550987498</v>
      </c>
      <c r="K67" s="12">
        <v>30.4194845216822</v>
      </c>
      <c r="L67" s="12">
        <v>28.707551342632499</v>
      </c>
      <c r="M67" s="12">
        <v>32.631314683434297</v>
      </c>
      <c r="N67" s="12">
        <v>30.7268745807785</v>
      </c>
      <c r="O67" s="12">
        <v>31.2417939374875</v>
      </c>
      <c r="P67" s="12">
        <v>31.2299239258145</v>
      </c>
      <c r="Q67" s="12">
        <v>34.809969020979302</v>
      </c>
      <c r="R67" s="12">
        <v>33.565307990652997</v>
      </c>
      <c r="S67" s="12">
        <v>33.394849333486498</v>
      </c>
      <c r="T67" s="12">
        <v>34</v>
      </c>
      <c r="U67" s="12">
        <v>32.440156912773901</v>
      </c>
      <c r="V67" s="12">
        <v>33.315863359044798</v>
      </c>
      <c r="W67" s="12"/>
    </row>
    <row r="68" spans="1:35" x14ac:dyDescent="0.3">
      <c r="A68" t="s">
        <v>62</v>
      </c>
      <c r="B68" s="12" t="s">
        <v>68</v>
      </c>
      <c r="C68" s="12" t="s">
        <v>68</v>
      </c>
      <c r="D68" s="12" t="s">
        <v>68</v>
      </c>
      <c r="E68" s="12">
        <v>13.825071676472</v>
      </c>
      <c r="F68" s="12">
        <v>14.2129713454142</v>
      </c>
      <c r="G68" s="12">
        <v>16.508443832553699</v>
      </c>
      <c r="H68" s="12">
        <v>13.9369328525821</v>
      </c>
      <c r="I68" s="12">
        <v>10.4500176110888</v>
      </c>
      <c r="J68" s="12">
        <v>14.881334887798699</v>
      </c>
      <c r="K68" s="12">
        <v>14.2644021065838</v>
      </c>
      <c r="L68" s="12">
        <v>14.885257623614001</v>
      </c>
      <c r="M68" s="12">
        <v>14.555665909163899</v>
      </c>
      <c r="N68" s="12">
        <v>12.607364052189199</v>
      </c>
      <c r="O68" s="12">
        <v>13.2091238971151</v>
      </c>
      <c r="P68" s="12">
        <v>13.341858961562099</v>
      </c>
      <c r="Q68" s="12">
        <v>18.102198797289901</v>
      </c>
      <c r="R68" s="12">
        <v>16.337266857239101</v>
      </c>
      <c r="S68" s="12">
        <v>16.2951853177956</v>
      </c>
      <c r="T68" s="12">
        <v>17</v>
      </c>
      <c r="U68" s="12">
        <v>13.8638011117262</v>
      </c>
      <c r="V68" s="12">
        <v>13.883423036849999</v>
      </c>
      <c r="W68" s="12"/>
    </row>
    <row r="69" spans="1:35" x14ac:dyDescent="0.3">
      <c r="A69" t="s">
        <v>63</v>
      </c>
      <c r="B69" s="12" t="s">
        <v>68</v>
      </c>
      <c r="C69" s="12" t="s">
        <v>68</v>
      </c>
      <c r="D69" s="12" t="s">
        <v>68</v>
      </c>
      <c r="E69" s="12">
        <v>9.7194626166057798</v>
      </c>
      <c r="F69" s="12">
        <v>11.320829219324301</v>
      </c>
      <c r="G69" s="12">
        <v>13.7148409299785</v>
      </c>
      <c r="H69" s="12">
        <v>17.556268528101199</v>
      </c>
      <c r="I69" s="12">
        <v>20.8659289885893</v>
      </c>
      <c r="J69" s="12">
        <v>19.809578644562698</v>
      </c>
      <c r="K69" s="12">
        <v>15.8563999458688</v>
      </c>
      <c r="L69" s="12">
        <v>13.632357131917599</v>
      </c>
      <c r="M69" s="12">
        <v>18.064935144073701</v>
      </c>
      <c r="N69" s="12">
        <v>18.0538344781923</v>
      </c>
      <c r="O69" s="12">
        <v>17.912169499339399</v>
      </c>
      <c r="P69" s="12">
        <v>17.748995576434702</v>
      </c>
      <c r="Q69" s="12">
        <v>16.608881135383299</v>
      </c>
      <c r="R69" s="12">
        <v>17.036495561750002</v>
      </c>
      <c r="S69" s="12">
        <v>16.9097171860138</v>
      </c>
      <c r="T69" s="12">
        <v>17</v>
      </c>
      <c r="U69" s="12">
        <v>18.4738646772139</v>
      </c>
      <c r="V69" s="12">
        <v>19.2657645921898</v>
      </c>
      <c r="W69" s="12"/>
    </row>
    <row r="70" spans="1:35" x14ac:dyDescent="0.3">
      <c r="A70" t="s">
        <v>64</v>
      </c>
      <c r="B70" s="12" t="s">
        <v>68</v>
      </c>
      <c r="C70" s="12" t="s">
        <v>68</v>
      </c>
      <c r="D70" s="12" t="s">
        <v>68</v>
      </c>
      <c r="E70" s="12">
        <v>5.2194794785916896</v>
      </c>
      <c r="F70" s="12">
        <v>7.10176860419676</v>
      </c>
      <c r="G70" s="12">
        <v>4.9834461008427198</v>
      </c>
      <c r="H70" s="12">
        <v>2.4664862924318101</v>
      </c>
      <c r="I70" s="12">
        <v>2.1250409617930801</v>
      </c>
      <c r="J70" s="12">
        <v>1.5200340186261301</v>
      </c>
      <c r="K70" s="12">
        <v>0.29868246922956199</v>
      </c>
      <c r="L70" s="12">
        <v>0.18993658710092601</v>
      </c>
      <c r="M70" s="12">
        <v>0</v>
      </c>
      <c r="N70" s="12">
        <v>6.56760503971235E-2</v>
      </c>
      <c r="O70" s="12">
        <v>0.12050054103301799</v>
      </c>
      <c r="P70" s="12">
        <v>0.13906938781769601</v>
      </c>
      <c r="Q70" s="12">
        <v>9.8889088306049297E-2</v>
      </c>
      <c r="R70" s="12">
        <v>0.191545571663814</v>
      </c>
      <c r="S70" s="12">
        <v>0.189946829677032</v>
      </c>
      <c r="T70" s="12">
        <v>0</v>
      </c>
      <c r="U70" s="12">
        <v>0.102491123833784</v>
      </c>
      <c r="V70" s="12">
        <v>0.16667573000493399</v>
      </c>
      <c r="W70" s="12"/>
    </row>
    <row r="71" spans="1:35" x14ac:dyDescent="0.3">
      <c r="A71" t="s">
        <v>65</v>
      </c>
      <c r="B71" s="12" t="s">
        <v>68</v>
      </c>
      <c r="C71" s="12" t="s">
        <v>68</v>
      </c>
      <c r="D71" s="12" t="s">
        <v>68</v>
      </c>
      <c r="E71" s="12">
        <v>8.3520662296822294</v>
      </c>
      <c r="F71" s="12">
        <v>9.0011095263181407</v>
      </c>
      <c r="G71" s="12">
        <v>10.021632971522999</v>
      </c>
      <c r="H71" s="12">
        <v>7.1970674857957997</v>
      </c>
      <c r="I71" s="12">
        <v>7.9105227767022903</v>
      </c>
      <c r="J71" s="12">
        <v>8.5023508501199299</v>
      </c>
      <c r="K71" s="12">
        <v>11.515168045216299</v>
      </c>
      <c r="L71" s="12">
        <v>10.326033539895301</v>
      </c>
      <c r="M71" s="12">
        <v>11.9362447474634</v>
      </c>
      <c r="N71" s="12">
        <v>10.7183077277297</v>
      </c>
      <c r="O71" s="12">
        <v>13.2356803529442</v>
      </c>
      <c r="P71" s="12">
        <v>13.3989845074962</v>
      </c>
      <c r="Q71" s="12">
        <v>11.046181516057599</v>
      </c>
      <c r="R71" s="12">
        <v>10.610284464360401</v>
      </c>
      <c r="S71" s="12">
        <v>11.247001864530899</v>
      </c>
      <c r="T71" s="12">
        <v>11</v>
      </c>
      <c r="U71" s="12">
        <v>14.267230130252299</v>
      </c>
      <c r="V71" s="12">
        <v>12.9988976588279</v>
      </c>
      <c r="W71" s="12"/>
    </row>
    <row r="72" spans="1:35" x14ac:dyDescent="0.3">
      <c r="A72" t="s">
        <v>66</v>
      </c>
      <c r="B72" s="12" t="s">
        <v>68</v>
      </c>
      <c r="C72" s="12" t="s">
        <v>68</v>
      </c>
      <c r="D72" s="12" t="s">
        <v>68</v>
      </c>
      <c r="E72" s="12">
        <v>9.4611162235492792</v>
      </c>
      <c r="F72" s="12">
        <v>8.5187749618773108</v>
      </c>
      <c r="G72" s="12">
        <v>10.2318187372798</v>
      </c>
      <c r="H72" s="12">
        <v>10.608527922460601</v>
      </c>
      <c r="I72" s="12">
        <v>9.5995657409279893</v>
      </c>
      <c r="J72" s="12">
        <v>7.9229521347946301</v>
      </c>
      <c r="K72" s="12">
        <v>6.5139904115920197</v>
      </c>
      <c r="L72" s="12">
        <v>5.6511432861692104</v>
      </c>
      <c r="M72" s="12">
        <v>2.4430910301825599</v>
      </c>
      <c r="N72" s="12">
        <v>7.4350840893794699</v>
      </c>
      <c r="O72" s="12">
        <v>6.5739035363703797</v>
      </c>
      <c r="P72" s="12">
        <v>5.5664735223658903</v>
      </c>
      <c r="Q72" s="12">
        <v>5.8538860489241697</v>
      </c>
      <c r="R72" s="12">
        <v>5.9748532371897696</v>
      </c>
      <c r="S72" s="12">
        <v>5.9246655878789003</v>
      </c>
      <c r="T72" s="12">
        <v>6</v>
      </c>
      <c r="U72" s="12">
        <v>4.8554857354127803</v>
      </c>
      <c r="V72" s="12">
        <v>5.8617959488107596</v>
      </c>
      <c r="W72" s="12"/>
    </row>
    <row r="73" spans="1:35" x14ac:dyDescent="0.3">
      <c r="A73" t="s">
        <v>67</v>
      </c>
      <c r="B73" s="12" t="s">
        <v>68</v>
      </c>
      <c r="C73" s="12" t="s">
        <v>68</v>
      </c>
      <c r="D73" s="12" t="s">
        <v>68</v>
      </c>
      <c r="E73" s="12">
        <v>99.994034819842994</v>
      </c>
      <c r="F73" s="12">
        <v>100.003087890448</v>
      </c>
      <c r="G73" s="12">
        <v>99.997566828510003</v>
      </c>
      <c r="H73" s="12">
        <v>100</v>
      </c>
      <c r="I73" s="12">
        <v>100</v>
      </c>
      <c r="J73" s="12">
        <v>100</v>
      </c>
      <c r="K73" s="12">
        <v>99.998147492478495</v>
      </c>
      <c r="L73" s="12">
        <v>99.998722251112895</v>
      </c>
      <c r="M73" s="12">
        <v>100.127388941535</v>
      </c>
      <c r="N73" s="12">
        <v>100</v>
      </c>
      <c r="O73" s="12">
        <v>100</v>
      </c>
      <c r="P73" s="12">
        <v>100</v>
      </c>
      <c r="Q73" s="12">
        <v>100</v>
      </c>
      <c r="R73" s="12">
        <v>100</v>
      </c>
      <c r="S73" s="12">
        <v>100</v>
      </c>
      <c r="T73" s="12">
        <v>100</v>
      </c>
      <c r="U73" s="12">
        <v>100</v>
      </c>
      <c r="V73" s="12">
        <v>100</v>
      </c>
      <c r="W73" s="12"/>
    </row>
    <row r="75" spans="1:35" x14ac:dyDescent="0.3">
      <c r="A75" s="41" t="s">
        <v>94</v>
      </c>
      <c r="B75" s="12">
        <v>175862.06132943599</v>
      </c>
      <c r="C75" s="12">
        <v>178974.626321977</v>
      </c>
      <c r="D75" s="12">
        <v>189741.44734998301</v>
      </c>
      <c r="E75" s="12">
        <v>203612.61266088099</v>
      </c>
      <c r="F75" s="12">
        <v>225691.818733597</v>
      </c>
      <c r="G75" s="12">
        <v>244651.600262466</v>
      </c>
      <c r="H75" s="12">
        <v>286314.08373982302</v>
      </c>
      <c r="I75" s="12">
        <v>319693</v>
      </c>
      <c r="J75" s="12">
        <v>354783.41652966698</v>
      </c>
      <c r="K75" s="12">
        <v>366838.86633531097</v>
      </c>
      <c r="L75" s="12">
        <v>420905.83949479298</v>
      </c>
      <c r="M75" s="12">
        <v>470774.93307712302</v>
      </c>
      <c r="N75" s="12">
        <v>509219.57619228802</v>
      </c>
      <c r="O75" s="12">
        <v>547448.28817910503</v>
      </c>
      <c r="P75" s="12">
        <v>575987.38818268001</v>
      </c>
      <c r="Q75" s="12">
        <v>612137.12811706297</v>
      </c>
      <c r="R75" s="12">
        <v>660373.73776793503</v>
      </c>
      <c r="S75" s="12">
        <v>703501.38024878502</v>
      </c>
      <c r="T75" s="12">
        <v>745709.79430173</v>
      </c>
      <c r="U75" s="12">
        <v>775570.96696302597</v>
      </c>
      <c r="V75" s="12">
        <v>720141.57471611595</v>
      </c>
      <c r="W75" s="12">
        <v>876434.50546572101</v>
      </c>
      <c r="X75" s="12">
        <v>937855.22079921502</v>
      </c>
      <c r="Y75" s="12">
        <v>937855.22079921502</v>
      </c>
      <c r="Z75" s="12">
        <v>937855.22079921502</v>
      </c>
    </row>
    <row r="76" spans="1:35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3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x14ac:dyDescent="0.3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 x14ac:dyDescent="0.3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 x14ac:dyDescent="0.3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x14ac:dyDescent="0.3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x14ac:dyDescent="0.3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x14ac:dyDescent="0.3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x14ac:dyDescent="0.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x14ac:dyDescent="0.3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x14ac:dyDescent="0.3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x14ac:dyDescent="0.3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 x14ac:dyDescent="0.3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x14ac:dyDescent="0.3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x14ac:dyDescent="0.3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x14ac:dyDescent="0.3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x14ac:dyDescent="0.3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x14ac:dyDescent="0.3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x14ac:dyDescent="0.3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x14ac:dyDescent="0.3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x14ac:dyDescent="0.3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x14ac:dyDescent="0.3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x14ac:dyDescent="0.3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x14ac:dyDescent="0.3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x14ac:dyDescent="0.3">
      <c r="A102" s="20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x14ac:dyDescent="0.3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5" spans="1:35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x14ac:dyDescent="0.3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x14ac:dyDescent="0.3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x14ac:dyDescent="0.3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x14ac:dyDescent="0.3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x14ac:dyDescent="0.3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x14ac:dyDescent="0.3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2:35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2:35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2:35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"/>
  <sheetViews>
    <sheetView tabSelected="1" zoomScale="150" zoomScaleNormal="150" workbookViewId="0">
      <pane xSplit="1" ySplit="6" topLeftCell="Y35" activePane="bottomRight" state="frozen"/>
      <selection pane="topRight" activeCell="B1" sqref="B1"/>
      <selection pane="bottomLeft" activeCell="A7" sqref="A7"/>
      <selection pane="bottomRight" activeCell="Y46" sqref="Y46"/>
    </sheetView>
  </sheetViews>
  <sheetFormatPr baseColWidth="10" defaultRowHeight="14.4" x14ac:dyDescent="0.3"/>
  <cols>
    <col min="1" max="1" width="41" customWidth="1"/>
    <col min="2" max="2" width="11.5546875" bestFit="1" customWidth="1"/>
    <col min="3" max="24" width="11.109375" bestFit="1" customWidth="1"/>
  </cols>
  <sheetData>
    <row r="1" spans="1:26" x14ac:dyDescent="0.3">
      <c r="A1" s="1" t="s">
        <v>100</v>
      </c>
    </row>
    <row r="2" spans="1:26" x14ac:dyDescent="0.3">
      <c r="A2" s="4" t="s">
        <v>69</v>
      </c>
    </row>
    <row r="3" spans="1:26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4"/>
    </row>
    <row r="5" spans="1:26" x14ac:dyDescent="0.3">
      <c r="B5" s="2">
        <v>2000</v>
      </c>
      <c r="C5" s="2">
        <v>2001</v>
      </c>
      <c r="D5" s="2">
        <v>2002</v>
      </c>
      <c r="E5" s="2">
        <v>2003</v>
      </c>
      <c r="F5" s="2">
        <v>2004</v>
      </c>
      <c r="G5" s="2">
        <v>2005</v>
      </c>
      <c r="H5" s="2">
        <v>2006</v>
      </c>
      <c r="I5" s="2">
        <v>2007</v>
      </c>
      <c r="J5" s="2">
        <v>2008</v>
      </c>
      <c r="K5" s="2">
        <v>2009</v>
      </c>
      <c r="L5" s="2">
        <v>2010</v>
      </c>
      <c r="M5" s="2">
        <v>2011</v>
      </c>
      <c r="N5" s="2">
        <v>2012</v>
      </c>
      <c r="O5" s="2">
        <v>2013</v>
      </c>
      <c r="P5" s="2">
        <v>2014</v>
      </c>
      <c r="Q5" s="2">
        <v>2015</v>
      </c>
      <c r="R5" s="2">
        <v>2016</v>
      </c>
      <c r="S5" s="2">
        <v>2017</v>
      </c>
      <c r="T5" s="2">
        <v>2018</v>
      </c>
      <c r="U5" s="2">
        <v>2019</v>
      </c>
      <c r="V5" s="2">
        <v>2020</v>
      </c>
      <c r="W5" s="2">
        <v>2021</v>
      </c>
      <c r="X5" s="2">
        <v>2022</v>
      </c>
      <c r="Y5" s="2">
        <v>2023</v>
      </c>
      <c r="Z5" s="2">
        <v>2024</v>
      </c>
    </row>
    <row r="6" spans="1:26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8" spans="1:26" x14ac:dyDescent="0.3">
      <c r="A8" s="1" t="s">
        <v>70</v>
      </c>
      <c r="B8" s="44">
        <f>+B9+B15</f>
        <v>33293.19885672981</v>
      </c>
      <c r="C8" s="44">
        <f t="shared" ref="C8:E8" si="0">+C9+C15</f>
        <v>32085.454529469142</v>
      </c>
      <c r="D8" s="44">
        <f t="shared" si="0"/>
        <v>34327.094548641711</v>
      </c>
      <c r="E8" s="44">
        <f t="shared" si="0"/>
        <v>37357.063074587088</v>
      </c>
      <c r="F8" s="44">
        <f t="shared" ref="F8" si="1">+F9+F15</f>
        <v>41492.777111523887</v>
      </c>
      <c r="G8" s="44">
        <f t="shared" ref="G8" si="2">+G9+G15</f>
        <v>47601.428661561076</v>
      </c>
      <c r="H8" s="44">
        <f t="shared" ref="H8" si="3">+H9+H15</f>
        <v>60259.907514485087</v>
      </c>
      <c r="I8" s="44">
        <f t="shared" ref="I8" si="4">+I9+I15</f>
        <v>69565.371399748212</v>
      </c>
      <c r="J8" s="44">
        <f t="shared" ref="J8" si="5">+J9+J15</f>
        <v>78655.647657889378</v>
      </c>
      <c r="K8" s="44">
        <f t="shared" ref="K8" si="6">+K9+K15</f>
        <v>72702.146000566281</v>
      </c>
      <c r="L8" s="44">
        <f t="shared" ref="L8" si="7">+L9+L15</f>
        <v>87719.03176927942</v>
      </c>
      <c r="M8" s="44">
        <f t="shared" ref="M8" si="8">+M9+M15</f>
        <v>102402.95162624511</v>
      </c>
      <c r="N8" s="44">
        <f t="shared" ref="N8" si="9">+N9+N15</f>
        <v>113658.7951040832</v>
      </c>
      <c r="O8" s="44">
        <f t="shared" ref="O8" si="10">+O9+O15</f>
        <v>120956.62138227909</v>
      </c>
      <c r="P8" s="44">
        <f t="shared" ref="P8" si="11">+P9+P15</f>
        <v>128088.60166101521</v>
      </c>
      <c r="Q8" s="44">
        <f t="shared" ref="Q8" si="12">+Q9+Q15</f>
        <v>123091.52723567038</v>
      </c>
      <c r="R8" s="44">
        <f t="shared" ref="R8" si="13">+R9+R15</f>
        <v>122529.97005605194</v>
      </c>
      <c r="S8" s="44">
        <f t="shared" ref="S8" si="14">+S9+S15</f>
        <v>126377.55343963174</v>
      </c>
      <c r="T8" s="44">
        <f t="shared" ref="T8" si="15">+T9+T15</f>
        <v>142562.43757615215</v>
      </c>
      <c r="U8" s="44">
        <f t="shared" ref="U8" si="16">+U9+U15</f>
        <v>151838.30870759662</v>
      </c>
      <c r="V8" s="44">
        <f t="shared" ref="V8" si="17">+V9+V15</f>
        <v>127874.87395058262</v>
      </c>
      <c r="W8" s="44">
        <f t="shared" ref="W8" si="18">+W9+W15</f>
        <v>183874.47736502744</v>
      </c>
      <c r="X8" s="44">
        <f t="shared" ref="X8" si="19">+X9+X15</f>
        <v>207123.6236391456</v>
      </c>
      <c r="Y8" s="44">
        <f t="shared" ref="Y8" si="20">+Y9+Y15</f>
        <v>197814.99489915068</v>
      </c>
      <c r="Z8" s="44">
        <f t="shared" ref="Z8" si="21">+Z9+Z15</f>
        <v>207396.42691423825</v>
      </c>
    </row>
    <row r="9" spans="1:26" x14ac:dyDescent="0.3">
      <c r="A9" s="9" t="s">
        <v>71</v>
      </c>
      <c r="B9" s="7">
        <f>+B10+B11+B14</f>
        <v>23383.669541798081</v>
      </c>
      <c r="C9" s="7">
        <f t="shared" ref="C9:E9" si="22">+C10+C11+C14</f>
        <v>23650.35154314684</v>
      </c>
      <c r="D9" s="7">
        <f t="shared" si="22"/>
        <v>24703.705384894882</v>
      </c>
      <c r="E9" s="7">
        <f t="shared" si="22"/>
        <v>28093.790156661347</v>
      </c>
      <c r="F9" s="7">
        <f t="shared" ref="F9" si="23">+F10+F11+F14</f>
        <v>31773.774768114559</v>
      </c>
      <c r="G9" s="7">
        <f t="shared" ref="G9" si="24">+G10+G11+G14</f>
        <v>36310.500876563878</v>
      </c>
      <c r="H9" s="7">
        <f t="shared" ref="H9" si="25">+H10+H11+H14</f>
        <v>46574.414685184587</v>
      </c>
      <c r="I9" s="7">
        <f t="shared" ref="I9" si="26">+I10+I11+I14</f>
        <v>53531.162782670413</v>
      </c>
      <c r="J9" s="7">
        <f t="shared" ref="J9" si="27">+J10+J11+J14</f>
        <v>59689.358216298075</v>
      </c>
      <c r="K9" s="7">
        <f t="shared" ref="K9" si="28">+K10+K11+K14</f>
        <v>53891.197348455877</v>
      </c>
      <c r="L9" s="7">
        <f t="shared" ref="L9" si="29">+L10+L11+L14</f>
        <v>65960.540341454616</v>
      </c>
      <c r="M9" s="7">
        <f t="shared" ref="M9" si="30">+M10+M11+M14</f>
        <v>77265.522109458805</v>
      </c>
      <c r="N9" s="7">
        <f t="shared" ref="N9" si="31">+N10+N11+N14</f>
        <v>86097.2174959244</v>
      </c>
      <c r="O9" s="7">
        <f t="shared" ref="O9" si="32">+O10+O11+O14</f>
        <v>91620.426115345792</v>
      </c>
      <c r="P9" s="7">
        <f t="shared" ref="P9" si="33">+P10+P11+P14</f>
        <v>97654.411187129706</v>
      </c>
      <c r="Q9" s="7">
        <f t="shared" ref="Q9" si="34">+Q10+Q11+Q14</f>
        <v>92790.601346988376</v>
      </c>
      <c r="R9" s="7">
        <f t="shared" ref="R9" si="35">+R10+R11+R14</f>
        <v>92152.996170226135</v>
      </c>
      <c r="S9" s="7">
        <f t="shared" ref="S9" si="36">+S10+S11+S14</f>
        <v>93399.992338205848</v>
      </c>
      <c r="T9" s="7">
        <f t="shared" ref="T9" si="37">+T10+T11+T14</f>
        <v>107358.47067108683</v>
      </c>
      <c r="U9" s="7">
        <f t="shared" ref="U9" si="38">+U10+U11+U14</f>
        <v>113769.32920014992</v>
      </c>
      <c r="V9" s="7">
        <f t="shared" ref="V9" si="39">+V10+V11+V14</f>
        <v>95523.073175941026</v>
      </c>
      <c r="W9" s="7">
        <f t="shared" ref="W9" si="40">+W10+W11+W14</f>
        <v>143147.31902986995</v>
      </c>
      <c r="X9" s="7">
        <f t="shared" ref="X9" si="41">+X10+X11+X14</f>
        <v>161242.2361924001</v>
      </c>
      <c r="Y9" s="7">
        <f t="shared" ref="Y9" si="42">+Y10+Y11+Y14</f>
        <v>150984.81607018117</v>
      </c>
      <c r="Z9" s="7">
        <f t="shared" ref="Z9" si="43">+Z10+Z11+Z14</f>
        <v>159876.10313984897</v>
      </c>
    </row>
    <row r="10" spans="1:26" x14ac:dyDescent="0.3">
      <c r="A10" s="10" t="s">
        <v>72</v>
      </c>
      <c r="B10" s="24">
        <f>+DATOS!B17</f>
        <v>5129.5326442200003</v>
      </c>
      <c r="C10" s="24">
        <f>+DATOS!C17</f>
        <v>5630.33682202</v>
      </c>
      <c r="D10" s="24">
        <f>+DATOS!D17</f>
        <v>6011.33677653</v>
      </c>
      <c r="E10" s="24">
        <f>+DATOS!E17</f>
        <v>7971.8500982300002</v>
      </c>
      <c r="F10" s="24">
        <f>+DATOS!F17</f>
        <v>9026.1115912299992</v>
      </c>
      <c r="G10" s="24">
        <f>+DATOS!G17</f>
        <v>11187.530971980001</v>
      </c>
      <c r="H10" s="24">
        <f>+DATOS!H17</f>
        <v>18414.183238090001</v>
      </c>
      <c r="I10" s="24">
        <f>+DATOS!I17</f>
        <v>22847.298302710002</v>
      </c>
      <c r="J10" s="24">
        <f>+DATOS!J17</f>
        <v>24146.03772239</v>
      </c>
      <c r="K10" s="24">
        <f>+DATOS!K17</f>
        <v>20346.338939460002</v>
      </c>
      <c r="L10" s="24">
        <f>+DATOS!L17</f>
        <v>25801.716448790001</v>
      </c>
      <c r="M10" s="24">
        <f>+DATOS!M17</f>
        <v>33627.930935119999</v>
      </c>
      <c r="N10" s="24">
        <f>+DATOS!N17</f>
        <v>37278.035399959997</v>
      </c>
      <c r="O10" s="24">
        <f>+DATOS!O17</f>
        <v>36512.407243109999</v>
      </c>
      <c r="P10" s="24">
        <f>+DATOS!P17</f>
        <v>40157.059544160002</v>
      </c>
      <c r="Q10" s="24">
        <f>+DATOS!Q17</f>
        <v>34745.43595246</v>
      </c>
      <c r="R10" s="24">
        <f>+DATOS!R17</f>
        <v>37213.763752949999</v>
      </c>
      <c r="S10" s="24">
        <f>+DATOS!S17</f>
        <v>36755.412835520001</v>
      </c>
      <c r="T10" s="24">
        <f>+DATOS!T17</f>
        <v>41598.1529763</v>
      </c>
      <c r="U10" s="24">
        <f>+DATOS!U17</f>
        <v>44015.39642972</v>
      </c>
      <c r="V10" s="24">
        <f>+DATOS!V17</f>
        <v>38166.711760170001</v>
      </c>
      <c r="W10" s="24">
        <f>+DATOS!W17</f>
        <v>54876.988764360001</v>
      </c>
      <c r="X10" s="24">
        <f>+DATOS!X17</f>
        <v>69921.53955709</v>
      </c>
      <c r="Y10" s="24">
        <f>+DATOS!Y17</f>
        <v>62809.163510309998</v>
      </c>
      <c r="Z10" s="24">
        <f>+DATOS!Z17</f>
        <v>65730.579922139994</v>
      </c>
    </row>
    <row r="11" spans="1:26" x14ac:dyDescent="0.3">
      <c r="A11" s="10" t="s">
        <v>73</v>
      </c>
      <c r="B11" s="15">
        <f>+B12+B13+DATOS!B21</f>
        <v>18358.355277571161</v>
      </c>
      <c r="C11" s="15">
        <f>+C12+C13+DATOS!C21</f>
        <v>18162.043768508891</v>
      </c>
      <c r="D11" s="15">
        <f>+D12+D13+DATOS!D21</f>
        <v>19280.486690899583</v>
      </c>
      <c r="E11" s="15">
        <f>+E12+E13+DATOS!E21</f>
        <v>21192.345525573626</v>
      </c>
      <c r="F11" s="15">
        <f>+F12+F13+DATOS!F21</f>
        <v>23415.852347860899</v>
      </c>
      <c r="G11" s="15">
        <f>+G12+G13+DATOS!G21</f>
        <v>25510.849192385518</v>
      </c>
      <c r="H11" s="15">
        <f>+H12+H13+DATOS!H21</f>
        <v>28405.789923305056</v>
      </c>
      <c r="I11" s="15">
        <f>+I12+I13+DATOS!I21</f>
        <v>31747.32335336036</v>
      </c>
      <c r="J11" s="15">
        <f>+J12+J13+DATOS!J21</f>
        <v>36956.865093743472</v>
      </c>
      <c r="K11" s="15">
        <f>+K12+K13+DATOS!K21</f>
        <v>35157.391022846074</v>
      </c>
      <c r="L11" s="15">
        <f>+L12+L13+DATOS!L21</f>
        <v>42007.691416980007</v>
      </c>
      <c r="M11" s="15">
        <f>+M12+M13+DATOS!M21</f>
        <v>46522.575952440005</v>
      </c>
      <c r="N11" s="15">
        <f>+N12+N13+DATOS!N21</f>
        <v>50485.930826670003</v>
      </c>
      <c r="O11" s="15">
        <f>+O12+O13+DATOS!O21</f>
        <v>55002.958027639994</v>
      </c>
      <c r="P11" s="15">
        <f>+P12+P13+DATOS!P21</f>
        <v>57276.214996990006</v>
      </c>
      <c r="Q11" s="15">
        <f>+Q12+Q13+DATOS!Q21</f>
        <v>58937.20907466529</v>
      </c>
      <c r="R11" s="15">
        <f>+R12+R13+DATOS!R21</f>
        <v>60199.84139482944</v>
      </c>
      <c r="S11" s="15">
        <f>+S12+S13+DATOS!S21</f>
        <v>62405.570764788659</v>
      </c>
      <c r="T11" s="15">
        <f>+T12+T13+DATOS!T21</f>
        <v>68980.370339321729</v>
      </c>
      <c r="U11" s="15">
        <f>+U12+U13+DATOS!U21</f>
        <v>73145.197650661416</v>
      </c>
      <c r="V11" s="15">
        <f>+V12+V13+DATOS!V21</f>
        <v>63458.276277749625</v>
      </c>
      <c r="W11" s="15">
        <f>+W12+W13+DATOS!W21</f>
        <v>88701.653252599353</v>
      </c>
      <c r="X11" s="15">
        <f>+X12+X13+DATOS!X21</f>
        <v>99136.363996770495</v>
      </c>
      <c r="Y11" s="15">
        <f>+Y12+Y13+DATOS!Y21</f>
        <v>94319.20046757847</v>
      </c>
      <c r="Z11" s="15">
        <f>+Z12+Z13+DATOS!Z21</f>
        <v>98888.011842472202</v>
      </c>
    </row>
    <row r="12" spans="1:26" x14ac:dyDescent="0.3">
      <c r="A12" s="13" t="s">
        <v>74</v>
      </c>
      <c r="B12" s="24">
        <f>+DATOS!B22</f>
        <v>12013.392442672</v>
      </c>
      <c r="C12" s="24">
        <f>+DATOS!C22</f>
        <v>11814.622800405001</v>
      </c>
      <c r="D12" s="24">
        <f>+DATOS!D22</f>
        <v>12613.4478766177</v>
      </c>
      <c r="E12" s="24">
        <f>+DATOS!E22</f>
        <v>14116.2596418334</v>
      </c>
      <c r="F12" s="24">
        <f>+DATOS!F22</f>
        <v>16202.814269648799</v>
      </c>
      <c r="G12" s="24">
        <f>+DATOS!G22</f>
        <v>18302.157226132</v>
      </c>
      <c r="H12" s="24">
        <f>+DATOS!H22</f>
        <v>21517.115955350098</v>
      </c>
      <c r="I12" s="24">
        <f>+DATOS!I22</f>
        <v>25258.322314207198</v>
      </c>
      <c r="J12" s="24">
        <f>+DATOS!J22</f>
        <v>31586.763067110001</v>
      </c>
      <c r="K12" s="24">
        <f>+DATOS!K22</f>
        <v>29519.580523199998</v>
      </c>
      <c r="L12" s="24">
        <f>+DATOS!L22</f>
        <v>35536.336060050002</v>
      </c>
      <c r="M12" s="24">
        <f>+DATOS!M22</f>
        <v>40423.944573150002</v>
      </c>
      <c r="N12" s="24">
        <f>+DATOS!N22</f>
        <v>44042.125063300002</v>
      </c>
      <c r="O12" s="24">
        <f>+DATOS!O22</f>
        <v>47819.41618457</v>
      </c>
      <c r="P12" s="24">
        <f>+DATOS!P22</f>
        <v>50351.668851750001</v>
      </c>
      <c r="Q12" s="24">
        <f>+DATOS!Q22</f>
        <v>51667.9816398806</v>
      </c>
      <c r="R12" s="24">
        <f>+DATOS!R22</f>
        <v>52692.490541002502</v>
      </c>
      <c r="S12" s="24">
        <f>+DATOS!S22</f>
        <v>54642.836961580797</v>
      </c>
      <c r="T12" s="24">
        <f>+DATOS!T22</f>
        <v>60666.089204810902</v>
      </c>
      <c r="U12" s="24">
        <f>+DATOS!U22</f>
        <v>63504.2639064221</v>
      </c>
      <c r="V12" s="24">
        <f>+DATOS!V22</f>
        <v>55379.116814852503</v>
      </c>
      <c r="W12" s="24">
        <f>+DATOS!W22</f>
        <v>78098.159003381399</v>
      </c>
      <c r="X12" s="24">
        <f>+DATOS!X22</f>
        <v>88304.542378137601</v>
      </c>
      <c r="Y12" s="24">
        <f>+DATOS!Y22</f>
        <v>83444.203205503305</v>
      </c>
      <c r="Z12" s="24">
        <f>+DATOS!Z22</f>
        <v>88416.629834837993</v>
      </c>
    </row>
    <row r="13" spans="1:26" x14ac:dyDescent="0.3">
      <c r="A13" s="13" t="s">
        <v>75</v>
      </c>
      <c r="B13" s="24">
        <f>+DATOS!B25</f>
        <v>3423.95501982001</v>
      </c>
      <c r="C13" s="24">
        <f>+DATOS!C25</f>
        <v>3561.0617046955399</v>
      </c>
      <c r="D13" s="24">
        <f>+DATOS!D25</f>
        <v>4184.1764642893004</v>
      </c>
      <c r="E13" s="24">
        <f>+DATOS!E25</f>
        <v>4526.4173234075297</v>
      </c>
      <c r="F13" s="24">
        <f>+DATOS!F25</f>
        <v>4468.7138588245898</v>
      </c>
      <c r="G13" s="24">
        <f>+DATOS!G25</f>
        <v>4065.7825333575001</v>
      </c>
      <c r="H13" s="24">
        <f>+DATOS!H25</f>
        <v>4042.01551604414</v>
      </c>
      <c r="I13" s="24">
        <f>+DATOS!I25</f>
        <v>4291.0287615281004</v>
      </c>
      <c r="J13" s="24">
        <f>+DATOS!J25</f>
        <v>3459.4251131334699</v>
      </c>
      <c r="K13" s="24">
        <f>+DATOS!K25</f>
        <v>4144.9713703260804</v>
      </c>
      <c r="L13" s="24">
        <f>+DATOS!L25</f>
        <v>4668.4183157699999</v>
      </c>
      <c r="M13" s="24">
        <f>+DATOS!M25</f>
        <v>4718.2831932899999</v>
      </c>
      <c r="N13" s="24">
        <f>+DATOS!N25</f>
        <v>4917.7567152000001</v>
      </c>
      <c r="O13" s="24">
        <f>+DATOS!O25</f>
        <v>5477.63153573</v>
      </c>
      <c r="P13" s="24">
        <f>+DATOS!P25</f>
        <v>5134.7423515800001</v>
      </c>
      <c r="Q13" s="24">
        <f>+DATOS!Q25</f>
        <v>5494.6930043702396</v>
      </c>
      <c r="R13" s="24">
        <f>+DATOS!R25</f>
        <v>5901.5953151326403</v>
      </c>
      <c r="S13" s="24">
        <f>+DATOS!S25</f>
        <v>6315.1513101117498</v>
      </c>
      <c r="T13" s="24">
        <f>+DATOS!T25</f>
        <v>6859.7649249223095</v>
      </c>
      <c r="U13" s="24">
        <f>+DATOS!U25</f>
        <v>8216.45711375885</v>
      </c>
      <c r="V13" s="24">
        <f>+DATOS!V25</f>
        <v>6920.4863217624797</v>
      </c>
      <c r="W13" s="24">
        <f>+DATOS!W25</f>
        <v>9138.4099393364304</v>
      </c>
      <c r="X13" s="24">
        <f>+DATOS!X25</f>
        <v>9025.5897180370994</v>
      </c>
      <c r="Y13" s="24">
        <f>+DATOS!Y25</f>
        <v>9327.5935496778402</v>
      </c>
      <c r="Z13" s="24">
        <f>+DATOS!Z25</f>
        <v>8912.9622989812906</v>
      </c>
    </row>
    <row r="14" spans="1:26" x14ac:dyDescent="0.3">
      <c r="A14" s="10" t="s">
        <v>76</v>
      </c>
      <c r="B14" s="24">
        <f>+DATOS!B28+DATOS!B29</f>
        <v>-104.21837999307991</v>
      </c>
      <c r="C14" s="24">
        <f>+DATOS!C28+DATOS!C29</f>
        <v>-142.02904738205007</v>
      </c>
      <c r="D14" s="24">
        <f>+DATOS!D28+DATOS!D29</f>
        <v>-588.11808253470008</v>
      </c>
      <c r="E14" s="24">
        <f>+DATOS!E28+DATOS!E29</f>
        <v>-1070.4054671422798</v>
      </c>
      <c r="F14" s="24">
        <f>+DATOS!F28+DATOS!F29</f>
        <v>-668.18917097633994</v>
      </c>
      <c r="G14" s="24">
        <f>+DATOS!G28+DATOS!G29</f>
        <v>-387.8792878016402</v>
      </c>
      <c r="H14" s="24">
        <f>+DATOS!H28+DATOS!H29</f>
        <v>-245.55847621046996</v>
      </c>
      <c r="I14" s="24">
        <f>+DATOS!I28+DATOS!I29</f>
        <v>-1063.4588733999499</v>
      </c>
      <c r="J14" s="24">
        <f>+DATOS!J28+DATOS!J29</f>
        <v>-1413.5445998353998</v>
      </c>
      <c r="K14" s="24">
        <f>+DATOS!K28+DATOS!K29</f>
        <v>-1612.5326138501996</v>
      </c>
      <c r="L14" s="24">
        <f>+DATOS!L28+DATOS!L29</f>
        <v>-1848.8675243154003</v>
      </c>
      <c r="M14" s="24">
        <f>+DATOS!M28+DATOS!M29</f>
        <v>-2884.9847781012004</v>
      </c>
      <c r="N14" s="24">
        <f>+DATOS!N28+DATOS!N29</f>
        <v>-1666.7487307055999</v>
      </c>
      <c r="O14" s="24">
        <f>+DATOS!O28+DATOS!O29</f>
        <v>105.06084459580052</v>
      </c>
      <c r="P14" s="24">
        <f>+DATOS!P28+DATOS!P29</f>
        <v>221.1366459796991</v>
      </c>
      <c r="Q14" s="24">
        <f>+DATOS!Q28+DATOS!Q29</f>
        <v>-892.04368013689964</v>
      </c>
      <c r="R14" s="24">
        <f>+DATOS!R28+DATOS!R29</f>
        <v>-5260.6089775533001</v>
      </c>
      <c r="S14" s="24">
        <f>+DATOS!S28+DATOS!S29</f>
        <v>-5760.9912621027997</v>
      </c>
      <c r="T14" s="24">
        <f>+DATOS!T28+DATOS!T29</f>
        <v>-3220.0526445348987</v>
      </c>
      <c r="U14" s="24">
        <f>+DATOS!U28+DATOS!U29</f>
        <v>-3391.2648802314998</v>
      </c>
      <c r="V14" s="24">
        <f>+DATOS!V28+DATOS!V29</f>
        <v>-6101.914861978601</v>
      </c>
      <c r="W14" s="24">
        <f>+DATOS!W28+DATOS!W29</f>
        <v>-431.32298708940289</v>
      </c>
      <c r="X14" s="24">
        <f>+DATOS!X28+DATOS!X29</f>
        <v>-7815.6673614604006</v>
      </c>
      <c r="Y14" s="24">
        <f>+DATOS!Y28+DATOS!Y29</f>
        <v>-6143.5479077072996</v>
      </c>
      <c r="Z14" s="24">
        <f>+DATOS!Z28+DATOS!Z29</f>
        <v>-4742.4886247631985</v>
      </c>
    </row>
    <row r="15" spans="1:26" x14ac:dyDescent="0.3">
      <c r="A15" s="9" t="s">
        <v>77</v>
      </c>
      <c r="B15" s="24">
        <f>+DATOS!B30</f>
        <v>9909.5293149317295</v>
      </c>
      <c r="C15" s="24">
        <f>+DATOS!C30</f>
        <v>8435.1029863222993</v>
      </c>
      <c r="D15" s="24">
        <f>+DATOS!D30</f>
        <v>9623.3891637468296</v>
      </c>
      <c r="E15" s="24">
        <f>+DATOS!E30</f>
        <v>9263.2729179257403</v>
      </c>
      <c r="F15" s="24">
        <f>+DATOS!F30</f>
        <v>9719.0023434093291</v>
      </c>
      <c r="G15" s="24">
        <f>+DATOS!G30</f>
        <v>11290.9277849972</v>
      </c>
      <c r="H15" s="24">
        <f>+DATOS!H30</f>
        <v>13685.4928293005</v>
      </c>
      <c r="I15" s="24">
        <f>+DATOS!I30</f>
        <v>16034.2086170778</v>
      </c>
      <c r="J15" s="24">
        <f>+DATOS!J30</f>
        <v>18966.2894415913</v>
      </c>
      <c r="K15" s="24">
        <f>+DATOS!K30</f>
        <v>18810.948652110401</v>
      </c>
      <c r="L15" s="24">
        <f>+DATOS!L30</f>
        <v>21758.4914278248</v>
      </c>
      <c r="M15" s="24">
        <f>+DATOS!M30</f>
        <v>25137.429516786298</v>
      </c>
      <c r="N15" s="24">
        <f>+DATOS!N30</f>
        <v>27561.577608158801</v>
      </c>
      <c r="O15" s="24">
        <f>+DATOS!O30</f>
        <v>29336.1952669333</v>
      </c>
      <c r="P15" s="24">
        <f>+DATOS!P30</f>
        <v>30434.190473885501</v>
      </c>
      <c r="Q15" s="24">
        <f>+DATOS!Q30</f>
        <v>30300.925888681999</v>
      </c>
      <c r="R15" s="24">
        <f>+DATOS!R30</f>
        <v>30376.973885825799</v>
      </c>
      <c r="S15" s="24">
        <f>+DATOS!S30</f>
        <v>32977.561101425898</v>
      </c>
      <c r="T15" s="24">
        <f>+DATOS!T30</f>
        <v>35203.966905065303</v>
      </c>
      <c r="U15" s="24">
        <f>+DATOS!U30</f>
        <v>38068.979507446697</v>
      </c>
      <c r="V15" s="24">
        <f>+DATOS!V30</f>
        <v>32351.800774641601</v>
      </c>
      <c r="W15" s="24">
        <f>+DATOS!W30</f>
        <v>40727.158335157503</v>
      </c>
      <c r="X15" s="24">
        <f>+DATOS!X30</f>
        <v>45881.387446745503</v>
      </c>
      <c r="Y15" s="24">
        <f>+DATOS!Y30</f>
        <v>46830.178828969503</v>
      </c>
      <c r="Z15" s="24">
        <f>+DATOS!Z30</f>
        <v>47520.323774389297</v>
      </c>
    </row>
    <row r="16" spans="1:26" x14ac:dyDescent="0.3">
      <c r="A16" s="9" t="s">
        <v>78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3">
      <c r="A18" s="1" t="s">
        <v>79</v>
      </c>
      <c r="B18" s="25">
        <f>+DATOS!B37+B21</f>
        <v>32047.063034766477</v>
      </c>
      <c r="C18" s="25">
        <f>+DATOS!C37+C21</f>
        <v>32061.460892213079</v>
      </c>
      <c r="D18" s="25">
        <f>+DATOS!D37+D21</f>
        <v>33316.13233131326</v>
      </c>
      <c r="E18" s="25">
        <f>+E19+E20+E22+E21</f>
        <v>35412.092881282952</v>
      </c>
      <c r="F18" s="25">
        <f t="shared" ref="F18:Z18" si="44">+F19+F20+F22+F21</f>
        <v>38186.85794461795</v>
      </c>
      <c r="G18" s="25">
        <f t="shared" si="44"/>
        <v>42199.594816069279</v>
      </c>
      <c r="H18" s="25">
        <f t="shared" si="44"/>
        <v>45130.295243519911</v>
      </c>
      <c r="I18" s="25">
        <f t="shared" si="44"/>
        <v>49612.536290383294</v>
      </c>
      <c r="J18" s="25">
        <f t="shared" si="44"/>
        <v>54573.439816026279</v>
      </c>
      <c r="K18" s="25">
        <f t="shared" si="44"/>
        <v>57058.011948569067</v>
      </c>
      <c r="L18" s="25">
        <f t="shared" si="44"/>
        <v>62496.57763808719</v>
      </c>
      <c r="M18" s="25">
        <f t="shared" si="44"/>
        <v>68671.391378013388</v>
      </c>
      <c r="N18" s="25">
        <f t="shared" si="44"/>
        <v>74480.209721470106</v>
      </c>
      <c r="O18" s="25">
        <f t="shared" si="44"/>
        <v>84303.250569334225</v>
      </c>
      <c r="P18" s="25">
        <f t="shared" si="44"/>
        <v>95422.648179520431</v>
      </c>
      <c r="Q18" s="25">
        <f t="shared" si="44"/>
        <v>102885.53206115925</v>
      </c>
      <c r="R18" s="25">
        <f t="shared" si="44"/>
        <v>107029.21864134089</v>
      </c>
      <c r="S18" s="25">
        <f t="shared" si="44"/>
        <v>114582.76005285223</v>
      </c>
      <c r="T18" s="25">
        <f t="shared" si="44"/>
        <v>122268.81767807348</v>
      </c>
      <c r="U18" s="25">
        <f t="shared" si="44"/>
        <v>129229.10767434214</v>
      </c>
      <c r="V18" s="25">
        <f t="shared" si="44"/>
        <v>156064.0913079142</v>
      </c>
      <c r="W18" s="25">
        <f t="shared" si="44"/>
        <v>162480.12766631972</v>
      </c>
      <c r="X18" s="25">
        <f t="shared" si="44"/>
        <v>163330.76684689699</v>
      </c>
      <c r="Y18" s="25">
        <f t="shared" si="44"/>
        <v>171914.96914297709</v>
      </c>
      <c r="Z18" s="25">
        <f t="shared" si="44"/>
        <v>179080.4061962429</v>
      </c>
    </row>
    <row r="19" spans="1:26" x14ac:dyDescent="0.3">
      <c r="A19" s="9" t="s">
        <v>80</v>
      </c>
      <c r="B19" s="26"/>
      <c r="C19" s="26"/>
      <c r="D19" s="26"/>
      <c r="E19" s="26">
        <f>+DATOS!E38</f>
        <v>12391.86</v>
      </c>
      <c r="F19" s="26">
        <f>+DATOS!F38</f>
        <v>13293.33</v>
      </c>
      <c r="G19" s="26">
        <f>+DATOS!G38</f>
        <v>14800.68</v>
      </c>
      <c r="H19" s="26">
        <f>+DATOS!H38</f>
        <v>15921.35</v>
      </c>
      <c r="I19" s="26">
        <f>+DATOS!I38</f>
        <v>16665.5</v>
      </c>
      <c r="J19" s="26">
        <f>+DATOS!J38</f>
        <v>18006.169999999998</v>
      </c>
      <c r="K19" s="26">
        <f>+DATOS!K38</f>
        <v>19613.87</v>
      </c>
      <c r="L19" s="26">
        <f>+DATOS!L38</f>
        <v>20800.14</v>
      </c>
      <c r="M19" s="26">
        <f>+DATOS!M38</f>
        <v>22842.06</v>
      </c>
      <c r="N19" s="26">
        <f>+DATOS!N38</f>
        <v>25254.37</v>
      </c>
      <c r="O19" s="26">
        <f>+DATOS!O38</f>
        <v>29361.01</v>
      </c>
      <c r="P19" s="26">
        <f>+DATOS!P38</f>
        <v>34071.81</v>
      </c>
      <c r="Q19" s="26">
        <f>+DATOS!Q38</f>
        <v>35449.43</v>
      </c>
      <c r="R19" s="26">
        <f>+DATOS!R38</f>
        <v>39051.449999999997</v>
      </c>
      <c r="S19" s="26">
        <f>+DATOS!S38</f>
        <v>42667.47</v>
      </c>
      <c r="T19" s="26">
        <f>+DATOS!T38</f>
        <v>46167</v>
      </c>
      <c r="U19" s="26">
        <f>+DATOS!U38</f>
        <v>49150.58</v>
      </c>
      <c r="V19" s="26">
        <f>+DATOS!V38</f>
        <v>53045.56</v>
      </c>
      <c r="W19" s="26">
        <f>+DATOS!W38</f>
        <v>54225.77</v>
      </c>
      <c r="X19" s="26">
        <f>+DATOS!X38</f>
        <v>55562.52</v>
      </c>
      <c r="Y19" s="26">
        <f>+DATOS!Y38</f>
        <v>62618.25</v>
      </c>
      <c r="Z19" s="26">
        <f>+DATOS!Z38</f>
        <v>68053.490000000005</v>
      </c>
    </row>
    <row r="20" spans="1:26" x14ac:dyDescent="0.3">
      <c r="A20" s="9" t="s">
        <v>81</v>
      </c>
      <c r="B20" s="26"/>
      <c r="C20" s="26"/>
      <c r="D20" s="26"/>
      <c r="E20" s="26">
        <f>+DATOS!E42</f>
        <v>9761.8009999999995</v>
      </c>
      <c r="F20" s="26">
        <f>+DATOS!F42</f>
        <v>10639.41</v>
      </c>
      <c r="G20" s="26">
        <f>+DATOS!G42</f>
        <v>12134</v>
      </c>
      <c r="H20" s="26">
        <f>+DATOS!H42</f>
        <v>13381.83</v>
      </c>
      <c r="I20" s="26">
        <f>+DATOS!I42</f>
        <v>14536.29</v>
      </c>
      <c r="J20" s="26">
        <f>+DATOS!J42</f>
        <v>16281.01</v>
      </c>
      <c r="K20" s="26">
        <f>+DATOS!K42</f>
        <v>19366.71</v>
      </c>
      <c r="L20" s="26">
        <f>+DATOS!L42</f>
        <v>22700.7</v>
      </c>
      <c r="M20" s="26">
        <f>+DATOS!M42</f>
        <v>23935.94</v>
      </c>
      <c r="N20" s="26">
        <f>+DATOS!N42</f>
        <v>28507.599999999999</v>
      </c>
      <c r="O20" s="26">
        <f>+DATOS!O42</f>
        <v>31437.96</v>
      </c>
      <c r="P20" s="26">
        <f>+DATOS!P42</f>
        <v>34977</v>
      </c>
      <c r="Q20" s="26">
        <f>+DATOS!Q42</f>
        <v>40437.83</v>
      </c>
      <c r="R20" s="26">
        <f>+DATOS!R42</f>
        <v>40375.49</v>
      </c>
      <c r="S20" s="26">
        <f>+DATOS!S42</f>
        <v>41703.040000000001</v>
      </c>
      <c r="T20" s="26">
        <f>+DATOS!T42</f>
        <v>42254.06</v>
      </c>
      <c r="U20" s="26">
        <f>+DATOS!U42</f>
        <v>45300.95</v>
      </c>
      <c r="V20" s="26">
        <f>+DATOS!V42</f>
        <v>50037.98</v>
      </c>
      <c r="W20" s="26">
        <f>+DATOS!W42</f>
        <v>59414.42</v>
      </c>
      <c r="X20" s="26">
        <f>+DATOS!X42</f>
        <v>60342.75</v>
      </c>
      <c r="Y20" s="26">
        <f>+DATOS!Y42</f>
        <v>62807.46</v>
      </c>
      <c r="Z20" s="26">
        <f>+DATOS!Z42</f>
        <v>63404.65</v>
      </c>
    </row>
    <row r="21" spans="1:26" x14ac:dyDescent="0.3">
      <c r="A21" s="9" t="s">
        <v>82</v>
      </c>
      <c r="B21" s="24">
        <f>+DATOS!B5</f>
        <v>4498.7830347664803</v>
      </c>
      <c r="C21" s="24">
        <f>+DATOS!C5</f>
        <v>4159.37089221308</v>
      </c>
      <c r="D21" s="24">
        <f>+DATOS!D5</f>
        <v>4189.9523313132604</v>
      </c>
      <c r="E21" s="24">
        <f>+DATOS!E5</f>
        <v>4510.2768812829499</v>
      </c>
      <c r="F21" s="24">
        <f>+DATOS!F5</f>
        <v>4798.7579446179498</v>
      </c>
      <c r="G21" s="24">
        <f>+DATOS!G5</f>
        <v>4965.9048160692801</v>
      </c>
      <c r="H21" s="24">
        <f>+DATOS!H5</f>
        <v>5552.3352435199104</v>
      </c>
      <c r="I21" s="24">
        <f>+DATOS!I5</f>
        <v>5911.2062903832903</v>
      </c>
      <c r="J21" s="24">
        <f>+DATOS!J5</f>
        <v>5749.39981602628</v>
      </c>
      <c r="K21" s="24">
        <f>+DATOS!K5</f>
        <v>4897.0919485690702</v>
      </c>
      <c r="L21" s="24">
        <f>+DATOS!L5</f>
        <v>4989.8976380872</v>
      </c>
      <c r="M21" s="24">
        <f>+DATOS!M5</f>
        <v>5427.5913780133797</v>
      </c>
      <c r="N21" s="24">
        <f>+DATOS!N5</f>
        <v>5457.6297214701099</v>
      </c>
      <c r="O21" s="24">
        <f>+DATOS!O5</f>
        <v>5959.7205693342303</v>
      </c>
      <c r="P21" s="24">
        <f>+DATOS!P5</f>
        <v>6050.5181795204198</v>
      </c>
      <c r="Q21" s="24">
        <f>+DATOS!Q5</f>
        <v>6185.1120611592296</v>
      </c>
      <c r="R21" s="24">
        <f>+DATOS!R5</f>
        <v>6909.7786413408903</v>
      </c>
      <c r="S21" s="24">
        <f>+DATOS!S5</f>
        <v>7807.9300528522099</v>
      </c>
      <c r="T21" s="24">
        <f>+DATOS!T5</f>
        <v>9198.6276780734806</v>
      </c>
      <c r="U21" s="24">
        <f>+DATOS!U5</f>
        <v>9867.0376743421293</v>
      </c>
      <c r="V21" s="24">
        <f>+DATOS!V5</f>
        <v>10758.7313079142</v>
      </c>
      <c r="W21" s="24">
        <f>+DATOS!W5</f>
        <v>12245.147666319701</v>
      </c>
      <c r="X21" s="24">
        <f>+DATOS!X5</f>
        <v>13706.116846897001</v>
      </c>
      <c r="Y21" s="24">
        <f>+DATOS!Y5</f>
        <v>15499.139142977099</v>
      </c>
      <c r="Z21" s="24">
        <f>+DATOS!Z5</f>
        <v>16757.426196242901</v>
      </c>
    </row>
    <row r="22" spans="1:26" x14ac:dyDescent="0.3">
      <c r="A22" s="9" t="s">
        <v>83</v>
      </c>
      <c r="B22" s="26"/>
      <c r="C22" s="26"/>
      <c r="D22" s="26"/>
      <c r="E22" s="26">
        <f>+DATOS!E46</f>
        <v>8748.1550000000007</v>
      </c>
      <c r="F22" s="26">
        <f>+DATOS!F46</f>
        <v>9455.36</v>
      </c>
      <c r="G22" s="26">
        <f>+DATOS!G46</f>
        <v>10299.01</v>
      </c>
      <c r="H22" s="26">
        <f>+DATOS!H46</f>
        <v>10274.780000000001</v>
      </c>
      <c r="I22" s="26">
        <f>+DATOS!I46</f>
        <v>12499.54</v>
      </c>
      <c r="J22" s="26">
        <f>+DATOS!J46</f>
        <v>14536.86</v>
      </c>
      <c r="K22" s="26">
        <f>+DATOS!K46</f>
        <v>13180.34</v>
      </c>
      <c r="L22" s="26">
        <f>+DATOS!L46</f>
        <v>14005.84</v>
      </c>
      <c r="M22" s="26">
        <f>+DATOS!M46</f>
        <v>16465.8</v>
      </c>
      <c r="N22" s="26">
        <f>+DATOS!N46</f>
        <v>15260.61</v>
      </c>
      <c r="O22" s="26">
        <f>+DATOS!O46</f>
        <v>17544.560000000001</v>
      </c>
      <c r="P22" s="26">
        <f>+DATOS!P46</f>
        <v>20323.32</v>
      </c>
      <c r="Q22" s="26">
        <f>+DATOS!Q46</f>
        <v>20813.16</v>
      </c>
      <c r="R22" s="26">
        <f>+DATOS!R46</f>
        <v>20692.5</v>
      </c>
      <c r="S22" s="26">
        <f>+DATOS!S46</f>
        <v>22404.32</v>
      </c>
      <c r="T22" s="26">
        <f>+DATOS!T46</f>
        <v>24649.13</v>
      </c>
      <c r="U22" s="26">
        <f>+DATOS!U46</f>
        <v>24910.54</v>
      </c>
      <c r="V22" s="26">
        <f>+DATOS!V46</f>
        <v>42221.82</v>
      </c>
      <c r="W22" s="26">
        <f>+DATOS!W46</f>
        <v>36594.79</v>
      </c>
      <c r="X22" s="26">
        <f>+DATOS!X46</f>
        <v>33719.379999999997</v>
      </c>
      <c r="Y22" s="26">
        <f>+DATOS!Y46</f>
        <v>30990.12</v>
      </c>
      <c r="Z22" s="26">
        <f>+DATOS!Z46</f>
        <v>30864.84</v>
      </c>
    </row>
    <row r="23" spans="1:26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3">
      <c r="A24" s="1" t="s">
        <v>84</v>
      </c>
      <c r="B24" s="24">
        <f>+DATOS!B50-DATOS!B3</f>
        <v>6249.9287997904858</v>
      </c>
      <c r="C24" s="24">
        <f>+DATOS!C50-DATOS!C3</f>
        <v>5368.2935895499986</v>
      </c>
      <c r="D24" s="24">
        <f>+DATOS!D50-DATOS!D3</f>
        <v>5070.9555221917235</v>
      </c>
      <c r="E24" s="24">
        <f>+DATOS!E50-DATOS!E3</f>
        <v>5318.3182267338998</v>
      </c>
      <c r="F24" s="24">
        <f>+DATOS!F50-DATOS!F3</f>
        <v>6106.1366318615792</v>
      </c>
      <c r="G24" s="24">
        <f>+DATOS!G50-DATOS!G3</f>
        <v>6845.6136377612002</v>
      </c>
      <c r="H24" s="24">
        <f>+DATOS!H50-DATOS!H3</f>
        <v>8814.1476700464009</v>
      </c>
      <c r="I24" s="24">
        <f>+DATOS!I50-DATOS!I3</f>
        <v>10674.047805616894</v>
      </c>
      <c r="J24" s="24">
        <f>+DATOS!J50-DATOS!J3</f>
        <v>15132.025082316499</v>
      </c>
      <c r="K24" s="24">
        <f>+DATOS!K50-DATOS!K3</f>
        <v>21066.44290555</v>
      </c>
      <c r="L24" s="24">
        <f>+DATOS!L50-DATOS!L3</f>
        <v>25278.3968594</v>
      </c>
      <c r="M24" s="24">
        <f>+DATOS!M50-DATOS!M3</f>
        <v>24085.348378189999</v>
      </c>
      <c r="N24" s="24">
        <f>+DATOS!N50-DATOS!N3</f>
        <v>28624.438559980001</v>
      </c>
      <c r="O24" s="24">
        <f>+DATOS!O50-DATOS!O3</f>
        <v>32516.479736627</v>
      </c>
      <c r="P24" s="24">
        <f>+DATOS!P50-DATOS!P3</f>
        <v>33759.572801294496</v>
      </c>
      <c r="Q24" s="24">
        <f>+DATOS!Q50-DATOS!Q3</f>
        <v>32593.922762944221</v>
      </c>
      <c r="R24" s="24">
        <f>+DATOS!R50-DATOS!R3</f>
        <v>29728.377089673999</v>
      </c>
      <c r="S24" s="24">
        <f>+DATOS!S50-DATOS!S3</f>
        <v>31758.847166901549</v>
      </c>
      <c r="T24" s="24">
        <f>+DATOS!T50-DATOS!T3</f>
        <v>34982.557241579998</v>
      </c>
      <c r="U24" s="24">
        <f>+DATOS!U50-DATOS!U3</f>
        <v>33403.077255110278</v>
      </c>
      <c r="V24" s="24">
        <f>+DATOS!V50-DATOS!V3</f>
        <v>31773.231986620001</v>
      </c>
      <c r="W24" s="24">
        <f>+DATOS!W50-DATOS!W3</f>
        <v>43709.986081986674</v>
      </c>
      <c r="X24" s="24">
        <f>+DATOS!X50-DATOS!X3</f>
        <v>57206.077602439997</v>
      </c>
      <c r="Y24" s="24">
        <f>+DATOS!Y50-DATOS!Y3</f>
        <v>54257.500218290006</v>
      </c>
      <c r="Z24" s="24">
        <f>+DATOS!Z50-DATOS!Z3</f>
        <v>67586.709984490008</v>
      </c>
    </row>
    <row r="25" spans="1:26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6.2" x14ac:dyDescent="0.45">
      <c r="A26" s="16" t="s">
        <v>85</v>
      </c>
      <c r="B26" s="17">
        <f>+B8-B18-B24</f>
        <v>-5003.7929778271528</v>
      </c>
      <c r="C26" s="17">
        <f t="shared" ref="C26:E26" si="45">+C8-C18-C24</f>
        <v>-5344.2999522939363</v>
      </c>
      <c r="D26" s="17">
        <f t="shared" si="45"/>
        <v>-4059.993304863272</v>
      </c>
      <c r="E26" s="17">
        <f t="shared" si="45"/>
        <v>-3373.3480334297637</v>
      </c>
      <c r="F26" s="17">
        <f t="shared" ref="F26:Z26" si="46">+F8-F18-F24</f>
        <v>-2800.2174649556428</v>
      </c>
      <c r="G26" s="17">
        <f t="shared" si="46"/>
        <v>-1443.7797922694026</v>
      </c>
      <c r="H26" s="17">
        <f t="shared" si="46"/>
        <v>6315.4646009187745</v>
      </c>
      <c r="I26" s="17">
        <f t="shared" si="46"/>
        <v>9278.787303748024</v>
      </c>
      <c r="J26" s="17">
        <f t="shared" si="46"/>
        <v>8950.1827595466002</v>
      </c>
      <c r="K26" s="17">
        <f t="shared" si="46"/>
        <v>-5422.3088535527859</v>
      </c>
      <c r="L26" s="17">
        <f t="shared" si="46"/>
        <v>-55.942728207770415</v>
      </c>
      <c r="M26" s="17">
        <f t="shared" si="46"/>
        <v>9646.2118700417195</v>
      </c>
      <c r="N26" s="17">
        <f t="shared" si="46"/>
        <v>10554.146822633091</v>
      </c>
      <c r="O26" s="17">
        <f t="shared" si="46"/>
        <v>4136.8910763178646</v>
      </c>
      <c r="P26" s="17">
        <f t="shared" si="46"/>
        <v>-1093.6193197997127</v>
      </c>
      <c r="Q26" s="17">
        <f t="shared" si="46"/>
        <v>-12387.927588433089</v>
      </c>
      <c r="R26" s="17">
        <f t="shared" si="46"/>
        <v>-14227.62567496295</v>
      </c>
      <c r="S26" s="17">
        <f t="shared" si="46"/>
        <v>-19964.053780122042</v>
      </c>
      <c r="T26" s="17">
        <f t="shared" si="46"/>
        <v>-14688.937343501326</v>
      </c>
      <c r="U26" s="17">
        <f t="shared" si="46"/>
        <v>-10793.876221855804</v>
      </c>
      <c r="V26" s="17">
        <f t="shared" si="46"/>
        <v>-59962.449343951579</v>
      </c>
      <c r="W26" s="17">
        <f t="shared" si="46"/>
        <v>-22315.63638327895</v>
      </c>
      <c r="X26" s="17">
        <f t="shared" si="46"/>
        <v>-13413.220810191386</v>
      </c>
      <c r="Y26" s="17">
        <f t="shared" si="46"/>
        <v>-28357.474462116414</v>
      </c>
      <c r="Z26" s="17">
        <f t="shared" si="46"/>
        <v>-39270.68926649465</v>
      </c>
    </row>
    <row r="27" spans="1:26" ht="16.2" x14ac:dyDescent="0.45">
      <c r="A27" s="16" t="s">
        <v>86</v>
      </c>
      <c r="B27" s="17">
        <f>+B31+B33</f>
        <v>5003.792605575949</v>
      </c>
      <c r="C27" s="17">
        <f t="shared" ref="C27:E27" si="47">+C31+C33</f>
        <v>5344.29917215366</v>
      </c>
      <c r="D27" s="17">
        <f t="shared" si="47"/>
        <v>4059.9915729722698</v>
      </c>
      <c r="E27" s="17">
        <f t="shared" si="47"/>
        <v>3373.3499855059299</v>
      </c>
      <c r="F27" s="17">
        <f t="shared" ref="F27:Z27" si="48">+F31+F33</f>
        <v>2800.2218097085793</v>
      </c>
      <c r="G27" s="17">
        <f t="shared" si="48"/>
        <v>1443.7795000688516</v>
      </c>
      <c r="H27" s="17">
        <f t="shared" si="48"/>
        <v>-6315.463843400571</v>
      </c>
      <c r="I27" s="17">
        <f t="shared" si="48"/>
        <v>-9278.7829985259705</v>
      </c>
      <c r="J27" s="17">
        <f t="shared" si="48"/>
        <v>-8950.1831489096403</v>
      </c>
      <c r="K27" s="17">
        <f t="shared" si="48"/>
        <v>5422.3111960568494</v>
      </c>
      <c r="L27" s="17">
        <f t="shared" si="48"/>
        <v>55.950732140690207</v>
      </c>
      <c r="M27" s="17">
        <f t="shared" si="48"/>
        <v>-9646.2205995434615</v>
      </c>
      <c r="N27" s="17">
        <f t="shared" si="48"/>
        <v>-10554.16044068526</v>
      </c>
      <c r="O27" s="17">
        <f t="shared" si="48"/>
        <v>-4136.8979569656503</v>
      </c>
      <c r="P27" s="17">
        <f t="shared" si="48"/>
        <v>1093.61880084377</v>
      </c>
      <c r="Q27" s="17">
        <f t="shared" si="48"/>
        <v>12387.9220061987</v>
      </c>
      <c r="R27" s="17">
        <f t="shared" si="48"/>
        <v>14227.624045936358</v>
      </c>
      <c r="S27" s="17">
        <f t="shared" si="48"/>
        <v>19964.05958612918</v>
      </c>
      <c r="T27" s="17">
        <f t="shared" si="48"/>
        <v>14688.945230867559</v>
      </c>
      <c r="U27" s="17">
        <f t="shared" si="48"/>
        <v>10793.877444133761</v>
      </c>
      <c r="V27" s="17">
        <f t="shared" si="48"/>
        <v>59962.442139123697</v>
      </c>
      <c r="W27" s="17">
        <f t="shared" si="48"/>
        <v>22315.639588006099</v>
      </c>
      <c r="X27" s="17">
        <f t="shared" si="48"/>
        <v>13413.231507302589</v>
      </c>
      <c r="Y27" s="17">
        <f t="shared" si="48"/>
        <v>28357.470573828796</v>
      </c>
      <c r="Z27" s="17">
        <f t="shared" si="48"/>
        <v>39270.698865146187</v>
      </c>
    </row>
    <row r="28" spans="1:26" x14ac:dyDescent="0.3">
      <c r="A28" s="9" t="s">
        <v>87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3">
      <c r="A29" s="18" t="s">
        <v>88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3">
      <c r="A30" s="18" t="s">
        <v>89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3">
      <c r="A31" s="9" t="s">
        <v>90</v>
      </c>
      <c r="B31" s="15">
        <f>+B32</f>
        <v>3576.6595824159494</v>
      </c>
      <c r="C31" s="15">
        <f t="shared" ref="C31:E31" si="49">+C32</f>
        <v>4210.75902415366</v>
      </c>
      <c r="D31" s="15">
        <f t="shared" si="49"/>
        <v>2556.8944090697</v>
      </c>
      <c r="E31" s="15">
        <f t="shared" si="49"/>
        <v>3192.6360984795301</v>
      </c>
      <c r="F31" s="15">
        <f t="shared" ref="F31" si="50">+F32</f>
        <v>2410.9161081556804</v>
      </c>
      <c r="G31" s="15">
        <f t="shared" ref="G31" si="51">+G32</f>
        <v>1258.7481679233797</v>
      </c>
      <c r="H31" s="15">
        <f t="shared" ref="H31" si="52">+H32</f>
        <v>-6619.7847444405706</v>
      </c>
      <c r="I31" s="15">
        <f t="shared" ref="I31" si="53">+I32</f>
        <v>-9727.9176627099696</v>
      </c>
      <c r="J31" s="15">
        <f t="shared" ref="J31" si="54">+J32</f>
        <v>-9106.5592115686395</v>
      </c>
      <c r="K31" s="15">
        <f t="shared" ref="K31" si="55">+K32</f>
        <v>5320.6631349812496</v>
      </c>
      <c r="L31" s="15">
        <f t="shared" ref="L31" si="56">+L32</f>
        <v>-362.8313704380098</v>
      </c>
      <c r="M31" s="15">
        <f t="shared" ref="M31" si="57">+M32</f>
        <v>-9781.3752683052589</v>
      </c>
      <c r="N31" s="15">
        <f t="shared" ref="N31" si="58">+N32</f>
        <v>-10580.091567511759</v>
      </c>
      <c r="O31" s="15">
        <f t="shared" ref="O31" si="59">+O32</f>
        <v>-4874.3395715841507</v>
      </c>
      <c r="P31" s="15">
        <f t="shared" ref="P31" si="60">+P32</f>
        <v>1060.11594774687</v>
      </c>
      <c r="Q31" s="15">
        <f t="shared" ref="Q31" si="61">+Q32</f>
        <v>12293.585706108301</v>
      </c>
      <c r="R31" s="15">
        <f t="shared" ref="R31" si="62">+R32</f>
        <v>11240.535554448259</v>
      </c>
      <c r="S31" s="15">
        <f t="shared" ref="S31" si="63">+S32</f>
        <v>19913.004647894581</v>
      </c>
      <c r="T31" s="15">
        <f t="shared" ref="T31" si="64">+T32</f>
        <v>14634.924645706558</v>
      </c>
      <c r="U31" s="15">
        <f t="shared" ref="U31" si="65">+U32</f>
        <v>10725.03720583466</v>
      </c>
      <c r="V31" s="15">
        <f t="shared" ref="V31" si="66">+V32</f>
        <v>59908.622735933001</v>
      </c>
      <c r="W31" s="15">
        <f t="shared" ref="W31" si="67">+W32</f>
        <v>22188.379395508699</v>
      </c>
      <c r="X31" s="15">
        <f t="shared" ref="X31" si="68">+X32</f>
        <v>13307.087710422289</v>
      </c>
      <c r="Y31" s="15">
        <f t="shared" ref="Y31" si="69">+Y32</f>
        <v>28279.137516410097</v>
      </c>
      <c r="Z31" s="15">
        <f t="shared" ref="Z31" si="70">+Z32</f>
        <v>39208.829089352788</v>
      </c>
    </row>
    <row r="32" spans="1:26" x14ac:dyDescent="0.3">
      <c r="A32" s="18" t="s">
        <v>91</v>
      </c>
      <c r="B32" s="24">
        <f>+DATOS!B8+DATOS!B13</f>
        <v>3576.6595824159494</v>
      </c>
      <c r="C32" s="24">
        <f>+DATOS!C8+DATOS!C13</f>
        <v>4210.75902415366</v>
      </c>
      <c r="D32" s="24">
        <f>+DATOS!D8+DATOS!D13</f>
        <v>2556.8944090697</v>
      </c>
      <c r="E32" s="24">
        <f>+DATOS!E8+DATOS!E13</f>
        <v>3192.6360984795301</v>
      </c>
      <c r="F32" s="24">
        <f>+DATOS!F8+DATOS!F13</f>
        <v>2410.9161081556804</v>
      </c>
      <c r="G32" s="24">
        <f>+DATOS!G8+DATOS!G13</f>
        <v>1258.7481679233797</v>
      </c>
      <c r="H32" s="24">
        <f>+DATOS!H8+DATOS!H13</f>
        <v>-6619.7847444405706</v>
      </c>
      <c r="I32" s="24">
        <f>+DATOS!I8+DATOS!I13</f>
        <v>-9727.9176627099696</v>
      </c>
      <c r="J32" s="24">
        <f>+DATOS!J8+DATOS!J13</f>
        <v>-9106.5592115686395</v>
      </c>
      <c r="K32" s="24">
        <f>+DATOS!K8+DATOS!K13</f>
        <v>5320.6631349812496</v>
      </c>
      <c r="L32" s="24">
        <f>+DATOS!L8+DATOS!L13</f>
        <v>-362.8313704380098</v>
      </c>
      <c r="M32" s="24">
        <f>+DATOS!M8+DATOS!M13</f>
        <v>-9781.3752683052589</v>
      </c>
      <c r="N32" s="24">
        <f>+DATOS!N8+DATOS!N13</f>
        <v>-10580.091567511759</v>
      </c>
      <c r="O32" s="24">
        <f>+DATOS!O8+DATOS!O13</f>
        <v>-4874.3395715841507</v>
      </c>
      <c r="P32" s="24">
        <f>+DATOS!P8+DATOS!P13</f>
        <v>1060.11594774687</v>
      </c>
      <c r="Q32" s="24">
        <f>+DATOS!Q8+DATOS!Q13</f>
        <v>12293.585706108301</v>
      </c>
      <c r="R32" s="24">
        <f>+DATOS!R8+DATOS!R13</f>
        <v>11240.535554448259</v>
      </c>
      <c r="S32" s="24">
        <f>+DATOS!S8+DATOS!S13</f>
        <v>19913.004647894581</v>
      </c>
      <c r="T32" s="24">
        <f>+DATOS!T8+DATOS!T13</f>
        <v>14634.924645706558</v>
      </c>
      <c r="U32" s="24">
        <f>+DATOS!U8+DATOS!U13</f>
        <v>10725.03720583466</v>
      </c>
      <c r="V32" s="24">
        <f>+DATOS!V8+DATOS!V13</f>
        <v>59908.622735933001</v>
      </c>
      <c r="W32" s="24">
        <f>+DATOS!W8+DATOS!W13</f>
        <v>22188.379395508699</v>
      </c>
      <c r="X32" s="24">
        <f>+DATOS!X8+DATOS!X13</f>
        <v>13307.087710422289</v>
      </c>
      <c r="Y32" s="24">
        <f>+DATOS!Y8+DATOS!Y13</f>
        <v>28279.137516410097</v>
      </c>
      <c r="Z32" s="24">
        <f>+DATOS!Z8+DATOS!Z13</f>
        <v>39208.829089352788</v>
      </c>
    </row>
    <row r="33" spans="1:26" x14ac:dyDescent="0.3">
      <c r="A33" s="9" t="s">
        <v>92</v>
      </c>
      <c r="B33" s="24">
        <f>+DATOS!B14</f>
        <v>1427.13302316</v>
      </c>
      <c r="C33" s="24">
        <f>+DATOS!C14</f>
        <v>1133.540148</v>
      </c>
      <c r="D33" s="24">
        <f>+DATOS!D14</f>
        <v>1503.0971639025699</v>
      </c>
      <c r="E33" s="24">
        <f>+DATOS!E14</f>
        <v>180.71388702639999</v>
      </c>
      <c r="F33" s="24">
        <f>+DATOS!F14</f>
        <v>389.305701552899</v>
      </c>
      <c r="G33" s="24">
        <f>+DATOS!G14</f>
        <v>185.03133214547199</v>
      </c>
      <c r="H33" s="24">
        <f>+DATOS!H14</f>
        <v>304.32090104000002</v>
      </c>
      <c r="I33" s="24">
        <f>+DATOS!I14</f>
        <v>449.13466418399997</v>
      </c>
      <c r="J33" s="24">
        <f>+DATOS!J14</f>
        <v>156.37606265900001</v>
      </c>
      <c r="K33" s="24">
        <f>+DATOS!K14</f>
        <v>101.6480610756</v>
      </c>
      <c r="L33" s="24">
        <f>+DATOS!L14</f>
        <v>418.78210257870001</v>
      </c>
      <c r="M33" s="24">
        <f>+DATOS!M14</f>
        <v>135.15466876179701</v>
      </c>
      <c r="N33" s="24">
        <f>+DATOS!N14</f>
        <v>25.931126826500002</v>
      </c>
      <c r="O33" s="24">
        <f>+DATOS!O14</f>
        <v>737.44161461850001</v>
      </c>
      <c r="P33" s="24">
        <f>+DATOS!P14</f>
        <v>33.502853096899997</v>
      </c>
      <c r="Q33" s="24">
        <f>+DATOS!Q14</f>
        <v>94.336300090400002</v>
      </c>
      <c r="R33" s="24">
        <f>+DATOS!R14</f>
        <v>2987.0884914880999</v>
      </c>
      <c r="S33" s="24">
        <f>+DATOS!S14</f>
        <v>51.054938234600002</v>
      </c>
      <c r="T33" s="24">
        <f>+DATOS!T14</f>
        <v>54.020585161</v>
      </c>
      <c r="U33" s="24">
        <f>+DATOS!U14</f>
        <v>68.840238299099994</v>
      </c>
      <c r="V33" s="24">
        <f>+DATOS!V14</f>
        <v>53.819403190700001</v>
      </c>
      <c r="W33" s="24">
        <f>+DATOS!W14</f>
        <v>127.2601924974</v>
      </c>
      <c r="X33" s="24">
        <f>+DATOS!X14</f>
        <v>106.1437968803</v>
      </c>
      <c r="Y33" s="24">
        <f>+DATOS!Y14</f>
        <v>78.333057418699994</v>
      </c>
      <c r="Z33" s="24">
        <f>+DATOS!Z14</f>
        <v>61.869775793400002</v>
      </c>
    </row>
    <row r="35" spans="1:26" x14ac:dyDescent="0.3">
      <c r="A35" s="16" t="s">
        <v>93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3">
      <c r="A36" s="41" t="s">
        <v>94</v>
      </c>
      <c r="B36" s="12">
        <f>+DATOS!B75</f>
        <v>175862.06132943599</v>
      </c>
      <c r="C36" s="12">
        <f>+DATOS!C75</f>
        <v>178974.626321977</v>
      </c>
      <c r="D36" s="12">
        <f>+DATOS!D75</f>
        <v>189741.44734998301</v>
      </c>
      <c r="E36" s="12">
        <f>+DATOS!E75</f>
        <v>203612.61266088099</v>
      </c>
      <c r="F36" s="12">
        <f>+DATOS!F75</f>
        <v>225691.818733597</v>
      </c>
      <c r="G36" s="12">
        <f>+DATOS!G75</f>
        <v>244651.600262466</v>
      </c>
      <c r="H36" s="12">
        <f>+DATOS!H75</f>
        <v>286314.08373982302</v>
      </c>
      <c r="I36" s="12">
        <f>+DATOS!I75</f>
        <v>319693</v>
      </c>
      <c r="J36" s="12">
        <f>+DATOS!J75</f>
        <v>354783.41652966698</v>
      </c>
      <c r="K36" s="12">
        <f>+DATOS!K75</f>
        <v>366838.86633531097</v>
      </c>
      <c r="L36" s="12">
        <f>+DATOS!L75</f>
        <v>420905.83949479298</v>
      </c>
      <c r="M36" s="12">
        <f>+DATOS!M75</f>
        <v>470774.93307712302</v>
      </c>
      <c r="N36" s="12">
        <f>+DATOS!N75</f>
        <v>509219.57619228802</v>
      </c>
      <c r="O36" s="12">
        <f>+DATOS!O75</f>
        <v>547448.28817910503</v>
      </c>
      <c r="P36" s="12">
        <f>+DATOS!P75</f>
        <v>575987.38818268001</v>
      </c>
      <c r="Q36" s="12">
        <f>+DATOS!Q75</f>
        <v>612137.12811706297</v>
      </c>
      <c r="R36" s="12">
        <f>+DATOS!R75</f>
        <v>660373.73776793503</v>
      </c>
      <c r="S36" s="12">
        <f>+DATOS!S75</f>
        <v>703501.38024878502</v>
      </c>
      <c r="T36" s="12">
        <f>+DATOS!T75</f>
        <v>745709.79430173</v>
      </c>
      <c r="U36" s="12">
        <f>+DATOS!U75</f>
        <v>775570.96696302597</v>
      </c>
      <c r="V36" s="12">
        <f>+DATOS!V75</f>
        <v>720141.57471611595</v>
      </c>
      <c r="W36" s="12">
        <f>+DATOS!W75</f>
        <v>876434.50546572101</v>
      </c>
      <c r="X36" s="12">
        <f>+DATOS!X75</f>
        <v>937855.22079921502</v>
      </c>
      <c r="Y36" s="12">
        <f>+DATOS!Y75</f>
        <v>937855.22079921502</v>
      </c>
      <c r="Z36" s="12">
        <f>+DATOS!Z75</f>
        <v>937855.22079921502</v>
      </c>
    </row>
    <row r="37" spans="1:26" x14ac:dyDescent="0.3">
      <c r="A37" s="19" t="s">
        <v>85</v>
      </c>
      <c r="B37" s="7">
        <f>+B26</f>
        <v>-5003.7929778271528</v>
      </c>
      <c r="C37" s="7">
        <f t="shared" ref="C37:E37" si="71">+C26</f>
        <v>-5344.2999522939363</v>
      </c>
      <c r="D37" s="7">
        <f t="shared" si="71"/>
        <v>-4059.993304863272</v>
      </c>
      <c r="E37" s="7">
        <f t="shared" si="71"/>
        <v>-3373.3480334297637</v>
      </c>
      <c r="F37" s="7">
        <f t="shared" ref="F37:Z37" si="72">+F26</f>
        <v>-2800.2174649556428</v>
      </c>
      <c r="G37" s="7">
        <f t="shared" si="72"/>
        <v>-1443.7797922694026</v>
      </c>
      <c r="H37" s="7">
        <f t="shared" si="72"/>
        <v>6315.4646009187745</v>
      </c>
      <c r="I37" s="7">
        <f t="shared" si="72"/>
        <v>9278.787303748024</v>
      </c>
      <c r="J37" s="7">
        <f t="shared" si="72"/>
        <v>8950.1827595466002</v>
      </c>
      <c r="K37" s="7">
        <f t="shared" si="72"/>
        <v>-5422.3088535527859</v>
      </c>
      <c r="L37" s="7">
        <f t="shared" si="72"/>
        <v>-55.942728207770415</v>
      </c>
      <c r="M37" s="7">
        <f t="shared" si="72"/>
        <v>9646.2118700417195</v>
      </c>
      <c r="N37" s="7">
        <f t="shared" si="72"/>
        <v>10554.146822633091</v>
      </c>
      <c r="O37" s="7">
        <f t="shared" si="72"/>
        <v>4136.8910763178646</v>
      </c>
      <c r="P37" s="7">
        <f t="shared" si="72"/>
        <v>-1093.6193197997127</v>
      </c>
      <c r="Q37" s="7">
        <f t="shared" si="72"/>
        <v>-12387.927588433089</v>
      </c>
      <c r="R37" s="7">
        <f t="shared" si="72"/>
        <v>-14227.62567496295</v>
      </c>
      <c r="S37" s="7">
        <f t="shared" si="72"/>
        <v>-19964.053780122042</v>
      </c>
      <c r="T37" s="7">
        <f t="shared" si="72"/>
        <v>-14688.937343501326</v>
      </c>
      <c r="U37" s="7">
        <f t="shared" si="72"/>
        <v>-10793.876221855804</v>
      </c>
      <c r="V37" s="7">
        <f t="shared" si="72"/>
        <v>-59962.449343951579</v>
      </c>
      <c r="W37" s="7">
        <f t="shared" si="72"/>
        <v>-22315.63638327895</v>
      </c>
      <c r="X37" s="7">
        <f t="shared" si="72"/>
        <v>-13413.220810191386</v>
      </c>
      <c r="Y37" s="7">
        <f t="shared" si="72"/>
        <v>-28357.474462116414</v>
      </c>
      <c r="Z37" s="7">
        <f t="shared" si="72"/>
        <v>-39270.68926649465</v>
      </c>
    </row>
    <row r="38" spans="1:26" x14ac:dyDescent="0.3">
      <c r="A38" s="43" t="s">
        <v>95</v>
      </c>
      <c r="B38" s="45">
        <f>+B37/B36</f>
        <v>-2.8452941697605431E-2</v>
      </c>
      <c r="C38" s="45">
        <f t="shared" ref="C38:E38" si="73">+C37/C36</f>
        <v>-2.9860657134042515E-2</v>
      </c>
      <c r="D38" s="45">
        <f t="shared" si="73"/>
        <v>-2.1397503611187856E-2</v>
      </c>
      <c r="E38" s="45">
        <f t="shared" si="73"/>
        <v>-1.6567480714213472E-2</v>
      </c>
      <c r="F38" s="45">
        <f t="shared" ref="F38" si="74">+F37/F36</f>
        <v>-1.240726172826395E-2</v>
      </c>
      <c r="G38" s="45">
        <f t="shared" ref="G38" si="75">+G37/G36</f>
        <v>-5.9013707276817052E-3</v>
      </c>
      <c r="H38" s="45">
        <f t="shared" ref="H38" si="76">+H37/H36</f>
        <v>2.2057820273548651E-2</v>
      </c>
      <c r="I38" s="45">
        <f t="shared" ref="I38" si="77">+I37/I36</f>
        <v>2.9024055277244182E-2</v>
      </c>
      <c r="J38" s="45">
        <f t="shared" ref="J38" si="78">+J37/J36</f>
        <v>2.5227173375501292E-2</v>
      </c>
      <c r="K38" s="45">
        <f t="shared" ref="K38" si="79">+K37/K36</f>
        <v>-1.4781173292026523E-2</v>
      </c>
      <c r="L38" s="45">
        <f t="shared" ref="L38" si="80">+L37/L36</f>
        <v>-1.3291031617645798E-4</v>
      </c>
      <c r="M38" s="45">
        <f t="shared" ref="M38" si="81">+M37/M36</f>
        <v>2.0490071140770495E-2</v>
      </c>
      <c r="N38" s="45">
        <f t="shared" ref="N38" si="82">+N37/N36</f>
        <v>2.0726121531996457E-2</v>
      </c>
      <c r="O38" s="45">
        <f t="shared" ref="O38" si="83">+O37/O36</f>
        <v>7.5566791706989968E-3</v>
      </c>
      <c r="P38" s="45">
        <f t="shared" ref="P38" si="84">+P37/P36</f>
        <v>-1.8986862251450212E-3</v>
      </c>
      <c r="Q38" s="45">
        <f t="shared" ref="Q38" si="85">+Q37/Q36</f>
        <v>-2.0237177291530118E-2</v>
      </c>
      <c r="R38" s="45">
        <f t="shared" ref="R38" si="86">+R37/R36</f>
        <v>-2.1544808433861046E-2</v>
      </c>
      <c r="S38" s="45">
        <f t="shared" ref="S38" si="87">+S37/S36</f>
        <v>-2.8378130222092797E-2</v>
      </c>
      <c r="T38" s="45">
        <f t="shared" ref="T38" si="88">+T37/T36</f>
        <v>-1.9697927338148746E-2</v>
      </c>
      <c r="U38" s="45">
        <f t="shared" ref="U38" si="89">+U37/U36</f>
        <v>-1.3917328886255723E-2</v>
      </c>
      <c r="V38" s="45">
        <f t="shared" ref="V38" si="90">+V37/V36</f>
        <v>-8.32648071562722E-2</v>
      </c>
      <c r="W38" s="45">
        <f t="shared" ref="W38" si="91">+W37/W36</f>
        <v>-2.5461841408698116E-2</v>
      </c>
      <c r="X38" s="45">
        <f t="shared" ref="X38" si="92">+X37/X36</f>
        <v>-1.4302016465570239E-2</v>
      </c>
      <c r="Y38" s="45">
        <f t="shared" ref="Y38" si="93">+Y37/Y36</f>
        <v>-3.0236516077557191E-2</v>
      </c>
      <c r="Z38" s="45">
        <f t="shared" ref="Z38" si="94">+Z37/Z36</f>
        <v>-4.1872869495815382E-2</v>
      </c>
    </row>
    <row r="39" spans="1:26" x14ac:dyDescent="0.3">
      <c r="A39" s="19" t="s">
        <v>96</v>
      </c>
      <c r="B39" s="15">
        <f>+B37+B21</f>
        <v>-505.00994306067241</v>
      </c>
      <c r="C39" s="15">
        <f t="shared" ref="C39:E39" si="95">+C37+C21</f>
        <v>-1184.9290600808563</v>
      </c>
      <c r="D39" s="15">
        <f t="shared" si="95"/>
        <v>129.95902644998841</v>
      </c>
      <c r="E39" s="15">
        <f t="shared" si="95"/>
        <v>1136.9288478531862</v>
      </c>
      <c r="F39" s="15">
        <f t="shared" ref="F39:Z39" si="96">+F37+F21</f>
        <v>1998.540479662307</v>
      </c>
      <c r="G39" s="15">
        <f t="shared" si="96"/>
        <v>3522.1250237998775</v>
      </c>
      <c r="H39" s="15">
        <f t="shared" si="96"/>
        <v>11867.799844438685</v>
      </c>
      <c r="I39" s="15">
        <f t="shared" si="96"/>
        <v>15189.993594131314</v>
      </c>
      <c r="J39" s="15">
        <f t="shared" si="96"/>
        <v>14699.58257557288</v>
      </c>
      <c r="K39" s="15">
        <f t="shared" si="96"/>
        <v>-525.21690498371572</v>
      </c>
      <c r="L39" s="15">
        <f t="shared" si="96"/>
        <v>4933.9549098794296</v>
      </c>
      <c r="M39" s="15">
        <f t="shared" si="96"/>
        <v>15073.803248055099</v>
      </c>
      <c r="N39" s="15">
        <f t="shared" si="96"/>
        <v>16011.776544103201</v>
      </c>
      <c r="O39" s="15">
        <f t="shared" si="96"/>
        <v>10096.611645652094</v>
      </c>
      <c r="P39" s="15">
        <f t="shared" si="96"/>
        <v>4956.8988597207072</v>
      </c>
      <c r="Q39" s="15">
        <f t="shared" si="96"/>
        <v>-6202.8155272738595</v>
      </c>
      <c r="R39" s="15">
        <f t="shared" si="96"/>
        <v>-7317.8470336220598</v>
      </c>
      <c r="S39" s="15">
        <f t="shared" si="96"/>
        <v>-12156.123727269831</v>
      </c>
      <c r="T39" s="15">
        <f t="shared" si="96"/>
        <v>-5490.3096654278452</v>
      </c>
      <c r="U39" s="15">
        <f t="shared" si="96"/>
        <v>-926.83854751367471</v>
      </c>
      <c r="V39" s="15">
        <f t="shared" si="96"/>
        <v>-49203.718036037375</v>
      </c>
      <c r="W39" s="15">
        <f t="shared" si="96"/>
        <v>-10070.488716959249</v>
      </c>
      <c r="X39" s="15">
        <f t="shared" si="96"/>
        <v>292.89603670561519</v>
      </c>
      <c r="Y39" s="15">
        <f t="shared" si="96"/>
        <v>-12858.335319139314</v>
      </c>
      <c r="Z39" s="15">
        <f t="shared" si="96"/>
        <v>-22513.263070251749</v>
      </c>
    </row>
    <row r="40" spans="1:26" x14ac:dyDescent="0.3">
      <c r="A40" s="43" t="s">
        <v>97</v>
      </c>
      <c r="B40" s="45">
        <f>+B39/B36</f>
        <v>-2.8716252911118543E-3</v>
      </c>
      <c r="C40" s="45">
        <f t="shared" ref="C40:E40" si="97">+C39/C36</f>
        <v>-6.6206539129695288E-3</v>
      </c>
      <c r="D40" s="45">
        <f t="shared" si="97"/>
        <v>6.849269269580074E-4</v>
      </c>
      <c r="E40" s="45">
        <f t="shared" si="97"/>
        <v>5.5837839954774975E-3</v>
      </c>
      <c r="F40" s="45">
        <f t="shared" ref="F40" si="98">+F39/F36</f>
        <v>8.8551746841180456E-3</v>
      </c>
      <c r="G40" s="45">
        <f t="shared" ref="G40" si="99">+G39/G36</f>
        <v>1.4396492890384888E-2</v>
      </c>
      <c r="H40" s="45">
        <f t="shared" ref="H40" si="100">+H39/H36</f>
        <v>4.145028316253941E-2</v>
      </c>
      <c r="I40" s="45">
        <f t="shared" ref="I40" si="101">+I39/I36</f>
        <v>4.7514314026679702E-2</v>
      </c>
      <c r="J40" s="45">
        <f t="shared" ref="J40" si="102">+J39/J36</f>
        <v>4.1432552624239415E-2</v>
      </c>
      <c r="K40" s="45">
        <f t="shared" ref="K40" si="103">+K39/K36</f>
        <v>-1.431737346237567E-3</v>
      </c>
      <c r="L40" s="45">
        <f t="shared" ref="L40" si="104">+L39/L36</f>
        <v>1.1722229645950226E-2</v>
      </c>
      <c r="M40" s="45">
        <f t="shared" ref="M40" si="105">+M39/M36</f>
        <v>3.2019128863825227E-2</v>
      </c>
      <c r="N40" s="45">
        <f t="shared" ref="N40" si="106">+N39/N36</f>
        <v>3.1443756863850307E-2</v>
      </c>
      <c r="O40" s="45">
        <f t="shared" ref="O40" si="107">+O39/O36</f>
        <v>1.8443041769725752E-2</v>
      </c>
      <c r="P40" s="45">
        <f t="shared" ref="P40" si="108">+P39/P36</f>
        <v>8.6059156179797789E-3</v>
      </c>
      <c r="Q40" s="45">
        <f t="shared" ref="Q40" si="109">+Q39/Q36</f>
        <v>-1.0133049021799663E-2</v>
      </c>
      <c r="R40" s="45">
        <f t="shared" ref="R40" si="110">+R39/R36</f>
        <v>-1.1081371979383072E-2</v>
      </c>
      <c r="S40" s="45">
        <f t="shared" ref="S40" si="111">+S39/S36</f>
        <v>-1.7279459669248921E-2</v>
      </c>
      <c r="T40" s="45">
        <f t="shared" ref="T40" si="112">+T39/T36</f>
        <v>-7.3625285699363491E-3</v>
      </c>
      <c r="U40" s="45">
        <f t="shared" ref="U40" si="113">+U39/U36</f>
        <v>-1.195040282571408E-3</v>
      </c>
      <c r="V40" s="45">
        <f t="shared" ref="V40" si="114">+V39/V36</f>
        <v>-6.8325062409337736E-2</v>
      </c>
      <c r="W40" s="45">
        <f t="shared" ref="W40" si="115">+W39/W36</f>
        <v>-1.1490292376847918E-2</v>
      </c>
      <c r="X40" s="45">
        <f t="shared" ref="X40" si="116">+X39/X36</f>
        <v>3.1230410644408104E-4</v>
      </c>
      <c r="Y40" s="45">
        <f t="shared" ref="Y40" si="117">+Y39/Y36</f>
        <v>-1.3710362787319973E-2</v>
      </c>
      <c r="Z40" s="45">
        <f t="shared" ref="Z40" si="118">+Z39/Z36</f>
        <v>-2.4005051708371951E-2</v>
      </c>
    </row>
    <row r="41" spans="1:26" x14ac:dyDescent="0.3">
      <c r="A41" s="41" t="s">
        <v>102</v>
      </c>
      <c r="B41" s="8">
        <f>+B8-B18</f>
        <v>1246.135821963333</v>
      </c>
      <c r="C41" s="8">
        <f t="shared" ref="C41:E41" si="119">+C8-C18</f>
        <v>23.993637256062357</v>
      </c>
      <c r="D41" s="8">
        <f t="shared" si="119"/>
        <v>1010.9622173284515</v>
      </c>
      <c r="E41" s="8">
        <f t="shared" si="119"/>
        <v>1944.970193304136</v>
      </c>
      <c r="F41" s="8">
        <f t="shared" ref="F41:Z41" si="120">+F8-F18</f>
        <v>3305.9191669059364</v>
      </c>
      <c r="G41" s="8">
        <f t="shared" si="120"/>
        <v>5401.8338454917975</v>
      </c>
      <c r="H41" s="8">
        <f t="shared" si="120"/>
        <v>15129.612270965175</v>
      </c>
      <c r="I41" s="8">
        <f t="shared" si="120"/>
        <v>19952.835109364918</v>
      </c>
      <c r="J41" s="8">
        <f t="shared" si="120"/>
        <v>24082.207841863099</v>
      </c>
      <c r="K41" s="8">
        <f t="shared" si="120"/>
        <v>15644.134051997215</v>
      </c>
      <c r="L41" s="8">
        <f t="shared" si="120"/>
        <v>25222.454131192229</v>
      </c>
      <c r="M41" s="8">
        <f t="shared" si="120"/>
        <v>33731.560248231719</v>
      </c>
      <c r="N41" s="8">
        <f t="shared" si="120"/>
        <v>39178.585382613091</v>
      </c>
      <c r="O41" s="8">
        <f t="shared" si="120"/>
        <v>36653.370812944864</v>
      </c>
      <c r="P41" s="8">
        <f t="shared" si="120"/>
        <v>32665.953481494784</v>
      </c>
      <c r="Q41" s="8">
        <f t="shared" si="120"/>
        <v>20205.995174511132</v>
      </c>
      <c r="R41" s="8">
        <f t="shared" si="120"/>
        <v>15500.751414711049</v>
      </c>
      <c r="S41" s="8">
        <f t="shared" si="120"/>
        <v>11794.793386779507</v>
      </c>
      <c r="T41" s="8">
        <f t="shared" si="120"/>
        <v>20293.619898078672</v>
      </c>
      <c r="U41" s="8">
        <f t="shared" si="120"/>
        <v>22609.201033254474</v>
      </c>
      <c r="V41" s="8">
        <f t="shared" si="120"/>
        <v>-28189.217357331581</v>
      </c>
      <c r="W41" s="8">
        <f t="shared" si="120"/>
        <v>21394.349698707723</v>
      </c>
      <c r="X41" s="8">
        <f t="shared" si="120"/>
        <v>43792.856792248611</v>
      </c>
      <c r="Y41" s="8">
        <f t="shared" si="120"/>
        <v>25900.025756173593</v>
      </c>
      <c r="Z41" s="8">
        <f t="shared" si="120"/>
        <v>28316.020717995358</v>
      </c>
    </row>
    <row r="42" spans="1:26" x14ac:dyDescent="0.3">
      <c r="A42" s="43" t="s">
        <v>103</v>
      </c>
      <c r="B42" s="45">
        <f>+B41/B36</f>
        <v>7.0858706678582151E-3</v>
      </c>
      <c r="C42" s="45">
        <f t="shared" ref="C42:E42" si="121">+C41/C36</f>
        <v>1.340616697972459E-4</v>
      </c>
      <c r="D42" s="45">
        <f t="shared" si="121"/>
        <v>5.3281042779425285E-3</v>
      </c>
      <c r="E42" s="45">
        <f t="shared" si="121"/>
        <v>9.5523070397584113E-3</v>
      </c>
      <c r="F42" s="45">
        <f t="shared" ref="F42" si="122">+F41/F36</f>
        <v>1.4647935337027835E-2</v>
      </c>
      <c r="G42" s="45">
        <f t="shared" ref="G42" si="123">+G41/G36</f>
        <v>2.2079699620589553E-2</v>
      </c>
      <c r="H42" s="45">
        <f t="shared" ref="H42" si="124">+H41/H36</f>
        <v>5.2842710611167951E-2</v>
      </c>
      <c r="I42" s="45">
        <f t="shared" ref="I42" si="125">+I41/I36</f>
        <v>6.2412486696189526E-2</v>
      </c>
      <c r="J42" s="45">
        <f t="shared" ref="J42" si="126">+J41/J36</f>
        <v>6.7878617544823563E-2</v>
      </c>
      <c r="K42" s="45">
        <f t="shared" ref="K42" si="127">+K41/K36</f>
        <v>4.264579216559243E-2</v>
      </c>
      <c r="L42" s="45">
        <f t="shared" ref="L42" si="128">+L41/L36</f>
        <v>5.9924220014306209E-2</v>
      </c>
      <c r="M42" s="45">
        <f t="shared" ref="M42" si="129">+M41/M36</f>
        <v>7.1651139171222122E-2</v>
      </c>
      <c r="N42" s="45">
        <f t="shared" ref="N42" si="130">+N41/N36</f>
        <v>7.6938490219823644E-2</v>
      </c>
      <c r="O42" s="45">
        <f t="shared" ref="O42" si="131">+O41/O36</f>
        <v>6.6953119782070122E-2</v>
      </c>
      <c r="P42" s="45">
        <f t="shared" ref="P42" si="132">+P41/P36</f>
        <v>5.6712966553938607E-2</v>
      </c>
      <c r="Q42" s="45">
        <f t="shared" ref="Q42" si="133">+Q41/Q36</f>
        <v>3.3008935819111122E-2</v>
      </c>
      <c r="R42" s="45">
        <f t="shared" ref="R42" si="134">+R41/R36</f>
        <v>2.3472695124284664E-2</v>
      </c>
      <c r="S42" s="45">
        <f t="shared" ref="S42" si="135">+S41/S36</f>
        <v>1.6765842566802663E-2</v>
      </c>
      <c r="T42" s="45">
        <f t="shared" ref="T42" si="136">+T41/T36</f>
        <v>2.721383043799401E-2</v>
      </c>
      <c r="U42" s="45">
        <f t="shared" ref="U42" si="137">+U41/U36</f>
        <v>2.915168565655234E-2</v>
      </c>
      <c r="V42" s="45">
        <f t="shared" ref="V42" si="138">+V41/V36</f>
        <v>-3.9143993829885378E-2</v>
      </c>
      <c r="W42" s="45">
        <f t="shared" ref="W42" si="139">+W41/W36</f>
        <v>2.4410665674714806E-2</v>
      </c>
      <c r="X42" s="45">
        <f t="shared" ref="X42" si="140">+X41/X36</f>
        <v>4.6694687859102087E-2</v>
      </c>
      <c r="Y42" s="45">
        <f t="shared" ref="Y42" si="141">+Y41/Y36</f>
        <v>2.7616230289897289E-2</v>
      </c>
      <c r="Z42" s="45">
        <f t="shared" ref="Z42" si="142">+Z41/Z36</f>
        <v>3.0192315498190868E-2</v>
      </c>
    </row>
    <row r="43" spans="1:26" x14ac:dyDescent="0.3">
      <c r="A43" s="30" t="s">
        <v>104</v>
      </c>
      <c r="B43" s="8">
        <f>+DATOS!B50</f>
        <v>6807.4690000000001</v>
      </c>
      <c r="C43" s="8">
        <f>+DATOS!C50</f>
        <v>5659.8329999999996</v>
      </c>
      <c r="D43" s="8">
        <f>+DATOS!D50</f>
        <v>5469.4740000000002</v>
      </c>
      <c r="E43" s="8">
        <f>+DATOS!E50</f>
        <v>5702.4809999999998</v>
      </c>
      <c r="F43" s="8">
        <f>+DATOS!F50</f>
        <v>6324.6319999999996</v>
      </c>
      <c r="G43" s="8">
        <f>+DATOS!G50</f>
        <v>7257.9290000000001</v>
      </c>
      <c r="H43" s="8">
        <f>+DATOS!H50</f>
        <v>9268.9920000000002</v>
      </c>
      <c r="I43" s="8">
        <f>+DATOS!I50</f>
        <v>11075.38</v>
      </c>
      <c r="J43" s="8">
        <f>+DATOS!J50</f>
        <v>15553.23</v>
      </c>
      <c r="K43" s="8">
        <f>+DATOS!K50</f>
        <v>21474.880000000001</v>
      </c>
      <c r="L43" s="8">
        <f>+DATOS!L50</f>
        <v>26065.88</v>
      </c>
      <c r="M43" s="8">
        <f>+DATOS!M50</f>
        <v>24350.04</v>
      </c>
      <c r="N43" s="8">
        <f>+DATOS!N50</f>
        <v>28873.46</v>
      </c>
      <c r="O43" s="8">
        <f>+DATOS!O50</f>
        <v>33440.31</v>
      </c>
      <c r="P43" s="8">
        <f>+DATOS!P50</f>
        <v>34411.39</v>
      </c>
      <c r="Q43" s="8">
        <f>+DATOS!Q50</f>
        <v>33190.949999999997</v>
      </c>
      <c r="R43" s="8">
        <f>+DATOS!R50</f>
        <v>30669.43</v>
      </c>
      <c r="S43" s="8">
        <f>+DATOS!S50</f>
        <v>33047.11</v>
      </c>
      <c r="T43" s="8">
        <f>+DATOS!T50</f>
        <v>36139.89</v>
      </c>
      <c r="U43" s="8">
        <f>+DATOS!U50</f>
        <v>35022.74</v>
      </c>
      <c r="V43" s="8">
        <f>+DATOS!V50</f>
        <v>32236.560000000001</v>
      </c>
      <c r="W43" s="8">
        <f>+DATOS!W50</f>
        <v>43965.27</v>
      </c>
      <c r="X43" s="8">
        <f>+DATOS!X50</f>
        <v>56897.06</v>
      </c>
      <c r="Y43" s="8">
        <f>+DATOS!Y50</f>
        <v>53172.800000000003</v>
      </c>
      <c r="Z43" s="8">
        <f>+DATOS!Z50</f>
        <v>67397.36</v>
      </c>
    </row>
    <row r="44" spans="1:26" x14ac:dyDescent="0.3">
      <c r="A44" s="43" t="s">
        <v>105</v>
      </c>
      <c r="B44" s="46">
        <f>+B43/B36</f>
        <v>3.8709139131764277E-2</v>
      </c>
      <c r="C44" s="46">
        <f t="shared" ref="C44:E44" si="143">+C43/C36</f>
        <v>3.1623661500585605E-2</v>
      </c>
      <c r="D44" s="46">
        <f t="shared" si="143"/>
        <v>2.8825931689618736E-2</v>
      </c>
      <c r="E44" s="46">
        <f t="shared" si="143"/>
        <v>2.800652143046533E-2</v>
      </c>
      <c r="F44" s="46">
        <f t="shared" ref="F44" si="144">+F43/F36</f>
        <v>2.8023310882462665E-2</v>
      </c>
      <c r="G44" s="46">
        <f t="shared" ref="G44" si="145">+G43/G36</f>
        <v>2.9666386781094348E-2</v>
      </c>
      <c r="H44" s="46">
        <f t="shared" ref="H44" si="146">+H43/H36</f>
        <v>3.2373510513100862E-2</v>
      </c>
      <c r="I44" s="46">
        <f t="shared" ref="I44" si="147">+I43/I36</f>
        <v>3.4643798894564468E-2</v>
      </c>
      <c r="J44" s="46">
        <f t="shared" ref="J44" si="148">+J43/J36</f>
        <v>4.383866120951975E-2</v>
      </c>
      <c r="K44" s="46">
        <f t="shared" ref="K44" si="149">+K43/K36</f>
        <v>5.8540361915661289E-2</v>
      </c>
      <c r="L44" s="46">
        <f t="shared" ref="L44" si="150">+L43/L36</f>
        <v>6.1928055052138241E-2</v>
      </c>
      <c r="M44" s="46">
        <f t="shared" ref="M44" si="151">+M43/M36</f>
        <v>5.1723314665122457E-2</v>
      </c>
      <c r="N44" s="46">
        <f t="shared" ref="N44" si="152">+N43/N36</f>
        <v>5.6701394349177571E-2</v>
      </c>
      <c r="O44" s="46">
        <f t="shared" ref="O44" si="153">+O43/O36</f>
        <v>6.1083961210706264E-2</v>
      </c>
      <c r="P44" s="46">
        <f t="shared" ref="P44" si="154">+P43/P36</f>
        <v>5.9743304638271162E-2</v>
      </c>
      <c r="Q44" s="46">
        <f t="shared" ref="Q44" si="155">+Q43/Q36</f>
        <v>5.4221429276958798E-2</v>
      </c>
      <c r="R44" s="46">
        <f t="shared" ref="R44" si="156">+R43/R36</f>
        <v>4.644253434981039E-2</v>
      </c>
      <c r="S44" s="46">
        <f t="shared" ref="S44" si="157">+S43/S36</f>
        <v>4.6975188575057635E-2</v>
      </c>
      <c r="T44" s="46">
        <f t="shared" ref="T44" si="158">+T43/T36</f>
        <v>4.846374591853226E-2</v>
      </c>
      <c r="U44" s="46">
        <f t="shared" ref="U44" si="159">+U43/U36</f>
        <v>4.515736340304452E-2</v>
      </c>
      <c r="V44" s="46">
        <f t="shared" ref="V44" si="160">+V43/V36</f>
        <v>4.4764197946366095E-2</v>
      </c>
      <c r="W44" s="46">
        <f t="shared" ref="W44" si="161">+W43/W36</f>
        <v>5.0163782605338741E-2</v>
      </c>
      <c r="X44" s="46">
        <f t="shared" ref="X44" si="162">+X43/X36</f>
        <v>6.0667210394706607E-2</v>
      </c>
      <c r="Y44" s="46">
        <f t="shared" ref="Y44" si="163">+Y43/Y36</f>
        <v>5.6696171030201838E-2</v>
      </c>
      <c r="Z44" s="46">
        <f t="shared" ref="Z44" si="164">+Z43/Z36</f>
        <v>7.1863288176362422E-2</v>
      </c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7" spans="1:26" x14ac:dyDescent="0.3">
      <c r="B47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2" zoomScale="125" zoomScaleNormal="125" workbookViewId="0">
      <pane xSplit="1" ySplit="5" topLeftCell="B7" activePane="bottomRight" state="frozen"/>
      <selection activeCell="A2" sqref="A2"/>
      <selection pane="topRight" activeCell="B2" sqref="B2"/>
      <selection pane="bottomLeft" activeCell="A7" sqref="A7"/>
      <selection pane="bottomRight" activeCell="R18" sqref="R18"/>
    </sheetView>
  </sheetViews>
  <sheetFormatPr baseColWidth="10" defaultRowHeight="14.4" x14ac:dyDescent="0.3"/>
  <cols>
    <col min="1" max="1" width="32.6640625" customWidth="1"/>
    <col min="2" max="23" width="8.77734375" customWidth="1"/>
    <col min="24" max="24" width="8.6640625" customWidth="1"/>
    <col min="25" max="25" width="8.77734375" customWidth="1"/>
    <col min="26" max="26" width="8.6640625" customWidth="1"/>
  </cols>
  <sheetData>
    <row r="1" spans="1:26" x14ac:dyDescent="0.3">
      <c r="A1" s="1" t="s">
        <v>98</v>
      </c>
    </row>
    <row r="2" spans="1:26" x14ac:dyDescent="0.3">
      <c r="A2" s="4" t="s">
        <v>99</v>
      </c>
    </row>
    <row r="3" spans="1:26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4"/>
    </row>
    <row r="5" spans="1:26" x14ac:dyDescent="0.3">
      <c r="B5" s="2">
        <v>2000</v>
      </c>
      <c r="C5" s="2">
        <v>2001</v>
      </c>
      <c r="D5" s="2">
        <v>2002</v>
      </c>
      <c r="E5" s="2">
        <v>2003</v>
      </c>
      <c r="F5" s="2">
        <v>2004</v>
      </c>
      <c r="G5" s="2">
        <v>2005</v>
      </c>
      <c r="H5" s="2">
        <v>2006</v>
      </c>
      <c r="I5" s="2">
        <v>2007</v>
      </c>
      <c r="J5" s="2">
        <v>2008</v>
      </c>
      <c r="K5" s="2">
        <v>2009</v>
      </c>
      <c r="L5" s="2">
        <v>2010</v>
      </c>
      <c r="M5" s="2">
        <v>2011</v>
      </c>
      <c r="N5" s="2">
        <v>2012</v>
      </c>
      <c r="O5" s="2">
        <v>2013</v>
      </c>
      <c r="P5" s="2">
        <v>2014</v>
      </c>
      <c r="Q5" s="2">
        <v>2015</v>
      </c>
      <c r="R5" s="2">
        <v>2016</v>
      </c>
      <c r="S5" s="2">
        <v>2017</v>
      </c>
      <c r="T5" s="2">
        <v>2018</v>
      </c>
      <c r="U5" s="2">
        <v>2019</v>
      </c>
      <c r="V5" s="2">
        <v>2020</v>
      </c>
      <c r="W5" s="2">
        <v>2021</v>
      </c>
      <c r="X5" s="2">
        <v>2022</v>
      </c>
      <c r="Y5" s="2">
        <v>2023</v>
      </c>
      <c r="Z5" s="2">
        <v>2024</v>
      </c>
    </row>
    <row r="6" spans="1:26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8" spans="1:26" ht="16.2" x14ac:dyDescent="0.45">
      <c r="A8" s="1" t="s">
        <v>70</v>
      </c>
      <c r="B8" s="27">
        <f>B9+B15+B16</f>
        <v>18.931427622904337</v>
      </c>
      <c r="C8" s="27">
        <f t="shared" ref="C8:W8" si="0">C9+C15+C16</f>
        <v>17.927376181105757</v>
      </c>
      <c r="D8" s="27">
        <f t="shared" si="0"/>
        <v>18.091510857574782</v>
      </c>
      <c r="E8" s="27">
        <f t="shared" si="0"/>
        <v>18.34712623466292</v>
      </c>
      <c r="F8" s="27">
        <f t="shared" si="0"/>
        <v>18.384705898666756</v>
      </c>
      <c r="G8" s="27">
        <f t="shared" si="0"/>
        <v>19.456822931259609</v>
      </c>
      <c r="H8" s="27">
        <f t="shared" si="0"/>
        <v>21.046784261316315</v>
      </c>
      <c r="I8" s="27">
        <f t="shared" si="0"/>
        <v>21.760054614817406</v>
      </c>
      <c r="J8" s="35">
        <f t="shared" si="0"/>
        <v>22.170046285495474</v>
      </c>
      <c r="K8" s="35">
        <f t="shared" si="0"/>
        <v>19.818550506072199</v>
      </c>
      <c r="L8" s="27">
        <f t="shared" si="0"/>
        <v>20.840535706172968</v>
      </c>
      <c r="M8" s="27">
        <f t="shared" si="0"/>
        <v>21.751997489949048</v>
      </c>
      <c r="N8" s="35">
        <f t="shared" si="0"/>
        <v>22.320193570320271</v>
      </c>
      <c r="O8" s="35">
        <f t="shared" si="0"/>
        <v>22.094620440699327</v>
      </c>
      <c r="P8" s="35">
        <f t="shared" si="0"/>
        <v>22.238091369526767</v>
      </c>
      <c r="Q8" s="35">
        <f t="shared" si="0"/>
        <v>20.108489026682722</v>
      </c>
      <c r="R8" s="35">
        <f t="shared" si="0"/>
        <v>18.554640054312813</v>
      </c>
      <c r="S8" s="27">
        <f t="shared" si="0"/>
        <v>17.964080382463472</v>
      </c>
      <c r="T8" s="27">
        <f t="shared" si="0"/>
        <v>19.117683402515208</v>
      </c>
      <c r="U8" s="27">
        <f t="shared" si="0"/>
        <v>19.577616385275967</v>
      </c>
      <c r="V8" s="27">
        <f t="shared" si="0"/>
        <v>17.756907591537352</v>
      </c>
      <c r="W8" s="27">
        <f t="shared" si="0"/>
        <v>20.979830919290425</v>
      </c>
      <c r="X8" s="27">
        <f t="shared" ref="X8:Z8" si="1">X9+X15+X16</f>
        <v>22.084818535492122</v>
      </c>
      <c r="Y8" s="27">
        <f t="shared" si="1"/>
        <v>21.09227421377236</v>
      </c>
      <c r="Z8" s="27">
        <f t="shared" si="1"/>
        <v>22.113906529997305</v>
      </c>
    </row>
    <row r="9" spans="1:26" x14ac:dyDescent="0.3">
      <c r="A9" s="9" t="s">
        <v>71</v>
      </c>
      <c r="B9" s="31">
        <f>'CUADRO RESUMEN'!B9/'CUADRO RESUMEN'!B$36*100</f>
        <v>13.296596983470078</v>
      </c>
      <c r="C9" s="31">
        <f>'CUADRO RESUMEN'!C9/'CUADRO RESUMEN'!C$36*100</f>
        <v>13.2143600627497</v>
      </c>
      <c r="D9" s="31">
        <f>'CUADRO RESUMEN'!D9/'CUADRO RESUMEN'!D$36*100</f>
        <v>13.019667410530635</v>
      </c>
      <c r="E9" s="31">
        <f>'CUADRO RESUMEN'!E9/'CUADRO RESUMEN'!E$36*100</f>
        <v>13.79766694681722</v>
      </c>
      <c r="F9" s="31">
        <f>'CUADRO RESUMEN'!F9/'CUADRO RESUMEN'!F$36*100</f>
        <v>14.07839014564361</v>
      </c>
      <c r="G9" s="31">
        <f>'CUADRO RESUMEN'!G9/'CUADRO RESUMEN'!G$36*100</f>
        <v>14.841718115724326</v>
      </c>
      <c r="H9" s="31">
        <f>'CUADRO RESUMEN'!H9/'CUADRO RESUMEN'!H$36*100</f>
        <v>16.266896157126279</v>
      </c>
      <c r="I9" s="31">
        <f>'CUADRO RESUMEN'!I9/'CUADRO RESUMEN'!I$36*100</f>
        <v>16.744552674806897</v>
      </c>
      <c r="J9" s="31">
        <f>'CUADRO RESUMEN'!J9/'CUADRO RESUMEN'!J$36*100</f>
        <v>16.824168051639145</v>
      </c>
      <c r="K9" s="31">
        <f>'CUADRO RESUMEN'!K9/'CUADRO RESUMEN'!K$36*100</f>
        <v>14.690700003198776</v>
      </c>
      <c r="L9" s="31">
        <f>'CUADRO RESUMEN'!L9/'CUADRO RESUMEN'!L$36*100</f>
        <v>15.671091762619893</v>
      </c>
      <c r="M9" s="31">
        <f>'CUADRO RESUMEN'!M9/'CUADRO RESUMEN'!M$36*100</f>
        <v>16.412412106232736</v>
      </c>
      <c r="N9" s="31">
        <f>'CUADRO RESUMEN'!N9/'CUADRO RESUMEN'!N$36*100</f>
        <v>16.907680207371477</v>
      </c>
      <c r="O9" s="31">
        <f>'CUADRO RESUMEN'!O9/'CUADRO RESUMEN'!O$36*100</f>
        <v>16.735905124498434</v>
      </c>
      <c r="P9" s="31">
        <f>'CUADRO RESUMEN'!P9/'CUADRO RESUMEN'!P$36*100</f>
        <v>16.954262053418027</v>
      </c>
      <c r="Q9" s="31">
        <f>'CUADRO RESUMEN'!Q9/'CUADRO RESUMEN'!Q$36*100</f>
        <v>15.158466475054821</v>
      </c>
      <c r="R9" s="31">
        <f>'CUADRO RESUMEN'!R9/'CUADRO RESUMEN'!R$36*100</f>
        <v>13.954673073720874</v>
      </c>
      <c r="S9" s="31">
        <f>'CUADRO RESUMEN'!S9/'CUADRO RESUMEN'!S$36*100</f>
        <v>13.276447631869043</v>
      </c>
      <c r="T9" s="31">
        <f>'CUADRO RESUMEN'!T9/'CUADRO RESUMEN'!T$36*100</f>
        <v>14.396816495030146</v>
      </c>
      <c r="U9" s="31">
        <f>'CUADRO RESUMEN'!U9/'CUADRO RESUMEN'!U$36*100</f>
        <v>14.669106251571906</v>
      </c>
      <c r="V9" s="31">
        <f>'CUADRO RESUMEN'!V9/'CUADRO RESUMEN'!V$36*100</f>
        <v>13.264485280355713</v>
      </c>
      <c r="W9" s="31">
        <f>'CUADRO RESUMEN'!W9/'CUADRO RESUMEN'!W$36*100</f>
        <v>16.332916850849468</v>
      </c>
      <c r="X9" s="31">
        <f>'CUADRO RESUMEN'!X9/'CUADRO RESUMEN'!X$36*100</f>
        <v>17.192657525006236</v>
      </c>
      <c r="Y9" s="31">
        <f>'CUADRO RESUMEN'!Y9/'CUADRO RESUMEN'!Y$36*100</f>
        <v>16.098947121232204</v>
      </c>
      <c r="Z9" s="31">
        <f>'CUADRO RESUMEN'!Z9/'CUADRO RESUMEN'!Z$36*100</f>
        <v>17.046991859106658</v>
      </c>
    </row>
    <row r="10" spans="1:26" x14ac:dyDescent="0.3">
      <c r="A10" s="22" t="s">
        <v>72</v>
      </c>
      <c r="B10" s="31">
        <f>'CUADRO RESUMEN'!B10/'CUADRO RESUMEN'!B$36*100</f>
        <v>2.9167931988531817</v>
      </c>
      <c r="C10" s="31">
        <f>'CUADRO RESUMEN'!C10/'CUADRO RESUMEN'!C$36*100</f>
        <v>3.1458855021666432</v>
      </c>
      <c r="D10" s="31">
        <f>'CUADRO RESUMEN'!D10/'CUADRO RESUMEN'!D$36*100</f>
        <v>3.1681727216099147</v>
      </c>
      <c r="E10" s="31">
        <f>'CUADRO RESUMEN'!E10/'CUADRO RESUMEN'!E$36*100</f>
        <v>3.9152044630492528</v>
      </c>
      <c r="F10" s="31">
        <f>'CUADRO RESUMEN'!F10/'CUADRO RESUMEN'!F$36*100</f>
        <v>3.9993082788190373</v>
      </c>
      <c r="G10" s="31">
        <f>'CUADRO RESUMEN'!G10/'CUADRO RESUMEN'!G$36*100</f>
        <v>4.5728419352163829</v>
      </c>
      <c r="H10" s="31">
        <f>'CUADRO RESUMEN'!H10/'CUADRO RESUMEN'!H$36*100</f>
        <v>6.4314626083232378</v>
      </c>
      <c r="I10" s="31">
        <f>'CUADRO RESUMEN'!I10/'CUADRO RESUMEN'!I$36*100</f>
        <v>7.1466370244922475</v>
      </c>
      <c r="J10" s="31">
        <f>'CUADRO RESUMEN'!J10/'CUADRO RESUMEN'!J$36*100</f>
        <v>6.8058529788612336</v>
      </c>
      <c r="K10" s="31">
        <f>'CUADRO RESUMEN'!K10/'CUADRO RESUMEN'!K$36*100</f>
        <v>5.5463967443575966</v>
      </c>
      <c r="L10" s="31">
        <f>'CUADRO RESUMEN'!L10/'CUADRO RESUMEN'!L$36*100</f>
        <v>6.1300447814550205</v>
      </c>
      <c r="M10" s="31">
        <f>'CUADRO RESUMEN'!M10/'CUADRO RESUMEN'!M$36*100</f>
        <v>7.1431014211648822</v>
      </c>
      <c r="N10" s="31">
        <f>'CUADRO RESUMEN'!N10/'CUADRO RESUMEN'!N$36*100</f>
        <v>7.3206210332108919</v>
      </c>
      <c r="O10" s="31">
        <f>'CUADRO RESUMEN'!O10/'CUADRO RESUMEN'!O$36*100</f>
        <v>6.6695627754277451</v>
      </c>
      <c r="P10" s="31">
        <f>'CUADRO RESUMEN'!P10/'CUADRO RESUMEN'!P$36*100</f>
        <v>6.9718643789859858</v>
      </c>
      <c r="Q10" s="31">
        <f>'CUADRO RESUMEN'!Q10/'CUADRO RESUMEN'!Q$36*100</f>
        <v>5.676087000201596</v>
      </c>
      <c r="R10" s="31">
        <f>'CUADRO RESUMEN'!R10/'CUADRO RESUMEN'!R$36*100</f>
        <v>5.635257979630234</v>
      </c>
      <c r="S10" s="31">
        <f>'CUADRO RESUMEN'!S10/'CUADRO RESUMEN'!S$36*100</f>
        <v>5.224639761548425</v>
      </c>
      <c r="T10" s="31">
        <f>'CUADRO RESUMEN'!T10/'CUADRO RESUMEN'!T$36*100</f>
        <v>5.5783299742296943</v>
      </c>
      <c r="U10" s="31">
        <f>'CUADRO RESUMEN'!U10/'CUADRO RESUMEN'!U$36*100</f>
        <v>5.6752248736276334</v>
      </c>
      <c r="V10" s="31">
        <f>'CUADRO RESUMEN'!V10/'CUADRO RESUMEN'!V$36*100</f>
        <v>5.2998900633136676</v>
      </c>
      <c r="W10" s="31">
        <f>'CUADRO RESUMEN'!W10/'CUADRO RESUMEN'!W$36*100</f>
        <v>6.2613907168339287</v>
      </c>
      <c r="X10" s="31">
        <f>'CUADRO RESUMEN'!X10/'CUADRO RESUMEN'!X$36*100</f>
        <v>7.4554726578698087</v>
      </c>
      <c r="Y10" s="31">
        <f>'CUADRO RESUMEN'!Y10/'CUADRO RESUMEN'!Y$36*100</f>
        <v>6.6971065594522914</v>
      </c>
      <c r="Z10" s="31">
        <f>'CUADRO RESUMEN'!Z10/'CUADRO RESUMEN'!Z$36*100</f>
        <v>7.0086062821216863</v>
      </c>
    </row>
    <row r="11" spans="1:26" x14ac:dyDescent="0.3">
      <c r="A11" s="22" t="s">
        <v>73</v>
      </c>
      <c r="B11" s="31">
        <f>'CUADRO RESUMEN'!B11/'CUADRO RESUMEN'!B$36*100</f>
        <v>10.439065218950848</v>
      </c>
      <c r="C11" s="31">
        <f>'CUADRO RESUMEN'!C11/'CUADRO RESUMEN'!C$36*100</f>
        <v>10.147831646165981</v>
      </c>
      <c r="D11" s="31">
        <f>'CUADRO RESUMEN'!D11/'CUADRO RESUMEN'!D$36*100</f>
        <v>10.16145231322929</v>
      </c>
      <c r="E11" s="31">
        <f>'CUADRO RESUMEN'!E11/'CUADRO RESUMEN'!E$36*100</f>
        <v>10.408169341095636</v>
      </c>
      <c r="F11" s="31">
        <f>'CUADRO RESUMEN'!F11/'CUADRO RESUMEN'!F$36*100</f>
        <v>10.375144513102885</v>
      </c>
      <c r="G11" s="31">
        <f>'CUADRO RESUMEN'!G11/'CUADRO RESUMEN'!G$36*100</f>
        <v>10.427419712365293</v>
      </c>
      <c r="H11" s="31">
        <f>'CUADRO RESUMEN'!H11/'CUADRO RESUMEN'!H$36*100</f>
        <v>9.9211989687233597</v>
      </c>
      <c r="I11" s="31">
        <f>'CUADRO RESUMEN'!I11/'CUADRO RESUMEN'!I$36*100</f>
        <v>9.9305656843785624</v>
      </c>
      <c r="J11" s="31">
        <f>'CUADRO RESUMEN'!J11/'CUADRO RESUMEN'!J$36*100</f>
        <v>10.416739726799811</v>
      </c>
      <c r="K11" s="31">
        <f>'CUADRO RESUMEN'!K11/'CUADRO RESUMEN'!K$36*100</f>
        <v>9.5838784407076094</v>
      </c>
      <c r="L11" s="31">
        <f>'CUADRO RESUMEN'!L11/'CUADRO RESUMEN'!L$36*100</f>
        <v>9.9803061576435272</v>
      </c>
      <c r="M11" s="31">
        <f>'CUADRO RESUMEN'!M11/'CUADRO RESUMEN'!M$36*100</f>
        <v>9.8821268261576307</v>
      </c>
      <c r="N11" s="31">
        <f>'CUADRO RESUMEN'!N11/'CUADRO RESUMEN'!N$36*100</f>
        <v>9.9143735211793693</v>
      </c>
      <c r="O11" s="31">
        <f>'CUADRO RESUMEN'!O11/'CUADRO RESUMEN'!O$36*100</f>
        <v>10.047151341104394</v>
      </c>
      <c r="P11" s="31">
        <f>'CUADRO RESUMEN'!P11/'CUADRO RESUMEN'!P$36*100</f>
        <v>9.9440050549899013</v>
      </c>
      <c r="Q11" s="31">
        <f>'CUADRO RESUMEN'!Q11/'CUADRO RESUMEN'!Q$36*100</f>
        <v>9.6281055939143005</v>
      </c>
      <c r="R11" s="31">
        <f>'CUADRO RESUMEN'!R11/'CUADRO RESUMEN'!R$36*100</f>
        <v>9.1160259640707491</v>
      </c>
      <c r="S11" s="31">
        <f>'CUADRO RESUMEN'!S11/'CUADRO RESUMEN'!S$36*100</f>
        <v>8.8707104942309662</v>
      </c>
      <c r="T11" s="31">
        <f>'CUADRO RESUMEN'!T11/'CUADRO RESUMEN'!T$36*100</f>
        <v>9.2502969474758991</v>
      </c>
      <c r="U11" s="31">
        <f>'CUADRO RESUMEN'!U11/'CUADRO RESUMEN'!U$36*100</f>
        <v>9.4311417995806028</v>
      </c>
      <c r="V11" s="31">
        <f>'CUADRO RESUMEN'!V11/'CUADRO RESUMEN'!V$36*100</f>
        <v>8.8119167821640136</v>
      </c>
      <c r="W11" s="31">
        <f>'CUADRO RESUMEN'!W11/'CUADRO RESUMEN'!W$36*100</f>
        <v>10.120739507564794</v>
      </c>
      <c r="X11" s="31">
        <f>'CUADRO RESUMEN'!X11/'CUADRO RESUMEN'!X$36*100</f>
        <v>10.570540292166754</v>
      </c>
      <c r="Y11" s="31">
        <f>'CUADRO RESUMEN'!Y11/'CUADRO RESUMEN'!Y$36*100</f>
        <v>10.056904133582814</v>
      </c>
      <c r="Z11" s="31">
        <f>'CUADRO RESUMEN'!Z11/'CUADRO RESUMEN'!Z$36*100</f>
        <v>10.544059429365067</v>
      </c>
    </row>
    <row r="12" spans="1:26" x14ac:dyDescent="0.3">
      <c r="A12" s="23" t="s">
        <v>74</v>
      </c>
      <c r="B12" s="31">
        <f>'CUADRO RESUMEN'!B12/'CUADRO RESUMEN'!B$36*100</f>
        <v>6.8311450189178373</v>
      </c>
      <c r="C12" s="31">
        <f>'CUADRO RESUMEN'!C12/'CUADRO RESUMEN'!C$36*100</f>
        <v>6.6012836809338467</v>
      </c>
      <c r="D12" s="31">
        <f>'CUADRO RESUMEN'!D12/'CUADRO RESUMEN'!D$36*100</f>
        <v>6.647702994144379</v>
      </c>
      <c r="E12" s="31">
        <f>'CUADRO RESUMEN'!E12/'CUADRO RESUMEN'!E$36*100</f>
        <v>6.932900402070957</v>
      </c>
      <c r="F12" s="31">
        <f>'CUADRO RESUMEN'!F12/'CUADRO RESUMEN'!F$36*100</f>
        <v>7.1791766137408564</v>
      </c>
      <c r="G12" s="31">
        <f>'CUADRO RESUMEN'!G12/'CUADRO RESUMEN'!G$36*100</f>
        <v>7.4809064017963358</v>
      </c>
      <c r="H12" s="31">
        <f>'CUADRO RESUMEN'!H12/'CUADRO RESUMEN'!H$36*100</f>
        <v>7.5152139476669806</v>
      </c>
      <c r="I12" s="31">
        <f>'CUADRO RESUMEN'!I12/'CUADRO RESUMEN'!I$36*100</f>
        <v>7.9008055585224568</v>
      </c>
      <c r="J12" s="31">
        <f>'CUADRO RESUMEN'!J12/'CUADRO RESUMEN'!J$36*100</f>
        <v>8.903111474622353</v>
      </c>
      <c r="K12" s="31">
        <f>'CUADRO RESUMEN'!K12/'CUADRO RESUMEN'!K$36*100</f>
        <v>8.0470155243085593</v>
      </c>
      <c r="L12" s="31">
        <f>'CUADRO RESUMEN'!L12/'CUADRO RESUMEN'!L$36*100</f>
        <v>8.4428232458603425</v>
      </c>
      <c r="M12" s="31">
        <f>'CUADRO RESUMEN'!M12/'CUADRO RESUMEN'!M$36*100</f>
        <v>8.586681603654478</v>
      </c>
      <c r="N12" s="31">
        <f>'CUADRO RESUMEN'!N12/'CUADRO RESUMEN'!N$36*100</f>
        <v>8.6489457833940602</v>
      </c>
      <c r="O12" s="31">
        <f>'CUADRO RESUMEN'!O12/'CUADRO RESUMEN'!O$36*100</f>
        <v>8.7349649669422735</v>
      </c>
      <c r="P12" s="31">
        <f>'CUADRO RESUMEN'!P12/'CUADRO RESUMEN'!P$36*100</f>
        <v>8.7418005818871301</v>
      </c>
      <c r="Q12" s="31">
        <f>'CUADRO RESUMEN'!Q12/'CUADRO RESUMEN'!Q$36*100</f>
        <v>8.4405894147952747</v>
      </c>
      <c r="R12" s="31">
        <f>'CUADRO RESUMEN'!R12/'CUADRO RESUMEN'!R$36*100</f>
        <v>7.9791923160214173</v>
      </c>
      <c r="S12" s="31">
        <f>'CUADRO RESUMEN'!S12/'CUADRO RESUMEN'!S$36*100</f>
        <v>7.7672679110106362</v>
      </c>
      <c r="T12" s="31">
        <f>'CUADRO RESUMEN'!T12/'CUADRO RESUMEN'!T$36*100</f>
        <v>8.1353483175874874</v>
      </c>
      <c r="U12" s="31">
        <f>'CUADRO RESUMEN'!U12/'CUADRO RESUMEN'!U$36*100</f>
        <v>8.1880661617713137</v>
      </c>
      <c r="V12" s="31">
        <f>'CUADRO RESUMEN'!V12/'CUADRO RESUMEN'!V$36*100</f>
        <v>7.6900318991697265</v>
      </c>
      <c r="W12" s="31">
        <f>'CUADRO RESUMEN'!W12/'CUADRO RESUMEN'!W$36*100</f>
        <v>8.9108950544891528</v>
      </c>
      <c r="X12" s="31">
        <f>'CUADRO RESUMEN'!X12/'CUADRO RESUMEN'!X$36*100</f>
        <v>9.4155836017937666</v>
      </c>
      <c r="Y12" s="31">
        <f>'CUADRO RESUMEN'!Y12/'CUADRO RESUMEN'!Y$36*100</f>
        <v>8.8973437855785882</v>
      </c>
      <c r="Z12" s="31">
        <f>'CUADRO RESUMEN'!Z12/'CUADRO RESUMEN'!Z$36*100</f>
        <v>9.4275350687381909</v>
      </c>
    </row>
    <row r="13" spans="1:26" x14ac:dyDescent="0.3">
      <c r="A13" s="23" t="s">
        <v>75</v>
      </c>
      <c r="B13" s="31">
        <f>'CUADRO RESUMEN'!B13/'CUADRO RESUMEN'!B$36*100</f>
        <v>1.9469548997302151</v>
      </c>
      <c r="C13" s="31">
        <f>'CUADRO RESUMEN'!C13/'CUADRO RESUMEN'!C$36*100</f>
        <v>1.9897019917723739</v>
      </c>
      <c r="D13" s="31">
        <f>'CUADRO RESUMEN'!D13/'CUADRO RESUMEN'!D$36*100</f>
        <v>2.2051989814178441</v>
      </c>
      <c r="E13" s="31">
        <f>'CUADRO RESUMEN'!E13/'CUADRO RESUMEN'!E$36*100</f>
        <v>2.2230535055047533</v>
      </c>
      <c r="F13" s="31">
        <f>'CUADRO RESUMEN'!F13/'CUADRO RESUMEN'!F$36*100</f>
        <v>1.9800070219201822</v>
      </c>
      <c r="G13" s="31">
        <f>'CUADRO RESUMEN'!G13/'CUADRO RESUMEN'!G$36*100</f>
        <v>1.6618663147903656</v>
      </c>
      <c r="H13" s="31">
        <f>'CUADRO RESUMEN'!H13/'CUADRO RESUMEN'!H$36*100</f>
        <v>1.4117417708718678</v>
      </c>
      <c r="I13" s="31">
        <f>'CUADRO RESUMEN'!I13/'CUADRO RESUMEN'!I$36*100</f>
        <v>1.3422341939073112</v>
      </c>
      <c r="J13" s="31">
        <f>'CUADRO RESUMEN'!J13/'CUADRO RESUMEN'!J$36*100</f>
        <v>0.97508083860627492</v>
      </c>
      <c r="K13" s="31">
        <f>'CUADRO RESUMEN'!K13/'CUADRO RESUMEN'!K$36*100</f>
        <v>1.1299160886996493</v>
      </c>
      <c r="L13" s="31">
        <f>'CUADRO RESUMEN'!L13/'CUADRO RESUMEN'!L$36*100</f>
        <v>1.1091360294201271</v>
      </c>
      <c r="M13" s="31">
        <f>'CUADRO RESUMEN'!M13/'CUADRO RESUMEN'!M$36*100</f>
        <v>1.002237558072584</v>
      </c>
      <c r="N13" s="31">
        <f>'CUADRO RESUMEN'!N13/'CUADRO RESUMEN'!N$36*100</f>
        <v>0.96574384511544986</v>
      </c>
      <c r="O13" s="31">
        <f>'CUADRO RESUMEN'!O13/'CUADRO RESUMEN'!O$36*100</f>
        <v>1.0005751509333278</v>
      </c>
      <c r="P13" s="31">
        <f>'CUADRO RESUMEN'!P13/'CUADRO RESUMEN'!P$36*100</f>
        <v>0.8914678440756878</v>
      </c>
      <c r="Q13" s="31">
        <f>'CUADRO RESUMEN'!Q13/'CUADRO RESUMEN'!Q$36*100</f>
        <v>0.89762452757471911</v>
      </c>
      <c r="R13" s="31">
        <f>'CUADRO RESUMEN'!R13/'CUADRO RESUMEN'!R$36*100</f>
        <v>0.89367504756928218</v>
      </c>
      <c r="S13" s="31">
        <f>'CUADRO RESUMEN'!S13/'CUADRO RESUMEN'!S$36*100</f>
        <v>0.89767433119725659</v>
      </c>
      <c r="T13" s="31">
        <f>'CUADRO RESUMEN'!T13/'CUADRO RESUMEN'!T$36*100</f>
        <v>0.91989738868130022</v>
      </c>
      <c r="U13" s="31">
        <f>'CUADRO RESUMEN'!U13/'CUADRO RESUMEN'!U$36*100</f>
        <v>1.0594075157213247</v>
      </c>
      <c r="V13" s="31">
        <f>'CUADRO RESUMEN'!V13/'CUADRO RESUMEN'!V$36*100</f>
        <v>0.96098969490694597</v>
      </c>
      <c r="W13" s="31">
        <f>'CUADRO RESUMEN'!W13/'CUADRO RESUMEN'!W$36*100</f>
        <v>1.0426803009633274</v>
      </c>
      <c r="X13" s="31">
        <f>'CUADRO RESUMEN'!X13/'CUADRO RESUMEN'!X$36*100</f>
        <v>0.96236492774926763</v>
      </c>
      <c r="Y13" s="31">
        <f>'CUADRO RESUMEN'!Y13/'CUADRO RESUMEN'!Y$36*100</f>
        <v>0.99456646855674757</v>
      </c>
      <c r="Z13" s="31">
        <f>'CUADRO RESUMEN'!Z13/'CUADRO RESUMEN'!Z$36*100</f>
        <v>0.9503558866352424</v>
      </c>
    </row>
    <row r="14" spans="1:26" x14ac:dyDescent="0.3">
      <c r="A14" s="22" t="s">
        <v>76</v>
      </c>
      <c r="B14" s="31">
        <f>'CUADRO RESUMEN'!B14/'CUADRO RESUMEN'!B$36*100</f>
        <v>-5.9261434333953027E-2</v>
      </c>
      <c r="C14" s="31">
        <f>'CUADRO RESUMEN'!C14/'CUADRO RESUMEN'!C$36*100</f>
        <v>-7.9357085582924189E-2</v>
      </c>
      <c r="D14" s="31">
        <f>'CUADRO RESUMEN'!D14/'CUADRO RESUMEN'!D$36*100</f>
        <v>-0.30995762430856821</v>
      </c>
      <c r="E14" s="31">
        <f>'CUADRO RESUMEN'!E14/'CUADRO RESUMEN'!E$36*100</f>
        <v>-0.52570685732767042</v>
      </c>
      <c r="F14" s="31">
        <f>'CUADRO RESUMEN'!F14/'CUADRO RESUMEN'!F$36*100</f>
        <v>-0.29606264627831269</v>
      </c>
      <c r="G14" s="31">
        <f>'CUADRO RESUMEN'!G14/'CUADRO RESUMEN'!G$36*100</f>
        <v>-0.15854353185735034</v>
      </c>
      <c r="H14" s="31">
        <f>'CUADRO RESUMEN'!H14/'CUADRO RESUMEN'!H$36*100</f>
        <v>-8.5765419920317942E-2</v>
      </c>
      <c r="I14" s="31">
        <f>'CUADRO RESUMEN'!I14/'CUADRO RESUMEN'!I$36*100</f>
        <v>-0.33265003406391441</v>
      </c>
      <c r="J14" s="31">
        <f>'CUADRO RESUMEN'!J14/'CUADRO RESUMEN'!J$36*100</f>
        <v>-0.39842465402189942</v>
      </c>
      <c r="K14" s="31">
        <f>'CUADRO RESUMEN'!K14/'CUADRO RESUMEN'!K$36*100</f>
        <v>-0.43957518186643174</v>
      </c>
      <c r="L14" s="31">
        <f>'CUADRO RESUMEN'!L14/'CUADRO RESUMEN'!L$36*100</f>
        <v>-0.43925917647865576</v>
      </c>
      <c r="M14" s="31">
        <f>'CUADRO RESUMEN'!M14/'CUADRO RESUMEN'!M$36*100</f>
        <v>-0.61281614108977589</v>
      </c>
      <c r="N14" s="31">
        <f>'CUADRO RESUMEN'!N14/'CUADRO RESUMEN'!N$36*100</f>
        <v>-0.32731434701878265</v>
      </c>
      <c r="O14" s="31">
        <f>'CUADRO RESUMEN'!O14/'CUADRO RESUMEN'!O$36*100</f>
        <v>1.9191007966295522E-2</v>
      </c>
      <c r="P14" s="31">
        <f>'CUADRO RESUMEN'!P14/'CUADRO RESUMEN'!P$36*100</f>
        <v>3.8392619442140195E-2</v>
      </c>
      <c r="Q14" s="31">
        <f>'CUADRO RESUMEN'!Q14/'CUADRO RESUMEN'!Q$36*100</f>
        <v>-0.14572611906107225</v>
      </c>
      <c r="R14" s="31">
        <f>'CUADRO RESUMEN'!R14/'CUADRO RESUMEN'!R$36*100</f>
        <v>-0.79661086998010744</v>
      </c>
      <c r="S14" s="31">
        <f>'CUADRO RESUMEN'!S14/'CUADRO RESUMEN'!S$36*100</f>
        <v>-0.81890262391034574</v>
      </c>
      <c r="T14" s="31">
        <f>'CUADRO RESUMEN'!T14/'CUADRO RESUMEN'!T$36*100</f>
        <v>-0.43181042667544706</v>
      </c>
      <c r="U14" s="31">
        <f>'CUADRO RESUMEN'!U14/'CUADRO RESUMEN'!U$36*100</f>
        <v>-0.43726042163633139</v>
      </c>
      <c r="V14" s="31">
        <f>'CUADRO RESUMEN'!V14/'CUADRO RESUMEN'!V$36*100</f>
        <v>-0.84732156512197099</v>
      </c>
      <c r="W14" s="31">
        <f>'CUADRO RESUMEN'!W14/'CUADRO RESUMEN'!W$36*100</f>
        <v>-4.9213373549254077E-2</v>
      </c>
      <c r="X14" s="31">
        <f>'CUADRO RESUMEN'!X14/'CUADRO RESUMEN'!X$36*100</f>
        <v>-0.83335542503032589</v>
      </c>
      <c r="Y14" s="31">
        <f>'CUADRO RESUMEN'!Y14/'CUADRO RESUMEN'!Y$36*100</f>
        <v>-0.65506357180289865</v>
      </c>
      <c r="Z14" s="31">
        <f>'CUADRO RESUMEN'!Z14/'CUADRO RESUMEN'!Z$36*100</f>
        <v>-0.50567385238009099</v>
      </c>
    </row>
    <row r="15" spans="1:26" x14ac:dyDescent="0.3">
      <c r="A15" s="9" t="s">
        <v>77</v>
      </c>
      <c r="B15" s="31">
        <f>'CUADRO RESUMEN'!B15/'CUADRO RESUMEN'!B$36*100</f>
        <v>5.6348306394342602</v>
      </c>
      <c r="C15" s="31">
        <f>'CUADRO RESUMEN'!C15/'CUADRO RESUMEN'!C$36*100</f>
        <v>4.713016118356057</v>
      </c>
      <c r="D15" s="31">
        <f>'CUADRO RESUMEN'!D15/'CUADRO RESUMEN'!D$36*100</f>
        <v>5.0718434470441451</v>
      </c>
      <c r="E15" s="31">
        <f>'CUADRO RESUMEN'!E15/'CUADRO RESUMEN'!E$36*100</f>
        <v>4.5494592878456999</v>
      </c>
      <c r="F15" s="31">
        <f>'CUADRO RESUMEN'!F15/'CUADRO RESUMEN'!F$36*100</f>
        <v>4.3063157530231448</v>
      </c>
      <c r="G15" s="31">
        <f>'CUADRO RESUMEN'!G15/'CUADRO RESUMEN'!G$36*100</f>
        <v>4.6151048155352834</v>
      </c>
      <c r="H15" s="31">
        <f>'CUADRO RESUMEN'!H15/'CUADRO RESUMEN'!H$36*100</f>
        <v>4.7798881041900358</v>
      </c>
      <c r="I15" s="31">
        <f>'CUADRO RESUMEN'!I15/'CUADRO RESUMEN'!I$36*100</f>
        <v>5.0155019400105108</v>
      </c>
      <c r="J15" s="31">
        <f>'CUADRO RESUMEN'!J15/'CUADRO RESUMEN'!J$36*100</f>
        <v>5.345878233856328</v>
      </c>
      <c r="K15" s="31">
        <f>'CUADRO RESUMEN'!K15/'CUADRO RESUMEN'!K$36*100</f>
        <v>5.1278505028734216</v>
      </c>
      <c r="L15" s="31">
        <f>'CUADRO RESUMEN'!L15/'CUADRO RESUMEN'!L$36*100</f>
        <v>5.1694439435530741</v>
      </c>
      <c r="M15" s="31">
        <f>'CUADRO RESUMEN'!M15/'CUADRO RESUMEN'!M$36*100</f>
        <v>5.3395853837163099</v>
      </c>
      <c r="N15" s="31">
        <f>'CUADRO RESUMEN'!N15/'CUADRO RESUMEN'!N$36*100</f>
        <v>5.4125133629487934</v>
      </c>
      <c r="O15" s="31">
        <f>'CUADRO RESUMEN'!O15/'CUADRO RESUMEN'!O$36*100</f>
        <v>5.3587153162008923</v>
      </c>
      <c r="P15" s="31">
        <f>'CUADRO RESUMEN'!P15/'CUADRO RESUMEN'!P$36*100</f>
        <v>5.2838293161087408</v>
      </c>
      <c r="Q15" s="31">
        <f>'CUADRO RESUMEN'!Q15/'CUADRO RESUMEN'!Q$36*100</f>
        <v>4.9500225516279022</v>
      </c>
      <c r="R15" s="31">
        <f>'CUADRO RESUMEN'!R15/'CUADRO RESUMEN'!R$36*100</f>
        <v>4.5999669805919376</v>
      </c>
      <c r="S15" s="31">
        <f>'CUADRO RESUMEN'!S15/'CUADRO RESUMEN'!S$36*100</f>
        <v>4.68763275059443</v>
      </c>
      <c r="T15" s="31">
        <f>'CUADRO RESUMEN'!T15/'CUADRO RESUMEN'!T$36*100</f>
        <v>4.7208669074850631</v>
      </c>
      <c r="U15" s="31">
        <f>'CUADRO RESUMEN'!U15/'CUADRO RESUMEN'!U$36*100</f>
        <v>4.90851013370406</v>
      </c>
      <c r="V15" s="31">
        <f>'CUADRO RESUMEN'!V15/'CUADRO RESUMEN'!V$36*100</f>
        <v>4.4924223111816408</v>
      </c>
      <c r="W15" s="31">
        <f>'CUADRO RESUMEN'!W15/'CUADRO RESUMEN'!W$36*100</f>
        <v>4.6469140684409558</v>
      </c>
      <c r="X15" s="31">
        <f>'CUADRO RESUMEN'!X15/'CUADRO RESUMEN'!X$36*100</f>
        <v>4.8921610104858848</v>
      </c>
      <c r="Y15" s="31">
        <f>'CUADRO RESUMEN'!Y15/'CUADRO RESUMEN'!Y$36*100</f>
        <v>4.9933270925401558</v>
      </c>
      <c r="Z15" s="31">
        <f>'CUADRO RESUMEN'!Z15/'CUADRO RESUMEN'!Z$36*100</f>
        <v>5.0669146708906476</v>
      </c>
    </row>
    <row r="16" spans="1:26" x14ac:dyDescent="0.3">
      <c r="A16" s="9" t="s">
        <v>78</v>
      </c>
      <c r="B16" s="31">
        <f>'CUADRO RESUMEN'!B16/'CUADRO RESUMEN'!B$36*100</f>
        <v>0</v>
      </c>
      <c r="C16" s="31">
        <f>'CUADRO RESUMEN'!C16/'CUADRO RESUMEN'!C$36*100</f>
        <v>0</v>
      </c>
      <c r="D16" s="31">
        <f>'CUADRO RESUMEN'!D16/'CUADRO RESUMEN'!D$36*100</f>
        <v>0</v>
      </c>
      <c r="E16" s="31">
        <f>'CUADRO RESUMEN'!E16/'CUADRO RESUMEN'!E$36*100</f>
        <v>0</v>
      </c>
      <c r="F16" s="31">
        <f>'CUADRO RESUMEN'!F16/'CUADRO RESUMEN'!F$36*100</f>
        <v>0</v>
      </c>
      <c r="G16" s="31">
        <f>'CUADRO RESUMEN'!G16/'CUADRO RESUMEN'!G$36*100</f>
        <v>0</v>
      </c>
      <c r="H16" s="31">
        <f>'CUADRO RESUMEN'!H16/'CUADRO RESUMEN'!H$36*100</f>
        <v>0</v>
      </c>
      <c r="I16" s="31">
        <f>'CUADRO RESUMEN'!I16/'CUADRO RESUMEN'!I$36*100</f>
        <v>0</v>
      </c>
      <c r="J16" s="31">
        <f>'CUADRO RESUMEN'!J16/'CUADRO RESUMEN'!J$36*100</f>
        <v>0</v>
      </c>
      <c r="K16" s="31">
        <f>'CUADRO RESUMEN'!K16/'CUADRO RESUMEN'!K$36*100</f>
        <v>0</v>
      </c>
      <c r="L16" s="31">
        <f>'CUADRO RESUMEN'!L16/'CUADRO RESUMEN'!L$36*100</f>
        <v>0</v>
      </c>
      <c r="M16" s="31">
        <f>'CUADRO RESUMEN'!M16/'CUADRO RESUMEN'!M$36*100</f>
        <v>0</v>
      </c>
      <c r="N16" s="31">
        <f>'CUADRO RESUMEN'!N16/'CUADRO RESUMEN'!N$36*100</f>
        <v>0</v>
      </c>
      <c r="O16" s="31">
        <f>'CUADRO RESUMEN'!O16/'CUADRO RESUMEN'!O$36*100</f>
        <v>0</v>
      </c>
      <c r="P16" s="31">
        <f>'CUADRO RESUMEN'!P16/'CUADRO RESUMEN'!P$36*100</f>
        <v>0</v>
      </c>
      <c r="Q16" s="31">
        <f>'CUADRO RESUMEN'!Q16/'CUADRO RESUMEN'!Q$36*100</f>
        <v>0</v>
      </c>
      <c r="R16" s="31">
        <f>'CUADRO RESUMEN'!R16/'CUADRO RESUMEN'!R$36*100</f>
        <v>0</v>
      </c>
      <c r="S16" s="31">
        <f>'CUADRO RESUMEN'!S16/'CUADRO RESUMEN'!S$36*100</f>
        <v>0</v>
      </c>
      <c r="T16" s="31">
        <f>'CUADRO RESUMEN'!T16/'CUADRO RESUMEN'!T$36*100</f>
        <v>0</v>
      </c>
      <c r="U16" s="31">
        <f>'CUADRO RESUMEN'!U16/'CUADRO RESUMEN'!U$36*100</f>
        <v>0</v>
      </c>
      <c r="V16" s="31">
        <f>'CUADRO RESUMEN'!V16/'CUADRO RESUMEN'!V$36*100</f>
        <v>0</v>
      </c>
      <c r="W16" s="31">
        <f>'CUADRO RESUMEN'!W16/'CUADRO RESUMEN'!W$36*100</f>
        <v>0</v>
      </c>
      <c r="X16" s="31">
        <f>'CUADRO RESUMEN'!X16/'CUADRO RESUMEN'!X$36*100</f>
        <v>0</v>
      </c>
      <c r="Y16" s="31">
        <f>'CUADRO RESUMEN'!Y16/'CUADRO RESUMEN'!Y$36*100</f>
        <v>0</v>
      </c>
      <c r="Z16" s="31">
        <f>'CUADRO RESUMEN'!Z16/'CUADRO RESUMEN'!Z$36*100</f>
        <v>0</v>
      </c>
    </row>
    <row r="17" spans="1:26" x14ac:dyDescent="0.3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.2" x14ac:dyDescent="0.45">
      <c r="A18" s="1" t="s">
        <v>79</v>
      </c>
      <c r="B18" s="27">
        <f>'CUADRO RESUMEN'!B18/'CUADRO RESUMEN'!B36*100</f>
        <v>18.222840556118513</v>
      </c>
      <c r="C18" s="27">
        <f>'CUADRO RESUMEN'!C18/'CUADRO RESUMEN'!C36*100</f>
        <v>17.913970014126033</v>
      </c>
      <c r="D18" s="27">
        <f>'CUADRO RESUMEN'!D18/'CUADRO RESUMEN'!D36*100</f>
        <v>17.558700429780526</v>
      </c>
      <c r="E18" s="27">
        <f t="shared" ref="E18:W18" si="2">IFERROR(SUM(E19:E22),"N.D.")</f>
        <v>17.391895530687076</v>
      </c>
      <c r="F18" s="27">
        <f t="shared" si="2"/>
        <v>16.91991236496397</v>
      </c>
      <c r="G18" s="27">
        <f t="shared" si="2"/>
        <v>17.248852969200652</v>
      </c>
      <c r="H18" s="27">
        <f t="shared" si="2"/>
        <v>15.762513200199519</v>
      </c>
      <c r="I18" s="27">
        <f t="shared" si="2"/>
        <v>15.518805945198453</v>
      </c>
      <c r="J18" s="35">
        <f t="shared" si="2"/>
        <v>15.382184531013118</v>
      </c>
      <c r="K18" s="35">
        <f t="shared" si="2"/>
        <v>15.553971289512953</v>
      </c>
      <c r="L18" s="27">
        <f t="shared" si="2"/>
        <v>14.848113704742351</v>
      </c>
      <c r="M18" s="27">
        <f t="shared" si="2"/>
        <v>14.586883572826835</v>
      </c>
      <c r="N18" s="35">
        <f t="shared" si="2"/>
        <v>14.626344548337904</v>
      </c>
      <c r="O18" s="35">
        <f t="shared" si="2"/>
        <v>15.399308462492314</v>
      </c>
      <c r="P18" s="35">
        <f t="shared" si="2"/>
        <v>16.566794714132907</v>
      </c>
      <c r="Q18" s="35">
        <f t="shared" si="2"/>
        <v>16.807595444771611</v>
      </c>
      <c r="R18" s="35">
        <f t="shared" si="2"/>
        <v>16.207370541884348</v>
      </c>
      <c r="S18" s="27">
        <f t="shared" si="2"/>
        <v>16.2874961257832</v>
      </c>
      <c r="T18" s="27">
        <f t="shared" si="2"/>
        <v>16.396300358715809</v>
      </c>
      <c r="U18" s="27">
        <f t="shared" si="2"/>
        <v>16.662447819620731</v>
      </c>
      <c r="V18" s="27">
        <f t="shared" si="2"/>
        <v>21.671306974525891</v>
      </c>
      <c r="W18" s="27">
        <f t="shared" si="2"/>
        <v>18.538764351818941</v>
      </c>
      <c r="X18" s="27">
        <f t="shared" ref="X18:Z18" si="3">IFERROR(SUM(X19:X22),"N.D.")</f>
        <v>17.415349749581914</v>
      </c>
      <c r="Y18" s="27">
        <f t="shared" si="3"/>
        <v>18.330651184782635</v>
      </c>
      <c r="Z18" s="27">
        <f t="shared" si="3"/>
        <v>19.094674980178219</v>
      </c>
    </row>
    <row r="19" spans="1:26" x14ac:dyDescent="0.3">
      <c r="A19" s="9" t="s">
        <v>80</v>
      </c>
      <c r="B19" s="32">
        <f>IFERROR('CUADRO RESUMEN'!B19/'CUADRO RESUMEN'!B$36*100,"N.D.")</f>
        <v>0</v>
      </c>
      <c r="C19" s="32">
        <f>IFERROR('CUADRO RESUMEN'!C19/'CUADRO RESUMEN'!C$36*100,"N.D.")</f>
        <v>0</v>
      </c>
      <c r="D19" s="32">
        <f>IFERROR('CUADRO RESUMEN'!D19/'CUADRO RESUMEN'!D$36*100,"N.D.")</f>
        <v>0</v>
      </c>
      <c r="E19" s="33">
        <f>IFERROR('CUADRO RESUMEN'!E19/'CUADRO RESUMEN'!E$36*100,"N.D.")</f>
        <v>6.085998228724061</v>
      </c>
      <c r="F19" s="33">
        <f>IFERROR('CUADRO RESUMEN'!F19/'CUADRO RESUMEN'!F$36*100,"N.D.")</f>
        <v>5.890036278050129</v>
      </c>
      <c r="G19" s="33">
        <f>IFERROR('CUADRO RESUMEN'!G19/'CUADRO RESUMEN'!G$36*100,"N.D.")</f>
        <v>6.0496967868273099</v>
      </c>
      <c r="H19" s="33">
        <f>IFERROR('CUADRO RESUMEN'!H19/'CUADRO RESUMEN'!H$36*100,"N.D.")</f>
        <v>5.5607987536051207</v>
      </c>
      <c r="I19" s="33">
        <f>IFERROR('CUADRO RESUMEN'!I19/'CUADRO RESUMEN'!I$36*100,"N.D.")</f>
        <v>5.212969943039103</v>
      </c>
      <c r="J19" s="33">
        <f>IFERROR('CUADRO RESUMEN'!J19/'CUADRO RESUMEN'!J$36*100,"N.D.")</f>
        <v>5.0752569486275076</v>
      </c>
      <c r="K19" s="33">
        <f>IFERROR('CUADRO RESUMEN'!K19/'CUADRO RESUMEN'!K$36*100,"N.D.")</f>
        <v>5.3467262604807635</v>
      </c>
      <c r="L19" s="33">
        <f>IFERROR('CUADRO RESUMEN'!L19/'CUADRO RESUMEN'!L$36*100,"N.D.")</f>
        <v>4.9417561003587167</v>
      </c>
      <c r="M19" s="33">
        <f>IFERROR('CUADRO RESUMEN'!M19/'CUADRO RESUMEN'!M$36*100,"N.D.")</f>
        <v>4.8520127974311631</v>
      </c>
      <c r="N19" s="36">
        <f>IFERROR('CUADRO RESUMEN'!N19/'CUADRO RESUMEN'!N$36*100,"N.D.")</f>
        <v>4.9594263812166588</v>
      </c>
      <c r="O19" s="36">
        <f>IFERROR('CUADRO RESUMEN'!O19/'CUADRO RESUMEN'!O$36*100,"N.D.")</f>
        <v>5.3632481156638772</v>
      </c>
      <c r="P19" s="36">
        <f>IFERROR('CUADRO RESUMEN'!P19/'CUADRO RESUMEN'!P$36*100,"N.D.")</f>
        <v>5.9153743118406252</v>
      </c>
      <c r="Q19" s="36">
        <f>IFERROR('CUADRO RESUMEN'!Q19/'CUADRO RESUMEN'!Q$36*100,"N.D.")</f>
        <v>5.7910929384470817</v>
      </c>
      <c r="R19" s="36">
        <f>IFERROR('CUADRO RESUMEN'!R19/'CUADRO RESUMEN'!R$36*100,"N.D.")</f>
        <v>5.9135377085094269</v>
      </c>
      <c r="S19" s="33">
        <f>IFERROR('CUADRO RESUMEN'!S19/'CUADRO RESUMEN'!S$36*100,"N.D.")</f>
        <v>6.0650158191461045</v>
      </c>
      <c r="T19" s="33">
        <f>IFERROR('CUADRO RESUMEN'!T19/'CUADRO RESUMEN'!T$36*100,"N.D.")</f>
        <v>6.1910142997692548</v>
      </c>
      <c r="U19" s="33">
        <f>IFERROR('CUADRO RESUMEN'!U19/'CUADRO RESUMEN'!U$36*100,"N.D.")</f>
        <v>6.3373414031295443</v>
      </c>
      <c r="V19" s="33">
        <f>IFERROR('CUADRO RESUMEN'!V19/'CUADRO RESUMEN'!V$36*100,"N.D.")</f>
        <v>7.3659905027578603</v>
      </c>
      <c r="W19" s="33">
        <f>IFERROR('CUADRO RESUMEN'!W19/'CUADRO RESUMEN'!W$36*100,"N.D.")</f>
        <v>6.1870875304236721</v>
      </c>
      <c r="X19" s="33">
        <f>IFERROR('CUADRO RESUMEN'!X19/'CUADRO RESUMEN'!X$36*100,"N.D.")</f>
        <v>5.924424022787985</v>
      </c>
      <c r="Y19" s="33">
        <f>IFERROR('CUADRO RESUMEN'!Y19/'CUADRO RESUMEN'!Y$36*100,"N.D.")</f>
        <v>6.6767501647683334</v>
      </c>
      <c r="Z19" s="33">
        <f>IFERROR('CUADRO RESUMEN'!Z19/'CUADRO RESUMEN'!Z$36*100,"N.D.")</f>
        <v>7.2562895093772202</v>
      </c>
    </row>
    <row r="20" spans="1:26" x14ac:dyDescent="0.3">
      <c r="A20" s="9" t="s">
        <v>81</v>
      </c>
      <c r="B20" s="32">
        <f>IFERROR('CUADRO RESUMEN'!B20/'CUADRO RESUMEN'!B$36*100,"N.D.")</f>
        <v>0</v>
      </c>
      <c r="C20" s="32">
        <f>IFERROR('CUADRO RESUMEN'!C20/'CUADRO RESUMEN'!C$36*100,"N.D.")</f>
        <v>0</v>
      </c>
      <c r="D20" s="32">
        <f>IFERROR('CUADRO RESUMEN'!D20/'CUADRO RESUMEN'!D$36*100,"N.D.")</f>
        <v>0</v>
      </c>
      <c r="E20" s="33">
        <f>IFERROR('CUADRO RESUMEN'!E20/'CUADRO RESUMEN'!E$36*100,"N.D.")</f>
        <v>4.7943007421934043</v>
      </c>
      <c r="F20" s="33">
        <f>IFERROR('CUADRO RESUMEN'!F20/'CUADRO RESUMEN'!F$36*100,"N.D.")</f>
        <v>4.7141318899816165</v>
      </c>
      <c r="G20" s="33">
        <f>IFERROR('CUADRO RESUMEN'!G20/'CUADRO RESUMEN'!G$36*100,"N.D.")</f>
        <v>4.9597059602236229</v>
      </c>
      <c r="H20" s="33">
        <f>IFERROR('CUADRO RESUMEN'!H20/'CUADRO RESUMEN'!H$36*100,"N.D.")</f>
        <v>4.6738287635756777</v>
      </c>
      <c r="I20" s="33">
        <f>IFERROR('CUADRO RESUMEN'!I20/'CUADRO RESUMEN'!I$36*100,"N.D.")</f>
        <v>4.546952857898046</v>
      </c>
      <c r="J20" s="33">
        <f>IFERROR('CUADRO RESUMEN'!J20/'CUADRO RESUMEN'!J$36*100,"N.D.")</f>
        <v>4.5889997224936758</v>
      </c>
      <c r="K20" s="33">
        <f>IFERROR('CUADRO RESUMEN'!K20/'CUADRO RESUMEN'!K$36*100,"N.D.")</f>
        <v>5.2793506297388229</v>
      </c>
      <c r="L20" s="33">
        <f>IFERROR('CUADRO RESUMEN'!L20/'CUADRO RESUMEN'!L$36*100,"N.D.")</f>
        <v>5.3932965214375059</v>
      </c>
      <c r="M20" s="33">
        <f>IFERROR('CUADRO RESUMEN'!M20/'CUADRO RESUMEN'!M$36*100,"N.D.")</f>
        <v>5.0843701136650745</v>
      </c>
      <c r="N20" s="36">
        <f>IFERROR('CUADRO RESUMEN'!N20/'CUADRO RESUMEN'!N$36*100,"N.D.")</f>
        <v>5.5982922363603613</v>
      </c>
      <c r="O20" s="36">
        <f>IFERROR('CUADRO RESUMEN'!O20/'CUADRO RESUMEN'!O$36*100,"N.D.")</f>
        <v>5.7426355472892903</v>
      </c>
      <c r="P20" s="36">
        <f>IFERROR('CUADRO RESUMEN'!P20/'CUADRO RESUMEN'!P$36*100,"N.D.")</f>
        <v>6.0725287944858097</v>
      </c>
      <c r="Q20" s="36">
        <f>IFERROR('CUADRO RESUMEN'!Q20/'CUADRO RESUMEN'!Q$36*100,"N.D.")</f>
        <v>6.6060083831848235</v>
      </c>
      <c r="R20" s="36">
        <f>IFERROR('CUADRO RESUMEN'!R20/'CUADRO RESUMEN'!R$36*100,"N.D.")</f>
        <v>6.11403629351907</v>
      </c>
      <c r="S20" s="33">
        <f>IFERROR('CUADRO RESUMEN'!S20/'CUADRO RESUMEN'!S$36*100,"N.D.")</f>
        <v>5.9279258251422631</v>
      </c>
      <c r="T20" s="33">
        <f>IFERROR('CUADRO RESUMEN'!T20/'CUADRO RESUMEN'!T$36*100,"N.D.")</f>
        <v>5.6662873845670729</v>
      </c>
      <c r="U20" s="33">
        <f>IFERROR('CUADRO RESUMEN'!U20/'CUADRO RESUMEN'!U$36*100,"N.D.")</f>
        <v>5.8409806361613903</v>
      </c>
      <c r="V20" s="33">
        <f>IFERROR('CUADRO RESUMEN'!V20/'CUADRO RESUMEN'!V$36*100,"N.D.")</f>
        <v>6.9483531789877944</v>
      </c>
      <c r="W20" s="33">
        <f>IFERROR('CUADRO RESUMEN'!W20/'CUADRO RESUMEN'!W$36*100,"N.D.")</f>
        <v>6.779105526935898</v>
      </c>
      <c r="X20" s="33">
        <f>IFERROR('CUADRO RESUMEN'!X20/'CUADRO RESUMEN'!X$36*100,"N.D.")</f>
        <v>6.4341220970735264</v>
      </c>
      <c r="Y20" s="33">
        <f>IFERROR('CUADRO RESUMEN'!Y20/'CUADRO RESUMEN'!Y$36*100,"N.D.")</f>
        <v>6.696924920509284</v>
      </c>
      <c r="Z20" s="33">
        <f>IFERROR('CUADRO RESUMEN'!Z20/'CUADRO RESUMEN'!Z$36*100,"N.D.")</f>
        <v>6.7606010601474571</v>
      </c>
    </row>
    <row r="21" spans="1:26" x14ac:dyDescent="0.3">
      <c r="A21" s="9" t="s">
        <v>82</v>
      </c>
      <c r="B21" s="31">
        <f>IFERROR('CUADRO RESUMEN'!B21/'CUADRO RESUMEN'!B$36*100,"N.D.")</f>
        <v>2.5581316406493575</v>
      </c>
      <c r="C21" s="31">
        <f>IFERROR('CUADRO RESUMEN'!C21/'CUADRO RESUMEN'!C$36*100,"N.D.")</f>
        <v>2.3240003221072989</v>
      </c>
      <c r="D21" s="31">
        <f>IFERROR('CUADRO RESUMEN'!D21/'CUADRO RESUMEN'!D$36*100,"N.D.")</f>
        <v>2.2082430538145865</v>
      </c>
      <c r="E21" s="31">
        <f>IFERROR('CUADRO RESUMEN'!E21/'CUADRO RESUMEN'!E$36*100,"N.D.")</f>
        <v>2.2151264709690968</v>
      </c>
      <c r="F21" s="31">
        <f>IFERROR('CUADRO RESUMEN'!F21/'CUADRO RESUMEN'!F$36*100,"N.D.")</f>
        <v>2.1262436412381995</v>
      </c>
      <c r="G21" s="31">
        <f>IFERROR('CUADRO RESUMEN'!G21/'CUADRO RESUMEN'!G$36*100,"N.D.")</f>
        <v>2.0297863618066594</v>
      </c>
      <c r="H21" s="31">
        <f>IFERROR('CUADRO RESUMEN'!H21/'CUADRO RESUMEN'!H$36*100,"N.D.")</f>
        <v>1.9392462888990758</v>
      </c>
      <c r="I21" s="31">
        <f>IFERROR('CUADRO RESUMEN'!I21/'CUADRO RESUMEN'!I$36*100,"N.D.")</f>
        <v>1.8490258749435524</v>
      </c>
      <c r="J21" s="31">
        <f>IFERROR('CUADRO RESUMEN'!J21/'CUADRO RESUMEN'!J$36*100,"N.D.")</f>
        <v>1.6205379248738125</v>
      </c>
      <c r="K21" s="31">
        <f>IFERROR('CUADRO RESUMEN'!K21/'CUADRO RESUMEN'!K$36*100,"N.D.")</f>
        <v>1.3349435945788957</v>
      </c>
      <c r="L21" s="31">
        <f>IFERROR('CUADRO RESUMEN'!L21/'CUADRO RESUMEN'!L$36*100,"N.D.")</f>
        <v>1.1855139962126682</v>
      </c>
      <c r="M21" s="31">
        <f>IFERROR('CUADRO RESUMEN'!M21/'CUADRO RESUMEN'!M$36*100,"N.D.")</f>
        <v>1.1529057723054732</v>
      </c>
      <c r="N21" s="31">
        <f>IFERROR('CUADRO RESUMEN'!N21/'CUADRO RESUMEN'!N$36*100,"N.D.")</f>
        <v>1.071763533185385</v>
      </c>
      <c r="O21" s="31">
        <f>IFERROR('CUADRO RESUMEN'!O21/'CUADRO RESUMEN'!O$36*100,"N.D.")</f>
        <v>1.0886362599026755</v>
      </c>
      <c r="P21" s="31">
        <f>IFERROR('CUADRO RESUMEN'!P21/'CUADRO RESUMEN'!P$36*100,"N.D.")</f>
        <v>1.0504601843124799</v>
      </c>
      <c r="Q21" s="31">
        <f>IFERROR('CUADRO RESUMEN'!Q21/'CUADRO RESUMEN'!Q$36*100,"N.D.")</f>
        <v>1.0104128269730455</v>
      </c>
      <c r="R21" s="31">
        <f>IFERROR('CUADRO RESUMEN'!R21/'CUADRO RESUMEN'!R$36*100,"N.D.")</f>
        <v>1.0463436454477977</v>
      </c>
      <c r="S21" s="31">
        <f>IFERROR('CUADRO RESUMEN'!S21/'CUADRO RESUMEN'!S$36*100,"N.D.")</f>
        <v>1.1098670552843872</v>
      </c>
      <c r="T21" s="31">
        <f>IFERROR('CUADRO RESUMEN'!T21/'CUADRO RESUMEN'!T$36*100,"N.D.")</f>
        <v>1.2335398768212398</v>
      </c>
      <c r="U21" s="31">
        <f>IFERROR('CUADRO RESUMEN'!U21/'CUADRO RESUMEN'!U$36*100,"N.D.")</f>
        <v>1.2722288603684315</v>
      </c>
      <c r="V21" s="31">
        <f>IFERROR('CUADRO RESUMEN'!V21/'CUADRO RESUMEN'!V$36*100,"N.D.")</f>
        <v>1.4939744746934456</v>
      </c>
      <c r="W21" s="31">
        <f>IFERROR('CUADRO RESUMEN'!W21/'CUADRO RESUMEN'!W$36*100,"N.D.")</f>
        <v>1.3971549031850197</v>
      </c>
      <c r="X21" s="31">
        <f>IFERROR('CUADRO RESUMEN'!X21/'CUADRO RESUMEN'!X$36*100,"N.D.")</f>
        <v>1.4614320572014319</v>
      </c>
      <c r="Y21" s="31">
        <f>IFERROR('CUADRO RESUMEN'!Y21/'CUADRO RESUMEN'!Y$36*100,"N.D.")</f>
        <v>1.6526153290237218</v>
      </c>
      <c r="Z21" s="31">
        <f>IFERROR('CUADRO RESUMEN'!Z21/'CUADRO RESUMEN'!Z$36*100,"N.D.")</f>
        <v>1.7867817787443432</v>
      </c>
    </row>
    <row r="22" spans="1:26" x14ac:dyDescent="0.3">
      <c r="A22" s="9" t="s">
        <v>83</v>
      </c>
      <c r="B22" s="32">
        <f>IFERROR('CUADRO RESUMEN'!B22/'CUADRO RESUMEN'!B$36*100,"N.D.")</f>
        <v>0</v>
      </c>
      <c r="C22" s="32">
        <f>IFERROR('CUADRO RESUMEN'!C22/'CUADRO RESUMEN'!C$36*100,"N.D.")</f>
        <v>0</v>
      </c>
      <c r="D22" s="32">
        <f>IFERROR('CUADRO RESUMEN'!D22/'CUADRO RESUMEN'!D$36*100,"N.D.")</f>
        <v>0</v>
      </c>
      <c r="E22" s="33">
        <f>IFERROR('CUADRO RESUMEN'!E22/'CUADRO RESUMEN'!E$36*100,"N.D.")</f>
        <v>4.2964700888005147</v>
      </c>
      <c r="F22" s="33">
        <f>IFERROR('CUADRO RESUMEN'!F22/'CUADRO RESUMEN'!F$36*100,"N.D.")</f>
        <v>4.1895005556940266</v>
      </c>
      <c r="G22" s="33">
        <f>IFERROR('CUADRO RESUMEN'!G22/'CUADRO RESUMEN'!G$36*100,"N.D.")</f>
        <v>4.2096638603430607</v>
      </c>
      <c r="H22" s="33">
        <f>IFERROR('CUADRO RESUMEN'!H22/'CUADRO RESUMEN'!H$36*100,"N.D.")</f>
        <v>3.5886393941196455</v>
      </c>
      <c r="I22" s="33">
        <f>IFERROR('CUADRO RESUMEN'!I22/'CUADRO RESUMEN'!I$36*100,"N.D.")</f>
        <v>3.9098572693177522</v>
      </c>
      <c r="J22" s="33">
        <f>IFERROR('CUADRO RESUMEN'!J22/'CUADRO RESUMEN'!J$36*100,"N.D.")</f>
        <v>4.0973899350181231</v>
      </c>
      <c r="K22" s="33">
        <f>IFERROR('CUADRO RESUMEN'!K22/'CUADRO RESUMEN'!K$36*100,"N.D.")</f>
        <v>3.5929508047144716</v>
      </c>
      <c r="L22" s="33">
        <f>IFERROR('CUADRO RESUMEN'!L22/'CUADRO RESUMEN'!L$36*100,"N.D.")</f>
        <v>3.3275470867334609</v>
      </c>
      <c r="M22" s="33">
        <f>IFERROR('CUADRO RESUMEN'!M22/'CUADRO RESUMEN'!M$36*100,"N.D.")</f>
        <v>3.4975948894251236</v>
      </c>
      <c r="N22" s="33">
        <f>IFERROR('CUADRO RESUMEN'!N22/'CUADRO RESUMEN'!N$36*100,"N.D.")</f>
        <v>2.9968623975754998</v>
      </c>
      <c r="O22" s="33">
        <f>IFERROR('CUADRO RESUMEN'!O22/'CUADRO RESUMEN'!O$36*100,"N.D.")</f>
        <v>3.2047885396364708</v>
      </c>
      <c r="P22" s="33">
        <f>IFERROR('CUADRO RESUMEN'!P22/'CUADRO RESUMEN'!P$36*100,"N.D.")</f>
        <v>3.5284314234939917</v>
      </c>
      <c r="Q22" s="33">
        <f>IFERROR('CUADRO RESUMEN'!Q22/'CUADRO RESUMEN'!Q$36*100,"N.D.")</f>
        <v>3.4000812961666598</v>
      </c>
      <c r="R22" s="33">
        <f>IFERROR('CUADRO RESUMEN'!R22/'CUADRO RESUMEN'!R$36*100,"N.D.")</f>
        <v>3.1334528944080522</v>
      </c>
      <c r="S22" s="33">
        <f>IFERROR('CUADRO RESUMEN'!S22/'CUADRO RESUMEN'!S$36*100,"N.D.")</f>
        <v>3.1846874262104468</v>
      </c>
      <c r="T22" s="33">
        <f>IFERROR('CUADRO RESUMEN'!T22/'CUADRO RESUMEN'!T$36*100,"N.D.")</f>
        <v>3.3054587975582415</v>
      </c>
      <c r="U22" s="33">
        <f>IFERROR('CUADRO RESUMEN'!U22/'CUADRO RESUMEN'!U$36*100,"N.D.")</f>
        <v>3.2118969199613643</v>
      </c>
      <c r="V22" s="33">
        <f>IFERROR('CUADRO RESUMEN'!V22/'CUADRO RESUMEN'!V$36*100,"N.D.")</f>
        <v>5.8629888180867891</v>
      </c>
      <c r="W22" s="33">
        <f>IFERROR('CUADRO RESUMEN'!W22/'CUADRO RESUMEN'!W$36*100,"N.D.")</f>
        <v>4.1754163912743492</v>
      </c>
      <c r="X22" s="33">
        <f>IFERROR('CUADRO RESUMEN'!X22/'CUADRO RESUMEN'!X$36*100,"N.D.")</f>
        <v>3.5953715725189705</v>
      </c>
      <c r="Y22" s="33">
        <f>IFERROR('CUADRO RESUMEN'!Y22/'CUADRO RESUMEN'!Y$36*100,"N.D.")</f>
        <v>3.3043607704812961</v>
      </c>
      <c r="Z22" s="33">
        <f>IFERROR('CUADRO RESUMEN'!Z22/'CUADRO RESUMEN'!Z$36*100,"N.D.")</f>
        <v>3.2910026319091998</v>
      </c>
    </row>
    <row r="23" spans="1:26" x14ac:dyDescent="0.3">
      <c r="A23" s="9"/>
      <c r="B23" s="29"/>
      <c r="C23" s="29"/>
      <c r="D23" s="29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3">
      <c r="A24" s="30" t="s">
        <v>85</v>
      </c>
      <c r="B24" s="32">
        <f>'CUADRO RESUMEN'!B38</f>
        <v>-2.8452941697605431E-2</v>
      </c>
      <c r="C24" s="32">
        <f>'CUADRO RESUMEN'!C38</f>
        <v>-2.9860657134042515E-2</v>
      </c>
      <c r="D24" s="32">
        <f>'CUADRO RESUMEN'!D38</f>
        <v>-2.1397503611187856E-2</v>
      </c>
      <c r="E24" s="32">
        <f>'CUADRO RESUMEN'!E38</f>
        <v>-1.6567480714213472E-2</v>
      </c>
      <c r="F24" s="32">
        <f>'CUADRO RESUMEN'!F38</f>
        <v>-1.240726172826395E-2</v>
      </c>
      <c r="G24" s="32">
        <f>'CUADRO RESUMEN'!G38</f>
        <v>-5.9013707276817052E-3</v>
      </c>
      <c r="H24" s="32">
        <f>'CUADRO RESUMEN'!H38</f>
        <v>2.2057820273548651E-2</v>
      </c>
      <c r="I24" s="32">
        <f>'CUADRO RESUMEN'!I38</f>
        <v>2.9024055277244182E-2</v>
      </c>
      <c r="J24" s="32">
        <f>'CUADRO RESUMEN'!J38</f>
        <v>2.5227173375501292E-2</v>
      </c>
      <c r="K24" s="32">
        <f>'CUADRO RESUMEN'!K38</f>
        <v>-1.4781173292026523E-2</v>
      </c>
      <c r="L24" s="32">
        <f>'CUADRO RESUMEN'!L38</f>
        <v>-1.3291031617645798E-4</v>
      </c>
      <c r="M24" s="32">
        <f>'CUADRO RESUMEN'!M38</f>
        <v>2.0490071140770495E-2</v>
      </c>
      <c r="N24" s="32">
        <f>'CUADRO RESUMEN'!N38</f>
        <v>2.0726121531996457E-2</v>
      </c>
      <c r="O24" s="32">
        <f>'CUADRO RESUMEN'!O38</f>
        <v>7.5566791706989968E-3</v>
      </c>
      <c r="P24" s="32">
        <f>'CUADRO RESUMEN'!P38</f>
        <v>-1.8986862251450212E-3</v>
      </c>
      <c r="Q24" s="32">
        <f>'CUADRO RESUMEN'!Q38</f>
        <v>-2.0237177291530118E-2</v>
      </c>
      <c r="R24" s="32">
        <f>'CUADRO RESUMEN'!R38</f>
        <v>-2.1544808433861046E-2</v>
      </c>
      <c r="S24" s="32">
        <f>'CUADRO RESUMEN'!S38</f>
        <v>-2.8378130222092797E-2</v>
      </c>
      <c r="T24" s="32">
        <f>'CUADRO RESUMEN'!T38</f>
        <v>-1.9697927338148746E-2</v>
      </c>
      <c r="U24" s="32">
        <f>'CUADRO RESUMEN'!U38</f>
        <v>-1.3917328886255723E-2</v>
      </c>
      <c r="V24" s="32">
        <f>'CUADRO RESUMEN'!V38</f>
        <v>-8.32648071562722E-2</v>
      </c>
      <c r="W24" s="32">
        <f>'CUADRO RESUMEN'!W38</f>
        <v>-2.5461841408698116E-2</v>
      </c>
      <c r="X24" s="32">
        <f>'CUADRO RESUMEN'!X38</f>
        <v>-1.4302016465570239E-2</v>
      </c>
      <c r="Y24" s="32">
        <f>'CUADRO RESUMEN'!Y38</f>
        <v>-3.0236516077557191E-2</v>
      </c>
      <c r="Z24" s="32">
        <f>'CUADRO RESUMEN'!Z38</f>
        <v>-4.1872869495815382E-2</v>
      </c>
    </row>
    <row r="25" spans="1:26" x14ac:dyDescent="0.3">
      <c r="A25" s="30" t="s">
        <v>82</v>
      </c>
      <c r="B25" s="29">
        <f>(B24-B26)</f>
        <v>-2.5581316406493575E-2</v>
      </c>
      <c r="C25" s="29">
        <f t="shared" ref="C25:X25" si="4">(C24-C26)</f>
        <v>-2.3240003221072988E-2</v>
      </c>
      <c r="D25" s="29">
        <f t="shared" si="4"/>
        <v>-2.2082430538145861E-2</v>
      </c>
      <c r="E25" s="29">
        <f t="shared" si="4"/>
        <v>-2.215126470969097E-2</v>
      </c>
      <c r="F25" s="29">
        <f t="shared" si="4"/>
        <v>-2.1262436412381996E-2</v>
      </c>
      <c r="G25" s="29">
        <f t="shared" si="4"/>
        <v>-2.0297863618066594E-2</v>
      </c>
      <c r="H25" s="29">
        <f t="shared" si="4"/>
        <v>-1.9392462888990759E-2</v>
      </c>
      <c r="I25" s="29">
        <f t="shared" si="4"/>
        <v>-1.849025874943552E-2</v>
      </c>
      <c r="J25" s="29">
        <f t="shared" si="4"/>
        <v>-1.6205379248738123E-2</v>
      </c>
      <c r="K25" s="29">
        <f t="shared" si="4"/>
        <v>-1.3349435945788956E-2</v>
      </c>
      <c r="L25" s="29">
        <f t="shared" si="4"/>
        <v>-1.1855139962126685E-2</v>
      </c>
      <c r="M25" s="29">
        <f t="shared" si="4"/>
        <v>-1.1529057723054733E-2</v>
      </c>
      <c r="N25" s="29">
        <f t="shared" si="4"/>
        <v>-1.071763533185385E-2</v>
      </c>
      <c r="O25" s="29">
        <f t="shared" si="4"/>
        <v>-1.0886362599026755E-2</v>
      </c>
      <c r="P25" s="29">
        <f t="shared" si="4"/>
        <v>-1.05046018431248E-2</v>
      </c>
      <c r="Q25" s="29">
        <f t="shared" si="4"/>
        <v>-1.0104128269730455E-2</v>
      </c>
      <c r="R25" s="29">
        <f t="shared" si="4"/>
        <v>-1.0463436454477974E-2</v>
      </c>
      <c r="S25" s="29">
        <f t="shared" si="4"/>
        <v>-1.1098670552843876E-2</v>
      </c>
      <c r="T25" s="29">
        <f t="shared" si="4"/>
        <v>-1.2335398768212397E-2</v>
      </c>
      <c r="U25" s="29">
        <f t="shared" si="4"/>
        <v>-1.2722288603684314E-2</v>
      </c>
      <c r="V25" s="29">
        <f t="shared" si="4"/>
        <v>-1.4939744746934464E-2</v>
      </c>
      <c r="W25" s="29">
        <f t="shared" si="4"/>
        <v>-1.3971549031850198E-2</v>
      </c>
      <c r="X25" s="29">
        <f t="shared" si="4"/>
        <v>-1.461432057201432E-2</v>
      </c>
      <c r="Y25" s="29">
        <f t="shared" ref="Y25:Z25" si="5">(Y24-Y26)</f>
        <v>-1.6526153290237218E-2</v>
      </c>
      <c r="Z25" s="29">
        <f t="shared" si="5"/>
        <v>-1.7867817787443431E-2</v>
      </c>
    </row>
    <row r="26" spans="1:26" ht="16.2" x14ac:dyDescent="0.45">
      <c r="A26" s="30" t="s">
        <v>96</v>
      </c>
      <c r="B26" s="34">
        <f>'CUADRO RESUMEN'!B40</f>
        <v>-2.8716252911118543E-3</v>
      </c>
      <c r="C26" s="34">
        <f>'CUADRO RESUMEN'!C40</f>
        <v>-6.6206539129695288E-3</v>
      </c>
      <c r="D26" s="34">
        <f>'CUADRO RESUMEN'!D40</f>
        <v>6.849269269580074E-4</v>
      </c>
      <c r="E26" s="34">
        <f>'CUADRO RESUMEN'!E40</f>
        <v>5.5837839954774975E-3</v>
      </c>
      <c r="F26" s="34">
        <f>'CUADRO RESUMEN'!F40</f>
        <v>8.8551746841180456E-3</v>
      </c>
      <c r="G26" s="34">
        <f>'CUADRO RESUMEN'!G40</f>
        <v>1.4396492890384888E-2</v>
      </c>
      <c r="H26" s="34">
        <f>'CUADRO RESUMEN'!H40</f>
        <v>4.145028316253941E-2</v>
      </c>
      <c r="I26" s="34">
        <f>'CUADRO RESUMEN'!I40</f>
        <v>4.7514314026679702E-2</v>
      </c>
      <c r="J26" s="34">
        <f>'CUADRO RESUMEN'!J40</f>
        <v>4.1432552624239415E-2</v>
      </c>
      <c r="K26" s="34">
        <f>'CUADRO RESUMEN'!K40</f>
        <v>-1.431737346237567E-3</v>
      </c>
      <c r="L26" s="34">
        <f>'CUADRO RESUMEN'!L40</f>
        <v>1.1722229645950226E-2</v>
      </c>
      <c r="M26" s="34">
        <f>'CUADRO RESUMEN'!M40</f>
        <v>3.2019128863825227E-2</v>
      </c>
      <c r="N26" s="34">
        <f>'CUADRO RESUMEN'!N40</f>
        <v>3.1443756863850307E-2</v>
      </c>
      <c r="O26" s="34">
        <f>'CUADRO RESUMEN'!O40</f>
        <v>1.8443041769725752E-2</v>
      </c>
      <c r="P26" s="34">
        <f>'CUADRO RESUMEN'!P40</f>
        <v>8.6059156179797789E-3</v>
      </c>
      <c r="Q26" s="34">
        <f>'CUADRO RESUMEN'!Q40</f>
        <v>-1.0133049021799663E-2</v>
      </c>
      <c r="R26" s="34">
        <f>'CUADRO RESUMEN'!R40</f>
        <v>-1.1081371979383072E-2</v>
      </c>
      <c r="S26" s="34">
        <f>'CUADRO RESUMEN'!S40</f>
        <v>-1.7279459669248921E-2</v>
      </c>
      <c r="T26" s="34">
        <f>'CUADRO RESUMEN'!T40</f>
        <v>-7.3625285699363491E-3</v>
      </c>
      <c r="U26" s="34">
        <f>'CUADRO RESUMEN'!U40</f>
        <v>-1.195040282571408E-3</v>
      </c>
      <c r="V26" s="34">
        <f>'CUADRO RESUMEN'!V40</f>
        <v>-6.8325062409337736E-2</v>
      </c>
      <c r="W26" s="34">
        <f>'CUADRO RESUMEN'!W40</f>
        <v>-1.1490292376847918E-2</v>
      </c>
      <c r="X26" s="34">
        <f>'CUADRO RESUMEN'!X40</f>
        <v>3.1230410644408104E-4</v>
      </c>
      <c r="Y26" s="34">
        <f>'CUADRO RESUMEN'!Y40</f>
        <v>-1.3710362787319973E-2</v>
      </c>
      <c r="Z26" s="34">
        <f>'CUADRO RESUMEN'!Z40</f>
        <v>-2.4005051708371951E-2</v>
      </c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4</vt:i4>
      </vt:variant>
    </vt:vector>
  </HeadingPairs>
  <TitlesOfParts>
    <vt:vector size="8" baseType="lpstr">
      <vt:lpstr>INSTRUCCIONES</vt:lpstr>
      <vt:lpstr>DATOS</vt:lpstr>
      <vt:lpstr>CUADRO RESUMEN</vt:lpstr>
      <vt:lpstr>INDICADORES FISCALES</vt:lpstr>
      <vt:lpstr>GRAF INGRESOS</vt:lpstr>
      <vt:lpstr>GRAF GASTOS</vt:lpstr>
      <vt:lpstr>Sg e Ig</vt:lpstr>
      <vt:lpstr>GRAF RESULTADO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Curso</cp:lastModifiedBy>
  <dcterms:created xsi:type="dcterms:W3CDTF">2021-03-02T22:50:36Z</dcterms:created>
  <dcterms:modified xsi:type="dcterms:W3CDTF">2025-03-22T22:18:21Z</dcterms:modified>
  <cp:category/>
</cp:coreProperties>
</file>