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ESUPUESTO" sheetId="1" state="visible" r:id="rId2"/>
    <sheet name="Personal" sheetId="2" state="visible" r:id="rId3"/>
    <sheet name="Amortizacion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<sst xmlns="http://schemas.openxmlformats.org/spreadsheetml/2006/main" count="84" uniqueCount="79">
  <si>
    <t xml:space="preserve">Proyecto</t>
  </si>
  <si>
    <t xml:space="preserve">Seguridad y robustez de los modelos basados en Deep Learning</t>
  </si>
  <si>
    <t xml:space="preserve">Equipo</t>
  </si>
  <si>
    <t xml:space="preserve">Álvaro Rodríguez Gallardo</t>
  </si>
  <si>
    <t xml:space="preserve">1.- GASTOS DE PERSONAL</t>
  </si>
  <si>
    <t xml:space="preserve">ver "Personal"</t>
  </si>
  <si>
    <t xml:space="preserve">1.1. Personal de plantilla</t>
  </si>
  <si>
    <t xml:space="preserve">1.2. Personal de nueva contratación</t>
  </si>
  <si>
    <t xml:space="preserve">2.- GASTOS DIRECTOS DE EJECUCIÓN</t>
  </si>
  <si>
    <t xml:space="preserve">Material inventariable: Adquisición de aparatos y equipos</t>
  </si>
  <si>
    <t xml:space="preserve">imputable 100% al proyecto</t>
  </si>
  <si>
    <t xml:space="preserve">Material inventariable: Amortización de aparatos y equipos</t>
  </si>
  <si>
    <t xml:space="preserve">ver "Amortizaciones"</t>
  </si>
  <si>
    <t xml:space="preserve">Material inventariable: Alquiler de aparatos y equipos</t>
  </si>
  <si>
    <t xml:space="preserve">Consultoría (asesoramiento técnico)</t>
  </si>
  <si>
    <t xml:space="preserve">Software: adquisición, licencias y uso</t>
  </si>
  <si>
    <t xml:space="preserve">Alquiler de instalaciones</t>
  </si>
  <si>
    <t xml:space="preserve">Contratos de suministros</t>
  </si>
  <si>
    <t xml:space="preserve">Adquisición de material fungible (p.ej. material de oficina)</t>
  </si>
  <si>
    <t xml:space="preserve">incluyendo material informático &lt;60€</t>
  </si>
  <si>
    <t xml:space="preserve">3.- GASTOS COMPLEMENTARIOS</t>
  </si>
  <si>
    <t xml:space="preserve">Viajes, estancias y dietas</t>
  </si>
  <si>
    <t xml:space="preserve">Material de difusión y promoción</t>
  </si>
  <si>
    <t xml:space="preserve">Inscripción en cursos y congresos</t>
  </si>
  <si>
    <t xml:space="preserve">Otros gastos</t>
  </si>
  <si>
    <t xml:space="preserve">especificar…</t>
  </si>
  <si>
    <t xml:space="preserve">TOTAL (BASE IMPONIBLE, 1+2+3)</t>
  </si>
  <si>
    <t xml:space="preserve">IVA (21%)</t>
  </si>
  <si>
    <t xml:space="preserve">Al parecer no hay que aplicarle IVA  a los gastos de personal, ya que eso va en el IRPF</t>
  </si>
  <si>
    <t xml:space="preserve">IMPORTE GASTOS (I.V.A. INCLUIDO)</t>
  </si>
  <si>
    <t xml:space="preserve">TOTAL (INCLUYE PERSONAL)</t>
  </si>
  <si>
    <t xml:space="preserve">Duración del proyecto</t>
  </si>
  <si>
    <t xml:space="preserve">9.5</t>
  </si>
  <si>
    <t xml:space="preserve">meses</t>
  </si>
  <si>
    <t xml:space="preserve">Miembros del equipo</t>
  </si>
  <si>
    <t xml:space="preserve">persona</t>
  </si>
  <si>
    <t xml:space="preserve">Esfuerzo requerido</t>
  </si>
  <si>
    <t xml:space="preserve">personas·mes</t>
  </si>
  <si>
    <t xml:space="preserve">personas·año</t>
  </si>
  <si>
    <t xml:space="preserve">Coste salarial</t>
  </si>
  <si>
    <t xml:space="preserve">€/persona·mes</t>
  </si>
  <si>
    <t xml:space="preserve">Gastos de personal</t>
  </si>
  <si>
    <t xml:space="preserve">Sueldo bruto mensual</t>
  </si>
  <si>
    <t xml:space="preserve">Sueldo bruto anual</t>
  </si>
  <si>
    <t xml:space="preserve">(en 14 pagas)</t>
  </si>
  <si>
    <t xml:space="preserve">COSTE SALARIAL ANUAL</t>
  </si>
  <si>
    <t xml:space="preserve">COSTE SALARIAL MENSUAL</t>
  </si>
  <si>
    <t xml:space="preserve">(descontando el mes de vacaciones)</t>
  </si>
  <si>
    <t xml:space="preserve">Cotizaciones</t>
  </si>
  <si>
    <t xml:space="preserve">Empresa</t>
  </si>
  <si>
    <t xml:space="preserve">Empleado</t>
  </si>
  <si>
    <t xml:space="preserve">IRPF</t>
  </si>
  <si>
    <t xml:space="preserve">Hasta</t>
  </si>
  <si>
    <t xml:space="preserve">€</t>
  </si>
  <si>
    <t xml:space="preserve">Sueldo bruto</t>
  </si>
  <si>
    <t xml:space="preserve">Contingencias comunes</t>
  </si>
  <si>
    <t xml:space="preserve">+ Cotizaciones</t>
  </si>
  <si>
    <t xml:space="preserve">MEI</t>
  </si>
  <si>
    <t xml:space="preserve">Coste salarial </t>
  </si>
  <si>
    <t xml:space="preserve">Desempleo</t>
  </si>
  <si>
    <t xml:space="preserve">Formación profesional</t>
  </si>
  <si>
    <t xml:space="preserve">AT y EP</t>
  </si>
  <si>
    <t xml:space="preserve">- Cotizaciones</t>
  </si>
  <si>
    <t xml:space="preserve">FOGASA</t>
  </si>
  <si>
    <t xml:space="preserve">- IRPF</t>
  </si>
  <si>
    <t xml:space="preserve">Total</t>
  </si>
  <si>
    <t xml:space="preserve">Sueldo neto mensual</t>
  </si>
  <si>
    <t xml:space="preserve">Tipo efectivo</t>
  </si>
  <si>
    <t xml:space="preserve">- Sueldo neto anual</t>
  </si>
  <si>
    <t xml:space="preserve">Base máxima</t>
  </si>
  <si>
    <t xml:space="preserve">mensual</t>
  </si>
  <si>
    <t xml:space="preserve">anual</t>
  </si>
  <si>
    <t xml:space="preserve">D</t>
  </si>
  <si>
    <t xml:space="preserve">C</t>
  </si>
  <si>
    <t xml:space="preserve">Coste del equipo</t>
  </si>
  <si>
    <t xml:space="preserve">A</t>
  </si>
  <si>
    <t xml:space="preserve">Período de amortización</t>
  </si>
  <si>
    <t xml:space="preserve">p.ej. de 3 a 5 años para el material informático, 10 años para el mobiliario de oficina</t>
  </si>
  <si>
    <t xml:space="preserve">Coste amortizable en el proyecto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</si>
</sst>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\ [$€-1];[RED]\-#,##0.00\ [$€-1]"/>
    <numFmt numFmtId="166" formatCode="0\ %"/>
    <numFmt numFmtId="167" formatCode="0.00\ %"/>
    <numFmt numFmtId="168" formatCode="0.00"/>
    <numFmt numFmtId="169" formatCode="_-* #,##0.00&quot; €&quot;_-;\-* #,##0.00&quot; €&quot;_-;_-* \-??&quot; €&quot;_-;_-@_-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C00000"/>
      <name val="Calibri"/>
      <family val="2"/>
      <charset val="1"/>
    </font>
    <font>
      <b val="true"/>
      <sz val="11"/>
      <color rgb="FF5B9BD5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sz val="11"/>
      <color rgb="FFC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8CBA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FFC000"/>
        <bgColor rgb="FFFF99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3" borderId="4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6" fillId="5" borderId="6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5" fillId="3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3" borderId="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5" fillId="3" borderId="6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5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4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5B9BD5"/>
      <rgbColor rgb="FF993366"/>
      <rgbColor rgb="FFFFF2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ColWidth="10.70703125" defaultRowHeight="14.25" zeroHeight="false" outlineLevelRow="0" outlineLevelCol="0"/>
  <cols>
    <col collapsed="false" customWidth="true" hidden="false" outlineLevel="0" max="1" min="1" style="0" width="52.44"/>
    <col collapsed="false" customWidth="true" hidden="false" outlineLevel="0" max="2" min="2" style="0" width="36.45"/>
    <col collapsed="false" customWidth="true" hidden="false" outlineLevel="0" max="3" min="3" style="0" width="10.57"/>
    <col collapsed="false" customWidth="true" hidden="false" outlineLevel="0" max="4" min="4" style="0" width="34"/>
  </cols>
  <sheetData>
    <row r="1" customFormat="false" ht="23.85" hidden="false" customHeight="false" outlineLevel="0" collapsed="false">
      <c r="A1" s="1" t="s">
        <v>0</v>
      </c>
      <c r="B1" s="2" t="s">
        <v>1</v>
      </c>
    </row>
    <row r="2" customFormat="false" ht="14.25" hidden="false" customHeight="false" outlineLevel="0" collapsed="false">
      <c r="A2" s="3" t="s">
        <v>2</v>
      </c>
      <c r="B2" s="4" t="s">
        <v>3</v>
      </c>
    </row>
    <row r="3" customFormat="false" ht="15" hidden="false" customHeight="false" outlineLevel="0" collapsed="false">
      <c r="A3" s="5"/>
      <c r="B3" s="6"/>
      <c r="C3" s="7"/>
    </row>
    <row r="4" customFormat="false" ht="15" hidden="false" customHeight="false" outlineLevel="0" collapsed="false">
      <c r="A4" s="8" t="s">
        <v>4</v>
      </c>
      <c r="B4" s="9" t="n">
        <f aca="false">SUM(B5:B6)</f>
        <v>39000</v>
      </c>
      <c r="C4" s="10" t="n">
        <f aca="false">SUM(C5:C6)</f>
        <v>15.6</v>
      </c>
      <c r="D4" s="11" t="s">
        <v>5</v>
      </c>
    </row>
    <row r="5" customFormat="false" ht="15" hidden="false" customHeight="false" outlineLevel="0" collapsed="false">
      <c r="A5" s="12" t="s">
        <v>6</v>
      </c>
      <c r="B5" s="13" t="n">
        <v>39000</v>
      </c>
      <c r="C5" s="14" t="n">
        <f aca="false">B5/$B$21</f>
        <v>15.6</v>
      </c>
    </row>
    <row r="6" customFormat="false" ht="15" hidden="false" customHeight="false" outlineLevel="0" collapsed="false">
      <c r="A6" s="15" t="s">
        <v>7</v>
      </c>
      <c r="B6" s="13" t="n">
        <v>0</v>
      </c>
      <c r="C6" s="14" t="n">
        <f aca="false">B6/$B$21</f>
        <v>0</v>
      </c>
    </row>
    <row r="7" customFormat="false" ht="15" hidden="false" customHeight="false" outlineLevel="0" collapsed="false">
      <c r="A7" s="8" t="s">
        <v>8</v>
      </c>
      <c r="B7" s="16" t="n">
        <f aca="false">SUM(B8:B15)</f>
        <v>2500</v>
      </c>
      <c r="C7" s="17" t="n">
        <f aca="false">B7/$B$21</f>
        <v>1</v>
      </c>
    </row>
    <row r="8" customFormat="false" ht="15" hidden="false" customHeight="false" outlineLevel="0" collapsed="false">
      <c r="A8" s="18" t="s">
        <v>9</v>
      </c>
      <c r="B8" s="13" t="n">
        <v>1200</v>
      </c>
      <c r="C8" s="14" t="n">
        <f aca="false">B8/$B$21</f>
        <v>0.48</v>
      </c>
      <c r="D8" s="19" t="s">
        <v>10</v>
      </c>
    </row>
    <row r="9" customFormat="false" ht="15" hidden="false" customHeight="false" outlineLevel="0" collapsed="false">
      <c r="A9" s="18" t="s">
        <v>11</v>
      </c>
      <c r="B9" s="13" t="n">
        <v>500</v>
      </c>
      <c r="C9" s="14" t="n">
        <f aca="false">B9/$B$21</f>
        <v>0.2</v>
      </c>
      <c r="D9" s="11" t="s">
        <v>12</v>
      </c>
    </row>
    <row r="10" customFormat="false" ht="15" hidden="false" customHeight="false" outlineLevel="0" collapsed="false">
      <c r="A10" s="18" t="s">
        <v>13</v>
      </c>
      <c r="B10" s="13" t="n">
        <v>0</v>
      </c>
      <c r="C10" s="14" t="n">
        <f aca="false">B10/$B$21</f>
        <v>0</v>
      </c>
    </row>
    <row r="11" customFormat="false" ht="15" hidden="false" customHeight="false" outlineLevel="0" collapsed="false">
      <c r="A11" s="18" t="s">
        <v>14</v>
      </c>
      <c r="B11" s="13" t="n">
        <v>0</v>
      </c>
      <c r="C11" s="14" t="n">
        <f aca="false">B11/$B$21</f>
        <v>0</v>
      </c>
    </row>
    <row r="12" customFormat="false" ht="15" hidden="false" customHeight="false" outlineLevel="0" collapsed="false">
      <c r="A12" s="18" t="s">
        <v>15</v>
      </c>
      <c r="B12" s="13" t="n">
        <v>300</v>
      </c>
      <c r="C12" s="14" t="n">
        <f aca="false">B12/$B$21</f>
        <v>0.12</v>
      </c>
    </row>
    <row r="13" customFormat="false" ht="15" hidden="false" customHeight="false" outlineLevel="0" collapsed="false">
      <c r="A13" s="18" t="s">
        <v>16</v>
      </c>
      <c r="B13" s="13" t="n">
        <v>0</v>
      </c>
      <c r="C13" s="14" t="n">
        <f aca="false">B13/$B$21</f>
        <v>0</v>
      </c>
    </row>
    <row r="14" customFormat="false" ht="15" hidden="false" customHeight="false" outlineLevel="0" collapsed="false">
      <c r="A14" s="18" t="s">
        <v>17</v>
      </c>
      <c r="B14" s="13" t="n">
        <v>500</v>
      </c>
      <c r="C14" s="14" t="n">
        <f aca="false">B14/$B$21</f>
        <v>0.2</v>
      </c>
    </row>
    <row r="15" customFormat="false" ht="15" hidden="false" customHeight="false" outlineLevel="0" collapsed="false">
      <c r="A15" s="18" t="s">
        <v>18</v>
      </c>
      <c r="B15" s="13" t="n">
        <v>0</v>
      </c>
      <c r="C15" s="14" t="n">
        <f aca="false">B15/$B$21</f>
        <v>0</v>
      </c>
      <c r="D15" s="19" t="s">
        <v>19</v>
      </c>
    </row>
    <row r="16" customFormat="false" ht="15" hidden="false" customHeight="false" outlineLevel="0" collapsed="false">
      <c r="A16" s="8" t="s">
        <v>20</v>
      </c>
      <c r="B16" s="16" t="n">
        <f aca="false">SUM(B17:B20)</f>
        <v>0</v>
      </c>
      <c r="C16" s="17" t="n">
        <f aca="false">B16/$B$21</f>
        <v>0</v>
      </c>
    </row>
    <row r="17" customFormat="false" ht="15" hidden="false" customHeight="false" outlineLevel="0" collapsed="false">
      <c r="A17" s="18" t="s">
        <v>21</v>
      </c>
      <c r="B17" s="13" t="n">
        <v>0</v>
      </c>
      <c r="C17" s="14" t="n">
        <f aca="false">B17/$B$21</f>
        <v>0</v>
      </c>
    </row>
    <row r="18" customFormat="false" ht="15" hidden="false" customHeight="false" outlineLevel="0" collapsed="false">
      <c r="A18" s="18" t="s">
        <v>22</v>
      </c>
      <c r="B18" s="13" t="n">
        <v>0</v>
      </c>
      <c r="C18" s="14" t="n">
        <f aca="false">B18/$B$21</f>
        <v>0</v>
      </c>
    </row>
    <row r="19" customFormat="false" ht="15" hidden="false" customHeight="false" outlineLevel="0" collapsed="false">
      <c r="A19" s="18" t="s">
        <v>23</v>
      </c>
      <c r="B19" s="13" t="n">
        <v>0</v>
      </c>
      <c r="C19" s="14" t="n">
        <f aca="false">B19/$B$21</f>
        <v>0</v>
      </c>
    </row>
    <row r="20" customFormat="false" ht="15" hidden="false" customHeight="false" outlineLevel="0" collapsed="false">
      <c r="A20" s="15" t="s">
        <v>24</v>
      </c>
      <c r="B20" s="13" t="n">
        <v>0</v>
      </c>
      <c r="C20" s="14" t="n">
        <f aca="false">B20/$B$21</f>
        <v>0</v>
      </c>
      <c r="D20" s="19" t="s">
        <v>25</v>
      </c>
    </row>
    <row r="21" customFormat="false" ht="15" hidden="false" customHeight="false" outlineLevel="0" collapsed="false">
      <c r="A21" s="20" t="s">
        <v>26</v>
      </c>
      <c r="B21" s="21" t="n">
        <f aca="false">SUM(B7,B16)</f>
        <v>2500</v>
      </c>
      <c r="C21" s="22" t="n">
        <v>1</v>
      </c>
    </row>
    <row r="22" customFormat="false" ht="15" hidden="false" customHeight="false" outlineLevel="0" collapsed="false">
      <c r="A22" s="23" t="s">
        <v>27</v>
      </c>
      <c r="B22" s="24" t="n">
        <f aca="false">B21*21/100</f>
        <v>525</v>
      </c>
      <c r="D22" s="0" t="s">
        <v>28</v>
      </c>
    </row>
    <row r="23" customFormat="false" ht="13.8" hidden="false" customHeight="false" outlineLevel="0" collapsed="false">
      <c r="A23" s="23" t="s">
        <v>29</v>
      </c>
      <c r="B23" s="21" t="n">
        <f aca="false">SUM(B22,B21)</f>
        <v>3025</v>
      </c>
    </row>
    <row r="24" customFormat="false" ht="13.8" hidden="false" customHeight="false" outlineLevel="0" collapsed="false">
      <c r="A24" s="25" t="s">
        <v>30</v>
      </c>
      <c r="B24" s="26" t="n">
        <f aca="false">B4+B23</f>
        <v>42025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L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9" activeCellId="0" sqref="E39"/>
    </sheetView>
  </sheetViews>
  <sheetFormatPr defaultColWidth="10.70703125" defaultRowHeight="14.25" zeroHeight="false" outlineLevelRow="0" outlineLevelCol="0"/>
  <cols>
    <col collapsed="false" customWidth="true" hidden="false" outlineLevel="0" max="2" min="2" style="0" width="25.33"/>
    <col collapsed="false" customWidth="true" hidden="false" outlineLevel="0" max="3" min="3" style="27" width="15.44"/>
    <col collapsed="false" customWidth="true" hidden="false" outlineLevel="0" max="4" min="4" style="0" width="15.44"/>
    <col collapsed="false" customWidth="true" hidden="false" outlineLevel="0" max="6" min="6" style="0" width="24.56"/>
    <col collapsed="false" customWidth="true" hidden="false" outlineLevel="0" max="7" min="7" style="0" width="12.78"/>
    <col collapsed="false" customWidth="true" hidden="false" outlineLevel="0" max="11" min="11" style="0" width="12.78"/>
    <col collapsed="false" customWidth="true" hidden="false" outlineLevel="0" max="12" min="12" style="0" width="13.22"/>
  </cols>
  <sheetData>
    <row r="3" customFormat="false" ht="14.25" hidden="false" customHeight="false" outlineLevel="0" collapsed="false">
      <c r="B3" s="28" t="s">
        <v>31</v>
      </c>
      <c r="C3" s="29" t="s">
        <v>32</v>
      </c>
      <c r="D3" s="30" t="s">
        <v>33</v>
      </c>
    </row>
    <row r="4" customFormat="false" ht="14.25" hidden="false" customHeight="false" outlineLevel="0" collapsed="false">
      <c r="B4" s="28" t="s">
        <v>34</v>
      </c>
      <c r="C4" s="29" t="n">
        <v>1</v>
      </c>
      <c r="D4" s="30" t="s">
        <v>35</v>
      </c>
    </row>
    <row r="5" customFormat="false" ht="13.8" hidden="false" customHeight="false" outlineLevel="0" collapsed="false">
      <c r="B5" s="31" t="s">
        <v>36</v>
      </c>
      <c r="C5" s="32" t="n">
        <v>1</v>
      </c>
      <c r="D5" s="33" t="s">
        <v>37</v>
      </c>
      <c r="E5" s="34" t="n">
        <f aca="false">C5/11</f>
        <v>0.0909090909090909</v>
      </c>
      <c r="F5" s="0" t="s">
        <v>38</v>
      </c>
    </row>
    <row r="6" customFormat="false" ht="14.25" hidden="false" customHeight="false" outlineLevel="0" collapsed="false">
      <c r="B6" s="0" t="s">
        <v>39</v>
      </c>
      <c r="C6" s="35" t="n">
        <f aca="false">C13</f>
        <v>4679.29090909091</v>
      </c>
      <c r="D6" s="0" t="s">
        <v>40</v>
      </c>
    </row>
    <row r="7" customFormat="false" ht="14.25" hidden="false" customHeight="false" outlineLevel="0" collapsed="false">
      <c r="B7" s="36" t="s">
        <v>41</v>
      </c>
      <c r="C7" s="37" t="n">
        <f aca="false">C5*C6</f>
        <v>4679.29090909091</v>
      </c>
      <c r="D7" s="36"/>
    </row>
    <row r="10" customFormat="false" ht="14.25" hidden="false" customHeight="false" outlineLevel="0" collapsed="false">
      <c r="B10" s="38" t="s">
        <v>42</v>
      </c>
      <c r="C10" s="39" t="n">
        <f aca="false">39000/14</f>
        <v>2785.71428571429</v>
      </c>
      <c r="D10" s="40"/>
      <c r="E10" s="19"/>
      <c r="F10" s="19"/>
      <c r="G10" s="19"/>
      <c r="H10" s="19"/>
      <c r="I10" s="19"/>
      <c r="J10" s="19"/>
      <c r="K10" s="19"/>
      <c r="L10" s="19"/>
    </row>
    <row r="11" customFormat="false" ht="14.25" hidden="false" customHeight="false" outlineLevel="0" collapsed="false">
      <c r="B11" s="41" t="s">
        <v>43</v>
      </c>
      <c r="C11" s="42" t="n">
        <f aca="false">C10*14</f>
        <v>39000</v>
      </c>
      <c r="D11" s="0" t="s">
        <v>44</v>
      </c>
    </row>
    <row r="12" customFormat="false" ht="14.25" hidden="false" customHeight="false" outlineLevel="0" collapsed="false">
      <c r="B12" s="41" t="s">
        <v>45</v>
      </c>
      <c r="C12" s="43" t="n">
        <f aca="false">C19</f>
        <v>51472.2</v>
      </c>
    </row>
    <row r="13" customFormat="false" ht="13.8" hidden="false" customHeight="false" outlineLevel="0" collapsed="false">
      <c r="B13" s="41" t="s">
        <v>46</v>
      </c>
      <c r="C13" s="44" t="n">
        <f aca="false">C12/11</f>
        <v>4679.29090909091</v>
      </c>
      <c r="D13" s="0" t="s">
        <v>47</v>
      </c>
    </row>
    <row r="16" customFormat="false" ht="14.25" hidden="false" customHeight="false" outlineLevel="0" collapsed="false">
      <c r="B16" s="41"/>
      <c r="F16" s="45" t="s">
        <v>48</v>
      </c>
      <c r="G16" s="45" t="s">
        <v>49</v>
      </c>
      <c r="H16" s="45" t="s">
        <v>50</v>
      </c>
      <c r="J16" s="45" t="s">
        <v>51</v>
      </c>
      <c r="K16" s="45" t="s">
        <v>52</v>
      </c>
      <c r="L16" s="45" t="s">
        <v>53</v>
      </c>
    </row>
    <row r="17" customFormat="false" ht="14.25" hidden="false" customHeight="false" outlineLevel="0" collapsed="false">
      <c r="B17" s="41" t="s">
        <v>54</v>
      </c>
      <c r="C17" s="43" t="n">
        <f aca="false">C11</f>
        <v>39000</v>
      </c>
      <c r="F17" s="0" t="s">
        <v>55</v>
      </c>
      <c r="G17" s="46" t="n">
        <v>0.236</v>
      </c>
      <c r="H17" s="46" t="n">
        <v>0.047</v>
      </c>
      <c r="J17" s="47" t="n">
        <v>0.19</v>
      </c>
      <c r="K17" s="48" t="n">
        <v>12450</v>
      </c>
      <c r="L17" s="48" t="n">
        <f aca="false">IF($C$17&gt;K17, J17*K17, J17*$C$17)</f>
        <v>2365.5</v>
      </c>
    </row>
    <row r="18" customFormat="false" ht="14.25" hidden="false" customHeight="false" outlineLevel="0" collapsed="false">
      <c r="B18" s="41" t="s">
        <v>56</v>
      </c>
      <c r="C18" s="43" t="n">
        <f aca="false">MIN(C17,G26)*D18</f>
        <v>12472.2</v>
      </c>
      <c r="D18" s="46" t="n">
        <f aca="false">G23</f>
        <v>0.3198</v>
      </c>
      <c r="F18" s="0" t="s">
        <v>57</v>
      </c>
      <c r="G18" s="46" t="n">
        <v>0.0058</v>
      </c>
      <c r="H18" s="46" t="n">
        <v>0.0012</v>
      </c>
      <c r="J18" s="47" t="n">
        <v>0.24</v>
      </c>
      <c r="K18" s="48" t="n">
        <v>20200</v>
      </c>
      <c r="L18" s="48" t="n">
        <f aca="false">IF($C$17&gt;K17, J18*(MIN(K18,$C$17)-K17), "")</f>
        <v>1860</v>
      </c>
    </row>
    <row r="19" customFormat="false" ht="14.25" hidden="false" customHeight="false" outlineLevel="0" collapsed="false">
      <c r="B19" s="36" t="s">
        <v>58</v>
      </c>
      <c r="C19" s="49" t="n">
        <f aca="false">C17+C18</f>
        <v>51472.2</v>
      </c>
      <c r="D19" s="50"/>
      <c r="F19" s="0" t="s">
        <v>59</v>
      </c>
      <c r="G19" s="46" t="n">
        <v>0.055</v>
      </c>
      <c r="H19" s="46" t="n">
        <v>0.0155</v>
      </c>
      <c r="J19" s="47" t="n">
        <v>0.3</v>
      </c>
      <c r="K19" s="48" t="n">
        <v>35200</v>
      </c>
      <c r="L19" s="48" t="n">
        <f aca="false">IF($C$17&gt;K18, J19*(MIN(K19,$C$17)-K18), "")</f>
        <v>4500</v>
      </c>
    </row>
    <row r="20" customFormat="false" ht="14.25" hidden="false" customHeight="false" outlineLevel="0" collapsed="false">
      <c r="F20" s="0" t="s">
        <v>60</v>
      </c>
      <c r="G20" s="46" t="n">
        <v>0.006</v>
      </c>
      <c r="H20" s="46" t="n">
        <v>0.001</v>
      </c>
      <c r="J20" s="47" t="n">
        <v>0.37</v>
      </c>
      <c r="K20" s="48" t="n">
        <v>60000</v>
      </c>
      <c r="L20" s="48" t="n">
        <f aca="false">IF($C$17&gt;K19, J20*(MIN(K20,$C$17)-K19), "")</f>
        <v>1406</v>
      </c>
    </row>
    <row r="21" customFormat="false" ht="14.25" hidden="false" customHeight="false" outlineLevel="0" collapsed="false">
      <c r="B21" s="41" t="s">
        <v>42</v>
      </c>
      <c r="C21" s="43" t="n">
        <f aca="false">C17/14</f>
        <v>2785.71428571429</v>
      </c>
      <c r="F21" s="0" t="s">
        <v>61</v>
      </c>
      <c r="G21" s="46" t="n">
        <v>0.015</v>
      </c>
      <c r="H21" s="46"/>
      <c r="J21" s="47" t="n">
        <v>0.45</v>
      </c>
      <c r="K21" s="48" t="n">
        <v>300000</v>
      </c>
      <c r="L21" s="48" t="str">
        <f aca="false">IF($C$17&gt;K20, J21*(MIN(K21,$C$17)-K20), "")</f>
        <v/>
      </c>
    </row>
    <row r="22" customFormat="false" ht="14.25" hidden="false" customHeight="false" outlineLevel="0" collapsed="false">
      <c r="B22" s="41" t="s">
        <v>62</v>
      </c>
      <c r="C22" s="43" t="n">
        <f aca="false">C21*D22</f>
        <v>180.235714285714</v>
      </c>
      <c r="D22" s="46" t="n">
        <f aca="false">H23</f>
        <v>0.0647</v>
      </c>
      <c r="F22" s="0" t="s">
        <v>63</v>
      </c>
      <c r="G22" s="46" t="n">
        <v>0.002</v>
      </c>
      <c r="J22" s="47" t="n">
        <v>0.47</v>
      </c>
      <c r="L22" s="48" t="str">
        <f aca="false">IF($C$17&gt;K21, J22*($C$17-K21), "")</f>
        <v/>
      </c>
    </row>
    <row r="23" customFormat="false" ht="14.25" hidden="false" customHeight="false" outlineLevel="0" collapsed="false">
      <c r="B23" s="41" t="s">
        <v>64</v>
      </c>
      <c r="C23" s="43" t="n">
        <f aca="false">C21*D23</f>
        <v>723.678571428571</v>
      </c>
      <c r="D23" s="46" t="n">
        <f aca="false">L24</f>
        <v>0.259782051282051</v>
      </c>
      <c r="F23" s="45" t="s">
        <v>65</v>
      </c>
      <c r="G23" s="51" t="n">
        <f aca="false">SUM(G17:G22)</f>
        <v>0.3198</v>
      </c>
      <c r="H23" s="51" t="n">
        <f aca="false">SUM(H17:H22)</f>
        <v>0.0647</v>
      </c>
      <c r="J23" s="45" t="s">
        <v>65</v>
      </c>
      <c r="K23" s="51"/>
      <c r="L23" s="52" t="n">
        <f aca="false">SUM(L17:L22)</f>
        <v>10131.5</v>
      </c>
    </row>
    <row r="24" customFormat="false" ht="14.25" hidden="false" customHeight="false" outlineLevel="0" collapsed="false">
      <c r="B24" s="36" t="s">
        <v>66</v>
      </c>
      <c r="C24" s="53" t="n">
        <f aca="false">C21-C22-C23</f>
        <v>1881.8</v>
      </c>
      <c r="D24" s="50"/>
      <c r="K24" s="0" t="s">
        <v>67</v>
      </c>
      <c r="L24" s="54" t="n">
        <f aca="false">L23/C17</f>
        <v>0.259782051282051</v>
      </c>
    </row>
    <row r="25" customFormat="false" ht="14.25" hidden="false" customHeight="false" outlineLevel="0" collapsed="false">
      <c r="B25" s="55" t="s">
        <v>68</v>
      </c>
      <c r="C25" s="43" t="n">
        <f aca="false">C24*14</f>
        <v>26345.2</v>
      </c>
      <c r="F25" s="0" t="s">
        <v>69</v>
      </c>
      <c r="G25" s="48" t="n">
        <v>4720.5</v>
      </c>
      <c r="H25" s="0" t="s">
        <v>70</v>
      </c>
    </row>
    <row r="26" customFormat="false" ht="14.25" hidden="false" customHeight="false" outlineLevel="0" collapsed="false">
      <c r="G26" s="48" t="n">
        <f aca="false">G25*12</f>
        <v>56646</v>
      </c>
      <c r="H26" s="0" t="s">
        <v>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E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ColWidth="10.70703125" defaultRowHeight="14.25" zeroHeight="false" outlineLevelRow="0" outlineLevelCol="0"/>
  <cols>
    <col collapsed="false" customWidth="true" hidden="false" outlineLevel="0" max="2" min="2" style="0" width="30.22"/>
    <col collapsed="false" customWidth="true" hidden="false" outlineLevel="0" max="3" min="3" style="0" width="14.55"/>
  </cols>
  <sheetData>
    <row r="3" customFormat="false" ht="14.25" hidden="false" customHeight="false" outlineLevel="0" collapsed="false">
      <c r="A3" s="27" t="s">
        <v>72</v>
      </c>
      <c r="B3" s="28" t="s">
        <v>31</v>
      </c>
      <c r="C3" s="28" t="n">
        <v>10</v>
      </c>
      <c r="D3" s="56" t="s">
        <v>33</v>
      </c>
    </row>
    <row r="4" customFormat="false" ht="14.25" hidden="false" customHeight="false" outlineLevel="0" collapsed="false">
      <c r="A4" s="27" t="s">
        <v>73</v>
      </c>
      <c r="B4" s="28" t="s">
        <v>74</v>
      </c>
      <c r="C4" s="48" t="n">
        <v>1200</v>
      </c>
      <c r="D4" s="56"/>
    </row>
    <row r="5" customFormat="false" ht="14.25" hidden="false" customHeight="false" outlineLevel="0" collapsed="false">
      <c r="A5" s="27" t="s">
        <v>75</v>
      </c>
      <c r="B5" s="41" t="s">
        <v>76</v>
      </c>
      <c r="C5" s="28" t="n">
        <v>60</v>
      </c>
      <c r="D5" s="0" t="s">
        <v>33</v>
      </c>
      <c r="E5" s="0" t="s">
        <v>77</v>
      </c>
    </row>
    <row r="6" customFormat="false" ht="13.8" hidden="false" customHeight="false" outlineLevel="0" collapsed="false">
      <c r="B6" s="36" t="s">
        <v>78</v>
      </c>
      <c r="C6" s="57" t="n">
        <f aca="false">C4*C3/C5</f>
        <v>200</v>
      </c>
      <c r="D6" s="5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2021-03-11T13:08:05Z</dcterms:created>
  <dc:creator>Cordovilla</dc:creator>
  <dc:description/>
  <dc:language>es-ES</dc:language>
  <cp:lastModifiedBy/>
  <dcterms:modified xsi:type="dcterms:W3CDTF">2024-06-07T21:17:32Z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