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UPM\Decimo_Cuatri\ISE\ENTREGA_FINAL_INVERTECH\"/>
    </mc:Choice>
  </mc:AlternateContent>
  <xr:revisionPtr revIDLastSave="0" documentId="8_{2C9FE30F-7EB6-4EC2-BB67-A28254DF0FFD}" xr6:coauthVersionLast="47" xr6:coauthVersionMax="47" xr10:uidLastSave="{00000000-0000-0000-0000-000000000000}"/>
  <bookViews>
    <workbookView xWindow="-110" yWindow="-110" windowWidth="25820" windowHeight="13900" xr2:uid="{50CAD319-0E25-4C89-A65A-5F92B50511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AF8" i="1"/>
  <c r="AF9" i="1"/>
  <c r="AF10" i="1"/>
  <c r="AF7" i="1"/>
  <c r="AE8" i="1"/>
  <c r="AE9" i="1"/>
  <c r="AE10" i="1"/>
  <c r="AE7" i="1"/>
  <c r="W24" i="1"/>
  <c r="AD8" i="1" s="1"/>
  <c r="W23" i="1"/>
  <c r="AC8" i="1"/>
  <c r="AC9" i="1"/>
  <c r="AC10" i="1"/>
  <c r="AC7" i="1"/>
  <c r="Y22" i="1"/>
  <c r="Y21" i="1"/>
  <c r="Y20" i="1"/>
  <c r="W20" i="1"/>
  <c r="W22" i="1"/>
  <c r="W21" i="1"/>
  <c r="AB10" i="1"/>
  <c r="AB8" i="1"/>
  <c r="AB9" i="1"/>
  <c r="AB7" i="1"/>
  <c r="N34" i="1"/>
  <c r="AD10" i="1" l="1"/>
  <c r="AD9" i="1"/>
  <c r="AD7" i="1"/>
  <c r="W19" i="1"/>
  <c r="Z8" i="1"/>
  <c r="AA8" i="1" s="1"/>
  <c r="W10" i="1"/>
  <c r="Z10" i="1" s="1"/>
  <c r="AA10" i="1" s="1"/>
  <c r="W9" i="1"/>
  <c r="Z9" i="1" s="1"/>
  <c r="AA9" i="1" s="1"/>
  <c r="W8" i="1"/>
  <c r="W7" i="1"/>
  <c r="Z7" i="1" s="1"/>
  <c r="AA7" i="1" s="1"/>
  <c r="H26" i="1" l="1"/>
  <c r="M16" i="1"/>
  <c r="N33" i="1" s="1"/>
  <c r="M15" i="1"/>
  <c r="M14" i="1"/>
  <c r="N31" i="1" l="1"/>
  <c r="N32" i="1"/>
  <c r="O31" i="1" l="1"/>
  <c r="F26" i="1"/>
  <c r="F25" i="1"/>
  <c r="H25" i="1" s="1"/>
  <c r="G14" i="1"/>
  <c r="P33" i="1" l="1"/>
  <c r="P34" i="1"/>
  <c r="P31" i="1"/>
  <c r="P32" i="1"/>
  <c r="G30" i="1"/>
</calcChain>
</file>

<file path=xl/sharedStrings.xml><?xml version="1.0" encoding="utf-8"?>
<sst xmlns="http://schemas.openxmlformats.org/spreadsheetml/2006/main" count="85" uniqueCount="69">
  <si>
    <t>RTD</t>
  </si>
  <si>
    <t>T</t>
  </si>
  <si>
    <t>Sensibilidad</t>
  </si>
  <si>
    <t>Vout</t>
  </si>
  <si>
    <t>Queremos ajustar la salida del acondicionador para que a la salida tengamos</t>
  </si>
  <si>
    <t>entre 0 y 3.2 V. Por lo tanto, como a 0 V la RTD son 100 Ohm, que equivalen</t>
  </si>
  <si>
    <t>a 0 ºC, la RTD a 100 ºC equivalen a 138,5 Ohm. Por lo que la sensibilidad</t>
  </si>
  <si>
    <t>buscada es de 32 mV/ºC, ya que las tensiones a la salida las vamos a buscar</t>
  </si>
  <si>
    <t>de 0 a 3,2 V. Esto es la base teórica de IE, pero nosotros queremos que la</t>
  </si>
  <si>
    <t>temperatura del invernadero vaya de -5 ºC a 45 ºC, es decir un margen de 50ºC,</t>
  </si>
  <si>
    <t>lo que equivale a multiplicar por dos a la sensibilidad.</t>
  </si>
  <si>
    <t>Vout (V)</t>
  </si>
  <si>
    <t>T (ºC)</t>
  </si>
  <si>
    <t>SUPOSICIÓN NUESTRA (PENDIENTE HABLAR CON JAVI)</t>
  </si>
  <si>
    <t>V/mA</t>
  </si>
  <si>
    <t>NACHO y NIZAR</t>
  </si>
  <si>
    <t>Efectivamente y como nos esperabamos, está mal caracterizado ya que teniamos</t>
  </si>
  <si>
    <t>que haber ajustado la sensibilidad como habíamos supuesto ya que tenemos,</t>
  </si>
  <si>
    <t>la mitad del fondo de escala y ahora la sensibilidad es el doble. Por lo tanto, el nuevo</t>
  </si>
  <si>
    <r>
      <t>ajuste es para esta sensilibdad. Lo ajustamos para (V/</t>
    </r>
    <r>
      <rPr>
        <sz val="11"/>
        <color theme="1"/>
        <rFont val="Calibri"/>
        <family val="2"/>
      </rPr>
      <t>Ω</t>
    </r>
    <r>
      <rPr>
        <sz val="11"/>
        <color theme="1"/>
        <rFont val="Aptos Narrow"/>
        <family val="2"/>
      </rPr>
      <t>)</t>
    </r>
  </si>
  <si>
    <t>Lo que nos ha explicado Javier Malo es lo siguiente:</t>
  </si>
  <si>
    <t>Nuestro acondicionador se va a caracterizar mediante una recta como vimos en IE: y = mx + n</t>
  </si>
  <si>
    <r>
      <t>La pendiente (m) es la sensibilidad/ganancia, la cual es la que se indica en V/</t>
    </r>
    <r>
      <rPr>
        <sz val="11"/>
        <color theme="1"/>
        <rFont val="Calibri"/>
        <family val="2"/>
      </rPr>
      <t>Ω.</t>
    </r>
  </si>
  <si>
    <t>La variable independiente (x) es la RTD, la cual según su valor óhmico, tomará un valor de tensión</t>
  </si>
  <si>
    <t>El offset (n) lo obtendremos cuando y = 0</t>
  </si>
  <si>
    <t xml:space="preserve">1º) Vamos a ajustar la sensibilidad, caracterizando el acondicionador. Para ello, lo hacemos como </t>
  </si>
  <si>
    <t>siempre, mediante dos valores de resistencias lo suficientemente separados.</t>
  </si>
  <si>
    <t>(Medimos las RTDs a 4 hilos)</t>
  </si>
  <si>
    <t>Ahora me da igual ajustar el offset, quiero obtener la sensibilidad deseada</t>
  </si>
  <si>
    <t>(m)</t>
  </si>
  <si>
    <t>2º) Una vez obtenida la ganancia, vamos a justar el offset. Lo que vamos a hacer es que, teóricaemente,</t>
  </si>
  <si>
    <t>vamos a coger la resistencia equivalente a -5ºC, que se supone que debe de dar 0 V. De esta forma vamos</t>
  </si>
  <si>
    <t>a obtener la (n) teórica de nuestra recta.</t>
  </si>
  <si>
    <t>Vo = 0 V = 0,166·RTD(T=-5ºC) + n -&gt; 0,166·98,75 + n -&gt; n = -16,3</t>
  </si>
  <si>
    <t>y = 0,166·x - 16,3</t>
  </si>
  <si>
    <t>m·x</t>
  </si>
  <si>
    <t>n</t>
  </si>
  <si>
    <t>TEORICO</t>
  </si>
  <si>
    <t>V. Arbitrario</t>
  </si>
  <si>
    <t>CHECK</t>
  </si>
  <si>
    <t>RTD real</t>
  </si>
  <si>
    <t>No sale clavado porque la RTD se calienta</t>
  </si>
  <si>
    <t>V/º C</t>
  </si>
  <si>
    <t>CARACTERIZACIÓN DEL ACONDICIONADOR</t>
  </si>
  <si>
    <t>R (Ω)</t>
  </si>
  <si>
    <t>Vd_medido (mV)</t>
  </si>
  <si>
    <t>Vo_medida (V)</t>
  </si>
  <si>
    <t>Vd_lineal (mV)</t>
  </si>
  <si>
    <t>Vo_lineal (V)</t>
  </si>
  <si>
    <t>Av_prom_med</t>
  </si>
  <si>
    <t>mV</t>
  </si>
  <si>
    <t>ºC</t>
  </si>
  <si>
    <t>MEDIDO</t>
  </si>
  <si>
    <t>CALCULADO</t>
  </si>
  <si>
    <t>ERROR NL puente</t>
  </si>
  <si>
    <t>ERROR NL acondicionador</t>
  </si>
  <si>
    <t>(4 hilos)</t>
  </si>
  <si>
    <t>Vd (T=-5ºC)</t>
  </si>
  <si>
    <t>Vd (T=45ºC)</t>
  </si>
  <si>
    <t>Av_lineal</t>
  </si>
  <si>
    <t>V/V</t>
  </si>
  <si>
    <t>Av_ajustada</t>
  </si>
  <si>
    <t>Incr_Vd</t>
  </si>
  <si>
    <t>Incr_Vo</t>
  </si>
  <si>
    <t>V</t>
  </si>
  <si>
    <t>S_Real</t>
  </si>
  <si>
    <t>V/ºC</t>
  </si>
  <si>
    <t>mV/ºC</t>
  </si>
  <si>
    <t>V/Ω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</si>
</sst>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C7D4"/>
        <bgColor indexed="64"/>
      </patternFill>
    </fill>
    <fill>
      <patternFill patternType="solid">
        <fgColor rgb="FFC0DFE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3" fillId="0" borderId="0" xfId="0" applyFont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2" fontId="4" fillId="14" borderId="0" xfId="0" applyNumberFormat="1" applyFont="1" applyFill="1"/>
    <xf numFmtId="0" fontId="4" fillId="0" borderId="0" xfId="0" applyFont="1"/>
    <xf numFmtId="2" fontId="4" fillId="0" borderId="0" xfId="0" applyNumberFormat="1" applyFont="1"/>
    <xf numFmtId="0" fontId="5" fillId="9" borderId="0" xfId="0" applyFont="1" applyFill="1" applyAlignment="1">
      <alignment horizontal="center"/>
    </xf>
    <xf numFmtId="0" fontId="5" fillId="13" borderId="0" xfId="0" applyFont="1" applyFill="1"/>
    <xf numFmtId="0" fontId="5" fillId="0" borderId="0" xfId="0" applyFont="1" applyAlignment="1">
      <alignment horizontal="center"/>
    </xf>
    <xf numFmtId="2" fontId="0" fillId="0" borderId="0" xfId="0" applyNumberFormat="1"/>
    <xf numFmtId="165" fontId="4" fillId="14" borderId="0" xfId="0" applyNumberFormat="1" applyFont="1" applyFill="1"/>
    <xf numFmtId="2" fontId="4" fillId="15" borderId="0" xfId="0" applyNumberFormat="1" applyFont="1" applyFill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4" fillId="6" borderId="0" xfId="0" applyFont="1" applyFill="1"/>
    <xf numFmtId="0" fontId="5" fillId="8" borderId="0" xfId="0" applyFont="1" applyFill="1"/>
    <xf numFmtId="0" fontId="4" fillId="5" borderId="0" xfId="0" applyFont="1" applyFill="1"/>
    <xf numFmtId="0" fontId="4" fillId="9" borderId="0" xfId="0" applyFont="1" applyFill="1"/>
    <xf numFmtId="0" fontId="4" fillId="3" borderId="0" xfId="0" applyFont="1" applyFill="1"/>
    <xf numFmtId="0" fontId="5" fillId="9" borderId="0" xfId="0" applyFont="1" applyFill="1"/>
    <xf numFmtId="0" fontId="4" fillId="10" borderId="0" xfId="0" applyFont="1" applyFill="1"/>
    <xf numFmtId="0" fontId="4" fillId="4" borderId="0" xfId="0" applyFont="1" applyFill="1"/>
    <xf numFmtId="0" fontId="4" fillId="11" borderId="0" xfId="0" applyFont="1" applyFill="1"/>
    <xf numFmtId="0" fontId="4" fillId="7" borderId="0" xfId="0" applyFont="1" applyFill="1"/>
    <xf numFmtId="0" fontId="4" fillId="8" borderId="0" xfId="0" applyFont="1" applyFill="1"/>
    <xf numFmtId="2" fontId="4" fillId="5" borderId="0" xfId="0" applyNumberFormat="1" applyFont="1" applyFill="1"/>
    <xf numFmtId="165" fontId="4" fillId="5" borderId="0" xfId="0" applyNumberFormat="1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 de tensiones a la</a:t>
            </a:r>
            <a:r>
              <a:rPr lang="es-ES" baseline="0"/>
              <a:t> salida Vs. Temperatura</a:t>
            </a:r>
            <a:endParaRPr lang="es-ES"/>
          </a:p>
        </c:rich>
      </c:tx>
      <c:layout>
        <c:manualLayout>
          <c:xMode val="edge"/>
          <c:yMode val="edge"/>
          <c:x val="0.29413516769383874"/>
          <c:y val="3.3287096401236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823518457088651E-2"/>
                  <c:y val="9.10493822666270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0,066x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Hoja1!$W$7:$W$10</c:f>
              <c:numCache>
                <c:formatCode>0.00</c:formatCode>
                <c:ptCount val="4"/>
                <c:pt idx="0">
                  <c:v>-0.84935064935064464</c:v>
                </c:pt>
                <c:pt idx="1">
                  <c:v>12.935064935064945</c:v>
                </c:pt>
                <c:pt idx="2">
                  <c:v>25.407792207792198</c:v>
                </c:pt>
                <c:pt idx="3">
                  <c:v>51.948051948051948</c:v>
                </c:pt>
              </c:numCache>
            </c:numRef>
          </c:xVal>
          <c:yVal>
            <c:numRef>
              <c:f>Hoja1!$AA$7:$AA$10</c:f>
              <c:numCache>
                <c:formatCode>0.00</c:formatCode>
                <c:ptCount val="4"/>
                <c:pt idx="0">
                  <c:v>-5.606098703911095E-2</c:v>
                </c:pt>
                <c:pt idx="1">
                  <c:v>0.8537728301369244</c:v>
                </c:pt>
                <c:pt idx="2">
                  <c:v>1.6770292820079085</c:v>
                </c:pt>
                <c:pt idx="3">
                  <c:v>3.4288065467346334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B-42B8-B303-C84F4E7A267A}"/>
            </c:ext>
          </c:extLst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2057428519883E-2"/>
                  <c:y val="1.37761400539291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0,0659x + 0,2231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Hoja1!$W$7:$W$10</c:f>
              <c:numCache>
                <c:formatCode>0.00</c:formatCode>
                <c:ptCount val="4"/>
                <c:pt idx="0">
                  <c:v>-0.84935064935064464</c:v>
                </c:pt>
                <c:pt idx="1">
                  <c:v>12.935064935064945</c:v>
                </c:pt>
                <c:pt idx="2">
                  <c:v>25.407792207792198</c:v>
                </c:pt>
                <c:pt idx="3">
                  <c:v>51.948051948051948</c:v>
                </c:pt>
              </c:numCache>
            </c:numRef>
          </c:xVal>
          <c:yVal>
            <c:numRef>
              <c:f>Hoja1!$Y$7:$Y$10</c:f>
              <c:numCache>
                <c:formatCode>0.000</c:formatCode>
                <c:ptCount val="4"/>
                <c:pt idx="0">
                  <c:v>0.16009999999999999</c:v>
                </c:pt>
                <c:pt idx="1">
                  <c:v>1.0767</c:v>
                </c:pt>
                <c:pt idx="2">
                  <c:v>1.9112</c:v>
                </c:pt>
                <c:pt idx="3">
                  <c:v>3.6419000000000001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B-42B8-B303-C84F4E7A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90767"/>
        <c:axId val="110578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Hoja1!$X$7:$X$10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-7.56</c:v>
                      </c:pt>
                      <c:pt idx="1">
                        <c:v>21.021999999999998</c:v>
                      </c:pt>
                      <c:pt idx="2">
                        <c:v>40.837000000000003</c:v>
                      </c:pt>
                      <c:pt idx="3">
                        <c:v>81.954999999999998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Hoja1!$Y$7:$Y$10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0.16009999999999999</c:v>
                      </c:pt>
                      <c:pt idx="1">
                        <c:v>1.0767</c:v>
                      </c:pt>
                      <c:pt idx="2">
                        <c:v>1.9112</c:v>
                      </c:pt>
                      <c:pt idx="3">
                        <c:v>3.6419000000000001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5B-42B8-B303-C84F4E7A267A}"/>
                  </c:ext>
                </c:extLst>
              </c15:ser>
            </c15:filteredScatterSeries>
          </c:ext>
        </c:extLst>
      </c:scatterChart>
      <c:valAx>
        <c:axId val="8043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Temperatura (ºC)</a:t>
                </a:r>
              </a:p>
            </c:rich>
          </c:tx>
          <c:layout>
            <c:manualLayout>
              <c:xMode val="edge"/>
              <c:yMode val="edge"/>
              <c:x val="0.45154099085729582"/>
              <c:y val="0.92527032296637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5780287"/>
        <c:crosses val="autoZero"/>
        <c:crossBetween val="midCat"/>
      </c:valAx>
      <c:valAx>
        <c:axId val="11057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Tensión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3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57150</xdr:colOff>
      <xdr:row>12</xdr:row>
      <xdr:rowOff>97380</xdr:rowOff>
    </xdr:from>
    <xdr:to>
      <xdr:col>28</xdr:col>
      <xdr:colOff>171450</xdr:colOff>
      <xdr:row>15</xdr:row>
      <xdr:rowOff>28731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9C1C5D-0A7B-7E92-3484-29BC6A189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425" y="2383380"/>
          <a:ext cx="6343650" cy="502851"/>
        </a:xfrm>
        <a:prstGeom prst="rect">
          <a:avLst/>
        </a:prstGeom>
      </xdr:spPr>
    </xdr:pic>
    <xdr:clientData/>
  </xdr:twoCellAnchor>
  <xdr:twoCellAnchor>
    <xdr:from>
      <xdr:col>20</xdr:col>
      <xdr:colOff>742950</xdr:colOff>
      <xdr:row>26</xdr:row>
      <xdr:rowOff>80961</xdr:rowOff>
    </xdr:from>
    <xdr:to>
      <xdr:col>30</xdr:col>
      <xdr:colOff>866775</xdr:colOff>
      <xdr:row>44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654E2-985A-B08F-1BE5-D8DFEF3E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A3B7-8DF7-4236-A8D9-583BD7F0F9A8}">
  <dimension ref="B1:AH34"/>
  <sheetViews>
    <sheetView tabSelected="1" topLeftCell="R1" zoomScaleNormal="100" workbookViewId="0">
      <selection activeCell="AI14" sqref="AI14"/>
    </sheetView>
  </sheetViews>
  <sheetFormatPr baseColWidth="10" defaultRowHeight="14.5" x14ac:dyDescent="0.35"/>
  <cols>
    <col min="1" max="1" width="3.54296875" customWidth="1"/>
    <col min="2" max="3" width="3.453125" customWidth="1"/>
    <col min="4" max="4" width="14.26953125" customWidth="1"/>
    <col min="8" max="8" width="12.453125" customWidth="1"/>
    <col min="9" max="9" width="11" customWidth="1"/>
    <col min="10" max="10" width="3.54296875" customWidth="1"/>
    <col min="18" max="18" width="14.7265625" customWidth="1"/>
    <col min="19" max="19" width="13.26953125" customWidth="1"/>
    <col min="24" max="24" width="15.81640625" bestFit="1" customWidth="1"/>
    <col min="25" max="25" width="14.26953125" bestFit="1" customWidth="1"/>
    <col min="26" max="26" width="14.1796875" bestFit="1" customWidth="1"/>
    <col min="27" max="27" width="12.54296875" bestFit="1" customWidth="1"/>
    <col min="28" max="28" width="13.7265625" bestFit="1" customWidth="1"/>
    <col min="29" max="29" width="10.7265625" customWidth="1"/>
    <col min="31" max="31" width="13.7265625" customWidth="1"/>
    <col min="32" max="32" width="16" customWidth="1"/>
    <col min="33" max="33" width="21.26953125" customWidth="1"/>
    <col min="34" max="34" width="16.7265625" customWidth="1"/>
  </cols>
  <sheetData>
    <row r="1" spans="2:34" x14ac:dyDescent="0.35">
      <c r="B1" s="2"/>
      <c r="J1" s="2"/>
    </row>
    <row r="2" spans="2:34" x14ac:dyDescent="0.35">
      <c r="B2" s="2"/>
      <c r="D2" t="s">
        <v>13</v>
      </c>
      <c r="J2" s="2"/>
    </row>
    <row r="3" spans="2:34" x14ac:dyDescent="0.35">
      <c r="B3" s="2"/>
      <c r="J3" s="2"/>
      <c r="L3" t="s">
        <v>20</v>
      </c>
      <c r="V3" s="8" t="s">
        <v>43</v>
      </c>
      <c r="W3" s="8"/>
      <c r="X3" s="8"/>
      <c r="Y3" s="8"/>
    </row>
    <row r="4" spans="2:34" x14ac:dyDescent="0.35">
      <c r="B4" s="2"/>
      <c r="D4" t="s">
        <v>4</v>
      </c>
      <c r="J4" s="2"/>
    </row>
    <row r="5" spans="2:34" x14ac:dyDescent="0.35">
      <c r="B5" s="2"/>
      <c r="D5" t="s">
        <v>5</v>
      </c>
      <c r="J5" s="2"/>
      <c r="L5" s="1" t="s">
        <v>21</v>
      </c>
      <c r="M5" s="1"/>
      <c r="N5" s="1"/>
      <c r="O5" s="1"/>
      <c r="P5" s="1"/>
      <c r="Q5" s="1"/>
      <c r="R5" s="1"/>
      <c r="V5" s="12"/>
      <c r="W5" s="12"/>
      <c r="X5" s="37" t="s">
        <v>52</v>
      </c>
      <c r="Y5" s="37"/>
      <c r="Z5" s="36" t="s">
        <v>53</v>
      </c>
      <c r="AA5" s="36"/>
      <c r="AB5" s="14" t="s">
        <v>52</v>
      </c>
      <c r="AC5" s="36" t="s">
        <v>54</v>
      </c>
      <c r="AD5" s="36"/>
      <c r="AE5" s="36" t="s">
        <v>55</v>
      </c>
      <c r="AF5" s="36"/>
      <c r="AG5" s="20"/>
      <c r="AH5" s="20"/>
    </row>
    <row r="6" spans="2:34" x14ac:dyDescent="0.35">
      <c r="B6" s="3"/>
      <c r="D6" t="s">
        <v>6</v>
      </c>
      <c r="J6" s="2"/>
      <c r="L6" s="1" t="s">
        <v>22</v>
      </c>
      <c r="M6" s="1"/>
      <c r="N6" s="1"/>
      <c r="O6" s="1"/>
      <c r="P6" s="1"/>
      <c r="Q6" s="1"/>
      <c r="R6" s="1"/>
      <c r="V6" s="15" t="s">
        <v>44</v>
      </c>
      <c r="W6" s="15" t="s">
        <v>12</v>
      </c>
      <c r="X6" s="9" t="s">
        <v>45</v>
      </c>
      <c r="Y6" s="9" t="s">
        <v>46</v>
      </c>
      <c r="Z6" s="9" t="s">
        <v>47</v>
      </c>
      <c r="AA6" s="9" t="s">
        <v>48</v>
      </c>
      <c r="AB6" s="9" t="s">
        <v>49</v>
      </c>
      <c r="AC6" s="9" t="s">
        <v>50</v>
      </c>
      <c r="AD6" s="9" t="s">
        <v>51</v>
      </c>
      <c r="AE6" s="9" t="s">
        <v>64</v>
      </c>
      <c r="AF6" s="9" t="s">
        <v>51</v>
      </c>
      <c r="AG6" s="21"/>
      <c r="AH6" s="21"/>
    </row>
    <row r="7" spans="2:34" x14ac:dyDescent="0.35">
      <c r="B7" s="2"/>
      <c r="D7" t="s">
        <v>7</v>
      </c>
      <c r="J7" s="2"/>
      <c r="L7" s="1" t="s">
        <v>23</v>
      </c>
      <c r="M7" s="1"/>
      <c r="N7" s="1"/>
      <c r="O7" s="1"/>
      <c r="P7" s="1"/>
      <c r="Q7" s="1"/>
      <c r="R7" s="1"/>
      <c r="V7" s="10">
        <v>99.673000000000002</v>
      </c>
      <c r="W7" s="11">
        <f>(V7-100)/(0.00385*100)</f>
        <v>-0.84935064935064464</v>
      </c>
      <c r="X7" s="18">
        <v>-7.56</v>
      </c>
      <c r="Y7" s="18">
        <v>0.16009999999999999</v>
      </c>
      <c r="Z7" s="11">
        <f>5*(10/121)*0.00385*W7*1000</f>
        <v>-1.3512396694214803</v>
      </c>
      <c r="AA7" s="11">
        <f>($W$19*Z7)/1000</f>
        <v>-5.606098703911095E-2</v>
      </c>
      <c r="AB7" s="11">
        <f>(Y7/X7)*1000</f>
        <v>-21.177248677248677</v>
      </c>
      <c r="AC7" s="11">
        <f>X7-AB7</f>
        <v>13.617248677248678</v>
      </c>
      <c r="AD7" s="11">
        <f>AC7/$W$24</f>
        <v>0.20648956306555416</v>
      </c>
      <c r="AE7" s="11">
        <f>Y7-AA7</f>
        <v>0.21616098703911094</v>
      </c>
      <c r="AF7" s="11">
        <f>AE7/$W$23</f>
        <v>3.2778271751840613</v>
      </c>
      <c r="AG7" s="13"/>
      <c r="AH7" s="13"/>
    </row>
    <row r="8" spans="2:34" x14ac:dyDescent="0.35">
      <c r="B8" s="2"/>
      <c r="D8" t="s">
        <v>8</v>
      </c>
      <c r="J8" s="2"/>
      <c r="L8" s="1" t="s">
        <v>24</v>
      </c>
      <c r="M8" s="1"/>
      <c r="N8" s="1"/>
      <c r="O8" s="1"/>
      <c r="P8" s="1"/>
      <c r="Q8" s="1"/>
      <c r="R8" s="1"/>
      <c r="V8" s="12">
        <v>104.98</v>
      </c>
      <c r="W8" s="13">
        <f t="shared" ref="W8:W10" si="0">(V8-100)/(0.00385*100)</f>
        <v>12.935064935064945</v>
      </c>
      <c r="X8" s="22">
        <v>21.021999999999998</v>
      </c>
      <c r="Y8" s="22">
        <v>1.0767</v>
      </c>
      <c r="Z8" s="13">
        <f t="shared" ref="Z8:Z10" si="1">5*(10/121)*0.00385*W8*1000</f>
        <v>20.578512396694233</v>
      </c>
      <c r="AA8" s="13">
        <f>($W$19*Z8)/1000</f>
        <v>0.8537728301369244</v>
      </c>
      <c r="AB8" s="19">
        <f>(Y8/X8)*1000</f>
        <v>51.217771858053467</v>
      </c>
      <c r="AC8" s="19">
        <f t="shared" ref="AC8:AC10" si="2">X8-AB8</f>
        <v>-30.195771858053469</v>
      </c>
      <c r="AD8" s="19">
        <f>AC8/$W$24</f>
        <v>-0.45788337168389009</v>
      </c>
      <c r="AE8" s="19">
        <f t="shared" ref="AE8:AE10" si="3">Y8-AA8</f>
        <v>0.22292716986307559</v>
      </c>
      <c r="AF8" s="19">
        <f>AE8/$W$23</f>
        <v>3.3804283810558782</v>
      </c>
    </row>
    <row r="9" spans="2:34" x14ac:dyDescent="0.35">
      <c r="B9" s="2"/>
      <c r="D9" t="s">
        <v>9</v>
      </c>
      <c r="J9" s="2"/>
      <c r="V9" s="10">
        <v>109.782</v>
      </c>
      <c r="W9" s="11">
        <f t="shared" si="0"/>
        <v>25.407792207792198</v>
      </c>
      <c r="X9" s="18">
        <v>40.837000000000003</v>
      </c>
      <c r="Y9" s="18">
        <v>1.9112</v>
      </c>
      <c r="Z9" s="11">
        <f t="shared" si="1"/>
        <v>40.421487603305771</v>
      </c>
      <c r="AA9" s="11">
        <f>($W$19*Z9)/1000</f>
        <v>1.6770292820079085</v>
      </c>
      <c r="AB9" s="11">
        <f t="shared" ref="AB9:AB10" si="4">(Y9/X9)*1000</f>
        <v>46.800695447755707</v>
      </c>
      <c r="AC9" s="11">
        <f t="shared" si="2"/>
        <v>-5.963695447755704</v>
      </c>
      <c r="AD9" s="11">
        <f>AC9/$W$24</f>
        <v>-9.0432428492002712E-2</v>
      </c>
      <c r="AE9" s="11">
        <f t="shared" si="3"/>
        <v>0.23417071799209155</v>
      </c>
      <c r="AF9" s="11">
        <f>AE9/$W$23</f>
        <v>3.5509235666469312</v>
      </c>
      <c r="AG9" s="13"/>
      <c r="AH9" s="13"/>
    </row>
    <row r="10" spans="2:34" x14ac:dyDescent="0.35">
      <c r="B10" s="2"/>
      <c r="D10" t="s">
        <v>10</v>
      </c>
      <c r="J10" s="2"/>
      <c r="L10" s="2" t="s">
        <v>25</v>
      </c>
      <c r="M10" s="2"/>
      <c r="N10" s="2"/>
      <c r="O10" s="2"/>
      <c r="P10" s="2"/>
      <c r="Q10" s="2"/>
      <c r="R10" s="2"/>
      <c r="V10" s="12">
        <v>120</v>
      </c>
      <c r="W10" s="13">
        <f t="shared" si="0"/>
        <v>51.948051948051948</v>
      </c>
      <c r="X10" s="22">
        <v>81.954999999999998</v>
      </c>
      <c r="Y10" s="22">
        <v>3.6419000000000001</v>
      </c>
      <c r="Z10" s="13">
        <f t="shared" si="1"/>
        <v>82.644628099173559</v>
      </c>
      <c r="AA10" s="13">
        <f>($W$19*Z10)/1000</f>
        <v>3.4288065467346334</v>
      </c>
      <c r="AB10" s="19">
        <f t="shared" si="4"/>
        <v>44.437801232383627</v>
      </c>
      <c r="AC10" s="19">
        <f t="shared" si="2"/>
        <v>37.517198767616371</v>
      </c>
      <c r="AD10" s="19">
        <f>AC10/$W$24</f>
        <v>0.56890420117772933</v>
      </c>
      <c r="AE10" s="19">
        <f t="shared" si="3"/>
        <v>0.21309345326536677</v>
      </c>
      <c r="AF10" s="19">
        <f>AE10/$W$23</f>
        <v>3.2313116327538527</v>
      </c>
    </row>
    <row r="11" spans="2:34" x14ac:dyDescent="0.35">
      <c r="B11" s="2"/>
      <c r="J11" s="2"/>
      <c r="L11" s="2" t="s">
        <v>26</v>
      </c>
      <c r="M11" s="2"/>
      <c r="N11" s="2"/>
      <c r="O11" s="2"/>
      <c r="P11" s="2"/>
      <c r="Q11" s="2"/>
      <c r="R11" s="2"/>
      <c r="V11" s="12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x14ac:dyDescent="0.35">
      <c r="B12" s="2"/>
      <c r="J12" s="2"/>
      <c r="V12" s="16" t="s">
        <v>56</v>
      </c>
      <c r="W12" s="13"/>
      <c r="Z12" s="13"/>
      <c r="AA12" s="13"/>
    </row>
    <row r="13" spans="2:34" x14ac:dyDescent="0.35">
      <c r="B13" s="2"/>
      <c r="D13" t="s">
        <v>11</v>
      </c>
      <c r="E13" t="s">
        <v>12</v>
      </c>
      <c r="G13" t="s">
        <v>2</v>
      </c>
      <c r="J13" s="2"/>
      <c r="L13" s="28" t="s">
        <v>0</v>
      </c>
      <c r="M13" s="28" t="s">
        <v>1</v>
      </c>
      <c r="N13" s="28" t="s">
        <v>3</v>
      </c>
      <c r="P13" t="s">
        <v>27</v>
      </c>
      <c r="V13" s="12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x14ac:dyDescent="0.35">
      <c r="B14" s="2"/>
      <c r="D14">
        <v>3.2</v>
      </c>
      <c r="E14">
        <v>45</v>
      </c>
      <c r="G14">
        <f>(D14-D15)/(E14-E15)</f>
        <v>6.4000000000000001E-2</v>
      </c>
      <c r="J14" s="2"/>
      <c r="L14" s="27">
        <v>120.01</v>
      </c>
      <c r="M14" s="12">
        <f>(L14-100)/(0.00385*100)</f>
        <v>51.974025974025984</v>
      </c>
      <c r="N14" s="12">
        <v>3.6212</v>
      </c>
      <c r="V14" s="12"/>
      <c r="W14" s="13"/>
      <c r="Z14" s="13"/>
      <c r="AA14" s="13"/>
    </row>
    <row r="15" spans="2:34" x14ac:dyDescent="0.35">
      <c r="B15" s="2"/>
      <c r="D15">
        <v>0</v>
      </c>
      <c r="E15">
        <v>-5</v>
      </c>
      <c r="J15" s="2"/>
      <c r="L15" s="27">
        <v>99.688000000000002</v>
      </c>
      <c r="M15" s="12">
        <f>(L15-100)/(0.00385*100)</f>
        <v>-0.81038961038960422</v>
      </c>
      <c r="N15" s="12">
        <v>0.14065</v>
      </c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x14ac:dyDescent="0.35">
      <c r="B16" s="2"/>
      <c r="J16" s="2"/>
      <c r="L16" s="12" t="s">
        <v>2</v>
      </c>
      <c r="M16" s="23">
        <f>(N14-N15)/(L14-L15)</f>
        <v>0.17127005216022043</v>
      </c>
      <c r="N16" s="12" t="s">
        <v>29</v>
      </c>
      <c r="V16" s="12"/>
      <c r="W16" s="13"/>
      <c r="Z16" s="13"/>
    </row>
    <row r="17" spans="2:34" x14ac:dyDescent="0.35">
      <c r="B17" s="3"/>
      <c r="C17" s="2"/>
      <c r="D17" s="2"/>
      <c r="E17" s="2"/>
      <c r="F17" s="2"/>
      <c r="G17" s="2"/>
      <c r="H17" s="2"/>
      <c r="I17" s="2"/>
      <c r="J17" s="2"/>
      <c r="V17" s="12" t="s">
        <v>57</v>
      </c>
      <c r="W17" s="12">
        <v>-7.95</v>
      </c>
      <c r="X17" s="12" t="s">
        <v>50</v>
      </c>
      <c r="AG17" s="21"/>
      <c r="AH17" s="13"/>
    </row>
    <row r="18" spans="2:34" x14ac:dyDescent="0.35">
      <c r="L18">
        <v>117.2</v>
      </c>
      <c r="M18">
        <f>(L18-100)/(0.00385*100)</f>
        <v>44.675324675324681</v>
      </c>
      <c r="V18" s="12" t="s">
        <v>58</v>
      </c>
      <c r="W18" s="12">
        <v>71.59</v>
      </c>
      <c r="X18" s="12" t="s">
        <v>50</v>
      </c>
      <c r="AG18" s="21"/>
      <c r="AH18" s="13"/>
    </row>
    <row r="19" spans="2:34" x14ac:dyDescent="0.35">
      <c r="D19" s="4" t="s">
        <v>16</v>
      </c>
      <c r="E19" s="4"/>
      <c r="F19" s="4"/>
      <c r="G19" s="4"/>
      <c r="H19" s="4"/>
      <c r="I19" s="4"/>
      <c r="V19" s="24" t="s">
        <v>59</v>
      </c>
      <c r="W19" s="34">
        <f>((3.3-0)/(W18-W17))*1000</f>
        <v>41.488559215489062</v>
      </c>
      <c r="X19" s="12" t="s">
        <v>60</v>
      </c>
    </row>
    <row r="20" spans="2:34" x14ac:dyDescent="0.35">
      <c r="D20" s="4" t="s">
        <v>17</v>
      </c>
      <c r="E20" s="4"/>
      <c r="F20" s="4"/>
      <c r="G20" s="4"/>
      <c r="H20" s="4"/>
      <c r="I20" s="4"/>
      <c r="L20" t="s">
        <v>28</v>
      </c>
      <c r="V20" s="24" t="s">
        <v>61</v>
      </c>
      <c r="W20" s="25">
        <f>(W22/W21)*1000</f>
        <v>38.896274367424454</v>
      </c>
      <c r="X20" s="12" t="s">
        <v>60</v>
      </c>
      <c r="Y20" s="17">
        <f>Z10-Z7</f>
        <v>83.995867768595033</v>
      </c>
    </row>
    <row r="21" spans="2:34" x14ac:dyDescent="0.35">
      <c r="D21" s="4" t="s">
        <v>18</v>
      </c>
      <c r="E21" s="4"/>
      <c r="F21" s="4"/>
      <c r="G21" s="4"/>
      <c r="H21" s="4"/>
      <c r="I21" s="4"/>
      <c r="V21" s="24" t="s">
        <v>62</v>
      </c>
      <c r="W21" s="35">
        <f>X10-X7</f>
        <v>89.515000000000001</v>
      </c>
      <c r="X21" s="12" t="s">
        <v>50</v>
      </c>
      <c r="Y21" s="17">
        <f>AA10-AA7</f>
        <v>3.4848675337737443</v>
      </c>
    </row>
    <row r="22" spans="2:34" ht="14.25" customHeight="1" x14ac:dyDescent="0.35">
      <c r="D22" s="4" t="s">
        <v>19</v>
      </c>
      <c r="E22" s="4"/>
      <c r="F22" s="4"/>
      <c r="G22" s="4"/>
      <c r="H22" s="4"/>
      <c r="I22" s="4"/>
      <c r="V22" s="24" t="s">
        <v>63</v>
      </c>
      <c r="W22" s="35">
        <f>Y10-Y7</f>
        <v>3.4818000000000002</v>
      </c>
      <c r="X22" s="12" t="s">
        <v>64</v>
      </c>
      <c r="Y22">
        <f>(Y21/Y20)*1000</f>
        <v>41.488559215489069</v>
      </c>
    </row>
    <row r="23" spans="2:34" x14ac:dyDescent="0.35">
      <c r="L23" s="2" t="s">
        <v>30</v>
      </c>
      <c r="M23" s="2"/>
      <c r="N23" s="2"/>
      <c r="O23" s="2"/>
      <c r="P23" s="2"/>
      <c r="Q23" s="2"/>
      <c r="R23" s="2"/>
      <c r="S23" s="2"/>
      <c r="V23" s="24" t="s">
        <v>65</v>
      </c>
      <c r="W23" s="25">
        <f>(Y10-Y7)/(W10-W7)</f>
        <v>6.5946425935947267E-2</v>
      </c>
      <c r="X23" s="12" t="s">
        <v>66</v>
      </c>
    </row>
    <row r="24" spans="2:34" x14ac:dyDescent="0.35">
      <c r="D24" s="24" t="s">
        <v>11</v>
      </c>
      <c r="E24" s="24" t="s">
        <v>12</v>
      </c>
      <c r="F24" s="24" t="s">
        <v>0</v>
      </c>
      <c r="G24" s="12"/>
      <c r="H24" s="24" t="s">
        <v>2</v>
      </c>
      <c r="I24" s="12"/>
      <c r="L24" s="2" t="s">
        <v>31</v>
      </c>
      <c r="M24" s="2"/>
      <c r="N24" s="2"/>
      <c r="O24" s="2"/>
      <c r="P24" s="2"/>
      <c r="Q24" s="2"/>
      <c r="R24" s="2"/>
      <c r="S24" s="2"/>
      <c r="V24" s="12"/>
      <c r="W24" s="25">
        <f>W23*1000</f>
        <v>65.946425935947261</v>
      </c>
      <c r="X24" s="12" t="s">
        <v>67</v>
      </c>
    </row>
    <row r="25" spans="2:34" x14ac:dyDescent="0.35">
      <c r="D25" s="25">
        <v>3.3</v>
      </c>
      <c r="E25" s="25">
        <v>45</v>
      </c>
      <c r="F25" s="25">
        <f>100*(1+0.00385*E25)</f>
        <v>117.32499999999999</v>
      </c>
      <c r="G25" s="12"/>
      <c r="H25" s="23">
        <f>(D25-D26)/(F25-F26)</f>
        <v>0.17142857142857154</v>
      </c>
      <c r="I25" s="12" t="s">
        <v>68</v>
      </c>
      <c r="L25" s="2" t="s">
        <v>32</v>
      </c>
      <c r="M25" s="2"/>
      <c r="N25" s="2"/>
      <c r="O25" s="2"/>
      <c r="P25" s="2"/>
      <c r="Q25" s="2"/>
      <c r="R25" s="2"/>
      <c r="S25" s="2"/>
    </row>
    <row r="26" spans="2:34" x14ac:dyDescent="0.35">
      <c r="D26" s="25">
        <v>0</v>
      </c>
      <c r="E26" s="25">
        <v>-5</v>
      </c>
      <c r="F26" s="25">
        <f>100*(1+0.00385*E26)</f>
        <v>98.075000000000003</v>
      </c>
      <c r="G26" s="12"/>
      <c r="H26" s="12">
        <f>(D25-D26)/(E25-E26)</f>
        <v>6.6000000000000003E-2</v>
      </c>
      <c r="I26" s="12" t="s">
        <v>42</v>
      </c>
    </row>
    <row r="27" spans="2:34" x14ac:dyDescent="0.35">
      <c r="L27" t="s">
        <v>33</v>
      </c>
      <c r="R27" t="s">
        <v>34</v>
      </c>
    </row>
    <row r="28" spans="2:34" x14ac:dyDescent="0.35">
      <c r="D28" s="7"/>
      <c r="E28" s="7"/>
      <c r="F28" s="7"/>
      <c r="G28" s="7"/>
      <c r="H28" s="7"/>
      <c r="I28" s="7"/>
    </row>
    <row r="29" spans="2:34" x14ac:dyDescent="0.35">
      <c r="D29" s="5"/>
      <c r="E29" s="5"/>
      <c r="F29" s="5"/>
      <c r="G29" s="5"/>
      <c r="H29" s="5"/>
    </row>
    <row r="30" spans="2:34" x14ac:dyDescent="0.35">
      <c r="D30" s="5">
        <v>3.2</v>
      </c>
      <c r="E30" s="5">
        <v>800</v>
      </c>
      <c r="F30" s="5"/>
      <c r="G30" s="5">
        <f>D30/E30</f>
        <v>4.0000000000000001E-3</v>
      </c>
      <c r="H30" s="5" t="s">
        <v>14</v>
      </c>
      <c r="L30" s="12"/>
      <c r="M30" s="26" t="s">
        <v>0</v>
      </c>
      <c r="N30" s="26" t="s">
        <v>35</v>
      </c>
      <c r="O30" s="26" t="s">
        <v>36</v>
      </c>
      <c r="P30" s="26" t="s">
        <v>3</v>
      </c>
      <c r="Q30" s="12"/>
    </row>
    <row r="31" spans="2:34" x14ac:dyDescent="0.35">
      <c r="D31" s="5">
        <v>0</v>
      </c>
      <c r="E31" s="5">
        <v>0</v>
      </c>
      <c r="F31" s="5"/>
      <c r="G31" s="5"/>
      <c r="H31" s="5"/>
      <c r="L31" s="29" t="s">
        <v>37</v>
      </c>
      <c r="M31" s="30">
        <v>98.075000000000003</v>
      </c>
      <c r="N31" s="30">
        <f>M16*M31</f>
        <v>16.797310365613619</v>
      </c>
      <c r="O31" s="30">
        <f>-N31</f>
        <v>-16.797310365613619</v>
      </c>
      <c r="P31" s="30">
        <f>N31+O31</f>
        <v>0</v>
      </c>
      <c r="Q31" s="12"/>
    </row>
    <row r="32" spans="2:34" x14ac:dyDescent="0.35">
      <c r="D32" s="5"/>
      <c r="E32" s="5"/>
      <c r="F32" s="5"/>
      <c r="G32" s="5" t="s">
        <v>15</v>
      </c>
      <c r="H32" s="5"/>
      <c r="L32" s="29" t="s">
        <v>38</v>
      </c>
      <c r="M32" s="31">
        <v>109.815</v>
      </c>
      <c r="N32" s="31">
        <f>M16*M32</f>
        <v>18.808020777974605</v>
      </c>
      <c r="O32" s="31"/>
      <c r="P32" s="31">
        <f>N32+$O$31</f>
        <v>2.0107104123609858</v>
      </c>
      <c r="Q32" s="32" t="s">
        <v>39</v>
      </c>
    </row>
    <row r="33" spans="12:19" x14ac:dyDescent="0.35">
      <c r="L33" s="29" t="s">
        <v>40</v>
      </c>
      <c r="M33" s="31">
        <v>110.76</v>
      </c>
      <c r="N33" s="31">
        <f>M33*M16</f>
        <v>18.969870977266016</v>
      </c>
      <c r="O33" s="31"/>
      <c r="P33" s="31">
        <f>N33+$O$31</f>
        <v>2.172560611652397</v>
      </c>
      <c r="Q33" s="33" t="s">
        <v>41</v>
      </c>
      <c r="R33" s="6"/>
      <c r="S33" s="6"/>
    </row>
    <row r="34" spans="12:19" x14ac:dyDescent="0.35">
      <c r="L34" s="12"/>
      <c r="M34" s="31">
        <v>99.688000000000002</v>
      </c>
      <c r="N34" s="31">
        <f>M34*M16</f>
        <v>17.073568959748055</v>
      </c>
      <c r="O34" s="12"/>
      <c r="P34" s="12">
        <f>N34+$O$31</f>
        <v>0.27625859413443621</v>
      </c>
      <c r="Q34" s="32" t="s">
        <v>39</v>
      </c>
    </row>
  </sheetData>
  <mergeCells count="4">
    <mergeCell ref="AC5:AD5"/>
    <mergeCell ref="AE5:AF5"/>
    <mergeCell ref="X5:Y5"/>
    <mergeCell ref="Z5:AA5"/>
  </mergeCells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D16772BE814440966D1DB74AE63574" ma:contentTypeVersion="18" ma:contentTypeDescription="Crear nuevo documento." ma:contentTypeScope="" ma:versionID="c4a83a1dee85b7e91397830649e5c90d">
  <xsd:schema xmlns:xsd="http://www.w3.org/2001/XMLSchema" xmlns:xs="http://www.w3.org/2001/XMLSchema" xmlns:p="http://schemas.microsoft.com/office/2006/metadata/properties" xmlns:ns3="1381b43a-09f3-43ab-ba6d-d6a9700c8b52" xmlns:ns4="ec6636f2-d8e5-4688-9e69-70ae9918ec77" targetNamespace="http://schemas.microsoft.com/office/2006/metadata/properties" ma:root="true" ma:fieldsID="fafa3d1fcb4b121b68b56422cfd3ebb2" ns3:_="" ns4:_="">
    <xsd:import namespace="1381b43a-09f3-43ab-ba6d-d6a9700c8b52"/>
    <xsd:import namespace="ec6636f2-d8e5-4688-9e69-70ae9918ec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1b43a-09f3-43ab-ba6d-d6a9700c8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636f2-d8e5-4688-9e69-70ae9918ec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381b43a-09f3-43ab-ba6d-d6a9700c8b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143818-BD9F-4B59-8305-81AF460F5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81b43a-09f3-43ab-ba6d-d6a9700c8b52"/>
    <ds:schemaRef ds:uri="ec6636f2-d8e5-4688-9e69-70ae9918e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B36437-14E3-427B-B4DF-00CD14BE3641}">
  <ds:schemaRefs>
    <ds:schemaRef ds:uri="http://schemas.openxmlformats.org/package/2006/metadata/core-properties"/>
    <ds:schemaRef ds:uri="1381b43a-09f3-43ab-ba6d-d6a9700c8b52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c6636f2-d8e5-4688-9e69-70ae9918ec77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036585-63D6-406C-A6B2-9D382DB71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CASADO DE LA FUENTE</dc:creator>
  <cp:lastModifiedBy>ALVARO SALVADOR RUIZ</cp:lastModifiedBy>
  <dcterms:created xsi:type="dcterms:W3CDTF">2024-12-19T17:15:14Z</dcterms:created>
  <dcterms:modified xsi:type="dcterms:W3CDTF">2025-06-30T12:57:14Z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0x01010055D16772BE814440966D1DB74AE63574</vt:lpwstr>
  </property>
</Properties>
</file>