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hidePivotFieldList="1"/>
  <mc:AlternateContent xmlns:mc="http://schemas.openxmlformats.org/markup-compatibility/2006">
    <mc:Choice Requires="x15">
      <x15ac:absPath xmlns:x15ac="http://schemas.microsoft.com/office/spreadsheetml/2010/11/ac" url="D:\2024\Excel Test\Final Dashboard\"/>
    </mc:Choice>
  </mc:AlternateContent>
  <xr:revisionPtr revIDLastSave="0" documentId="13_ncr:1_{0DDD03CD-DD62-40FC-AE00-935D7D17E638}" xr6:coauthVersionLast="36" xr6:coauthVersionMax="47" xr10:uidLastSave="{00000000-0000-0000-0000-000000000000}"/>
  <bookViews>
    <workbookView xWindow="-105" yWindow="-105" windowWidth="23250" windowHeight="12450" xr2:uid="{0A0D8D68-EFC2-4074-BDCA-85DAF874A3F1}"/>
  </bookViews>
  <sheets>
    <sheet name="Dashboard" sheetId="8" r:id="rId1"/>
    <sheet name="Master Data" sheetId="1" r:id="rId2"/>
    <sheet name="Input Data" sheetId="3" r:id="rId3"/>
    <sheet name="Pivot tables" sheetId="4" r:id="rId4"/>
    <sheet name="Analysis" sheetId="2" r:id="rId5"/>
    <sheet name="Detail" sheetId="10" r:id="rId6"/>
  </sheets>
  <definedNames>
    <definedName name="_xlchart.v1.0" hidden="1">'Pivot tables'!$AD$4:$AD$8</definedName>
    <definedName name="_xlchart.v1.1" hidden="1">'Pivot tables'!$AE$4:$AE$8</definedName>
    <definedName name="_xlchart.v1.2" hidden="1">'Pivot tables'!$AD$4:$AD$8</definedName>
    <definedName name="_xlchart.v1.3" hidden="1">'Pivot tables'!$AE$4:$AE$8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7" i="4" l="1"/>
  <c r="Q4" i="4"/>
  <c r="Q14" i="4" l="1"/>
  <c r="AE5" i="4" l="1"/>
  <c r="AE6" i="4"/>
  <c r="AE7" i="4"/>
  <c r="AE8" i="4"/>
  <c r="AE4" i="4"/>
  <c r="AD4" i="4"/>
  <c r="AD5" i="4"/>
  <c r="AD6" i="4"/>
  <c r="AD7" i="4"/>
  <c r="AD8" i="4"/>
  <c r="Q5" i="4"/>
  <c r="Q6" i="4"/>
  <c r="Q7" i="4"/>
  <c r="Q8" i="4"/>
  <c r="Q9" i="4"/>
  <c r="Q10" i="4"/>
  <c r="Q11" i="4"/>
  <c r="Q12" i="4"/>
  <c r="Q13"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AL5" i="4"/>
  <c r="AO5" i="4" s="1"/>
  <c r="AL6" i="4"/>
  <c r="AO6" i="4" s="1"/>
  <c r="AL7" i="4"/>
  <c r="AO7" i="4" s="1"/>
  <c r="AL8" i="4"/>
  <c r="AO8" i="4" s="1"/>
  <c r="AL9" i="4"/>
  <c r="AO9" i="4" s="1"/>
  <c r="AL10" i="4"/>
  <c r="AO10" i="4" s="1"/>
  <c r="AL11" i="4"/>
  <c r="AO11" i="4" s="1"/>
  <c r="AL12" i="4"/>
  <c r="AM12" i="4" s="1"/>
  <c r="AL13" i="4"/>
  <c r="AO13" i="4" s="1"/>
  <c r="AL14" i="4"/>
  <c r="AO14" i="4" s="1"/>
  <c r="AL15" i="4"/>
  <c r="AO15" i="4" s="1"/>
  <c r="AL4" i="4"/>
  <c r="AO4" i="4" s="1"/>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G2" i="2"/>
  <c r="K2" i="2"/>
  <c r="M2" i="2" s="1"/>
  <c r="K3" i="2"/>
  <c r="M3" i="2" s="1"/>
  <c r="K4" i="2"/>
  <c r="M4" i="2" s="1"/>
  <c r="K5" i="2"/>
  <c r="M5" i="2" s="1"/>
  <c r="O5" i="2" s="1"/>
  <c r="K6" i="2"/>
  <c r="M6" i="2" s="1"/>
  <c r="K7" i="2"/>
  <c r="M7" i="2" s="1"/>
  <c r="K8" i="2"/>
  <c r="M8" i="2" s="1"/>
  <c r="K9" i="2"/>
  <c r="M9" i="2" s="1"/>
  <c r="O9" i="2" s="1"/>
  <c r="K10" i="2"/>
  <c r="M10" i="2" s="1"/>
  <c r="K11" i="2"/>
  <c r="M11" i="2" s="1"/>
  <c r="K12" i="2"/>
  <c r="M12" i="2" s="1"/>
  <c r="K13" i="2"/>
  <c r="M13" i="2" s="1"/>
  <c r="O13" i="2" s="1"/>
  <c r="K14" i="2"/>
  <c r="M14" i="2" s="1"/>
  <c r="K15" i="2"/>
  <c r="M15" i="2" s="1"/>
  <c r="K16" i="2"/>
  <c r="M16" i="2" s="1"/>
  <c r="K17" i="2"/>
  <c r="M17" i="2" s="1"/>
  <c r="O17" i="2" s="1"/>
  <c r="K18" i="2"/>
  <c r="M18" i="2" s="1"/>
  <c r="K19" i="2"/>
  <c r="M19" i="2" s="1"/>
  <c r="K20" i="2"/>
  <c r="M20" i="2" s="1"/>
  <c r="K21" i="2"/>
  <c r="M21" i="2" s="1"/>
  <c r="O21" i="2" s="1"/>
  <c r="K22" i="2"/>
  <c r="M22" i="2" s="1"/>
  <c r="K23" i="2"/>
  <c r="M23" i="2" s="1"/>
  <c r="K24" i="2"/>
  <c r="M24" i="2" s="1"/>
  <c r="K25" i="2"/>
  <c r="M25" i="2" s="1"/>
  <c r="O25" i="2" s="1"/>
  <c r="K26" i="2"/>
  <c r="M26" i="2" s="1"/>
  <c r="K27" i="2"/>
  <c r="M27" i="2" s="1"/>
  <c r="K28" i="2"/>
  <c r="M28" i="2" s="1"/>
  <c r="K29" i="2"/>
  <c r="M29" i="2" s="1"/>
  <c r="O29" i="2" s="1"/>
  <c r="K30" i="2"/>
  <c r="M30" i="2" s="1"/>
  <c r="K31" i="2"/>
  <c r="M31" i="2" s="1"/>
  <c r="K32" i="2"/>
  <c r="M32" i="2" s="1"/>
  <c r="K33" i="2"/>
  <c r="M33" i="2" s="1"/>
  <c r="O33" i="2" s="1"/>
  <c r="K34" i="2"/>
  <c r="M34" i="2" s="1"/>
  <c r="K35" i="2"/>
  <c r="M35" i="2" s="1"/>
  <c r="K36" i="2"/>
  <c r="M36" i="2" s="1"/>
  <c r="K37" i="2"/>
  <c r="M37" i="2" s="1"/>
  <c r="O37" i="2" s="1"/>
  <c r="K38" i="2"/>
  <c r="M38" i="2" s="1"/>
  <c r="K39" i="2"/>
  <c r="M39" i="2" s="1"/>
  <c r="K40" i="2"/>
  <c r="M40" i="2" s="1"/>
  <c r="K41" i="2"/>
  <c r="M41" i="2" s="1"/>
  <c r="O41" i="2" s="1"/>
  <c r="K42" i="2"/>
  <c r="M42" i="2" s="1"/>
  <c r="K43" i="2"/>
  <c r="M43" i="2" s="1"/>
  <c r="K44" i="2"/>
  <c r="M44" i="2" s="1"/>
  <c r="K45" i="2"/>
  <c r="M45" i="2" s="1"/>
  <c r="O45" i="2" s="1"/>
  <c r="K46" i="2"/>
  <c r="M46" i="2" s="1"/>
  <c r="K47" i="2"/>
  <c r="M47" i="2" s="1"/>
  <c r="K48" i="2"/>
  <c r="M48" i="2" s="1"/>
  <c r="K49" i="2"/>
  <c r="M49" i="2" s="1"/>
  <c r="O49" i="2" s="1"/>
  <c r="K50" i="2"/>
  <c r="M50" i="2" s="1"/>
  <c r="K51" i="2"/>
  <c r="M51" i="2" s="1"/>
  <c r="K52" i="2"/>
  <c r="M52" i="2" s="1"/>
  <c r="K53" i="2"/>
  <c r="M53" i="2" s="1"/>
  <c r="O53" i="2" s="1"/>
  <c r="K54" i="2"/>
  <c r="M54" i="2" s="1"/>
  <c r="K55" i="2"/>
  <c r="M55" i="2" s="1"/>
  <c r="K56" i="2"/>
  <c r="M56" i="2" s="1"/>
  <c r="K57" i="2"/>
  <c r="M57" i="2" s="1"/>
  <c r="O57" i="2" s="1"/>
  <c r="K58" i="2"/>
  <c r="M58" i="2" s="1"/>
  <c r="K59" i="2"/>
  <c r="M59" i="2" s="1"/>
  <c r="K60" i="2"/>
  <c r="M60" i="2" s="1"/>
  <c r="K61" i="2"/>
  <c r="M61" i="2" s="1"/>
  <c r="O61" i="2" s="1"/>
  <c r="K62" i="2"/>
  <c r="M62" i="2" s="1"/>
  <c r="K63" i="2"/>
  <c r="M63" i="2" s="1"/>
  <c r="K64" i="2"/>
  <c r="M64" i="2" s="1"/>
  <c r="K65" i="2"/>
  <c r="M65" i="2" s="1"/>
  <c r="O65" i="2" s="1"/>
  <c r="K66" i="2"/>
  <c r="M66" i="2" s="1"/>
  <c r="K67" i="2"/>
  <c r="M67" i="2" s="1"/>
  <c r="K68" i="2"/>
  <c r="M68" i="2" s="1"/>
  <c r="K69" i="2"/>
  <c r="M69" i="2" s="1"/>
  <c r="O69" i="2" s="1"/>
  <c r="K70" i="2"/>
  <c r="M70" i="2" s="1"/>
  <c r="K71" i="2"/>
  <c r="M71" i="2" s="1"/>
  <c r="K72" i="2"/>
  <c r="M72" i="2" s="1"/>
  <c r="K73" i="2"/>
  <c r="M73" i="2" s="1"/>
  <c r="O73" i="2" s="1"/>
  <c r="K74" i="2"/>
  <c r="M74" i="2" s="1"/>
  <c r="K75" i="2"/>
  <c r="M75" i="2" s="1"/>
  <c r="K76" i="2"/>
  <c r="M76" i="2" s="1"/>
  <c r="K77" i="2"/>
  <c r="M77" i="2" s="1"/>
  <c r="O77" i="2" s="1"/>
  <c r="K78" i="2"/>
  <c r="M78" i="2" s="1"/>
  <c r="K79" i="2"/>
  <c r="M79" i="2" s="1"/>
  <c r="K80" i="2"/>
  <c r="M80" i="2" s="1"/>
  <c r="K81" i="2"/>
  <c r="M81" i="2" s="1"/>
  <c r="O81" i="2" s="1"/>
  <c r="K82" i="2"/>
  <c r="M82" i="2" s="1"/>
  <c r="K83" i="2"/>
  <c r="M83" i="2" s="1"/>
  <c r="K84" i="2"/>
  <c r="M84" i="2" s="1"/>
  <c r="K85" i="2"/>
  <c r="M85" i="2" s="1"/>
  <c r="O85" i="2" s="1"/>
  <c r="K86" i="2"/>
  <c r="M86" i="2" s="1"/>
  <c r="K87" i="2"/>
  <c r="M87" i="2" s="1"/>
  <c r="K88" i="2"/>
  <c r="M88" i="2" s="1"/>
  <c r="K89" i="2"/>
  <c r="M89" i="2" s="1"/>
  <c r="O89" i="2" s="1"/>
  <c r="K90" i="2"/>
  <c r="M90" i="2" s="1"/>
  <c r="K91" i="2"/>
  <c r="M91" i="2" s="1"/>
  <c r="K92" i="2"/>
  <c r="M92" i="2" s="1"/>
  <c r="K93" i="2"/>
  <c r="M93" i="2" s="1"/>
  <c r="O93" i="2" s="1"/>
  <c r="K94" i="2"/>
  <c r="M94" i="2" s="1"/>
  <c r="K95" i="2"/>
  <c r="M95" i="2" s="1"/>
  <c r="K96" i="2"/>
  <c r="M96" i="2" s="1"/>
  <c r="K97" i="2"/>
  <c r="M97" i="2" s="1"/>
  <c r="O97" i="2" s="1"/>
  <c r="K98" i="2"/>
  <c r="M98" i="2" s="1"/>
  <c r="K99" i="2"/>
  <c r="M99" i="2" s="1"/>
  <c r="K100" i="2"/>
  <c r="M100" i="2" s="1"/>
  <c r="K101" i="2"/>
  <c r="M101" i="2" s="1"/>
  <c r="O101" i="2" s="1"/>
  <c r="K102" i="2"/>
  <c r="M102" i="2" s="1"/>
  <c r="K103" i="2"/>
  <c r="M103" i="2" s="1"/>
  <c r="K104" i="2"/>
  <c r="M104" i="2" s="1"/>
  <c r="K105" i="2"/>
  <c r="M105" i="2" s="1"/>
  <c r="O105" i="2" s="1"/>
  <c r="K106" i="2"/>
  <c r="M106" i="2" s="1"/>
  <c r="K107" i="2"/>
  <c r="M107" i="2" s="1"/>
  <c r="K108" i="2"/>
  <c r="M108" i="2" s="1"/>
  <c r="K109" i="2"/>
  <c r="M109" i="2" s="1"/>
  <c r="O109" i="2" s="1"/>
  <c r="K110" i="2"/>
  <c r="M110" i="2" s="1"/>
  <c r="K111" i="2"/>
  <c r="M111" i="2" s="1"/>
  <c r="K112" i="2"/>
  <c r="M112" i="2" s="1"/>
  <c r="K113" i="2"/>
  <c r="M113" i="2" s="1"/>
  <c r="O113" i="2" s="1"/>
  <c r="K114" i="2"/>
  <c r="M114" i="2" s="1"/>
  <c r="K115" i="2"/>
  <c r="M115" i="2" s="1"/>
  <c r="K116" i="2"/>
  <c r="M116" i="2" s="1"/>
  <c r="K117" i="2"/>
  <c r="M117" i="2" s="1"/>
  <c r="O117" i="2" s="1"/>
  <c r="K118" i="2"/>
  <c r="M118" i="2" s="1"/>
  <c r="K119" i="2"/>
  <c r="M119" i="2" s="1"/>
  <c r="K120" i="2"/>
  <c r="M120" i="2" s="1"/>
  <c r="K121" i="2"/>
  <c r="M121" i="2" s="1"/>
  <c r="O121" i="2" s="1"/>
  <c r="K122" i="2"/>
  <c r="M122" i="2" s="1"/>
  <c r="K123" i="2"/>
  <c r="M123" i="2" s="1"/>
  <c r="K124" i="2"/>
  <c r="M124" i="2" s="1"/>
  <c r="K125" i="2"/>
  <c r="M125" i="2" s="1"/>
  <c r="O125" i="2" s="1"/>
  <c r="K126" i="2"/>
  <c r="M126" i="2" s="1"/>
  <c r="K127" i="2"/>
  <c r="M127" i="2" s="1"/>
  <c r="K128" i="2"/>
  <c r="M128" i="2" s="1"/>
  <c r="K129" i="2"/>
  <c r="M129" i="2" s="1"/>
  <c r="O129" i="2" s="1"/>
  <c r="K130" i="2"/>
  <c r="M130" i="2" s="1"/>
  <c r="K131" i="2"/>
  <c r="M131" i="2" s="1"/>
  <c r="K132" i="2"/>
  <c r="M132" i="2" s="1"/>
  <c r="K133" i="2"/>
  <c r="M133" i="2" s="1"/>
  <c r="O133" i="2" s="1"/>
  <c r="K134" i="2"/>
  <c r="M134" i="2" s="1"/>
  <c r="K135" i="2"/>
  <c r="M135" i="2" s="1"/>
  <c r="K136" i="2"/>
  <c r="M136" i="2" s="1"/>
  <c r="K137" i="2"/>
  <c r="M137" i="2" s="1"/>
  <c r="O137" i="2" s="1"/>
  <c r="K138" i="2"/>
  <c r="M138" i="2" s="1"/>
  <c r="K139" i="2"/>
  <c r="M139" i="2" s="1"/>
  <c r="K140" i="2"/>
  <c r="M140" i="2" s="1"/>
  <c r="K141" i="2"/>
  <c r="M141" i="2" s="1"/>
  <c r="O141" i="2" s="1"/>
  <c r="K142" i="2"/>
  <c r="M142" i="2" s="1"/>
  <c r="K143" i="2"/>
  <c r="M143" i="2" s="1"/>
  <c r="K144" i="2"/>
  <c r="M144" i="2" s="1"/>
  <c r="K145" i="2"/>
  <c r="M145" i="2" s="1"/>
  <c r="O145" i="2" s="1"/>
  <c r="K146" i="2"/>
  <c r="M146" i="2" s="1"/>
  <c r="K147" i="2"/>
  <c r="M147" i="2" s="1"/>
  <c r="K148" i="2"/>
  <c r="M148" i="2" s="1"/>
  <c r="K149" i="2"/>
  <c r="M149" i="2" s="1"/>
  <c r="O149" i="2" s="1"/>
  <c r="K150" i="2"/>
  <c r="M150" i="2" s="1"/>
  <c r="K151" i="2"/>
  <c r="M151" i="2" s="1"/>
  <c r="K152" i="2"/>
  <c r="M152" i="2" s="1"/>
  <c r="K153" i="2"/>
  <c r="M153" i="2" s="1"/>
  <c r="O153" i="2" s="1"/>
  <c r="K154" i="2"/>
  <c r="M154" i="2" s="1"/>
  <c r="K155" i="2"/>
  <c r="M155" i="2" s="1"/>
  <c r="K156" i="2"/>
  <c r="M156" i="2" s="1"/>
  <c r="K157" i="2"/>
  <c r="M157" i="2" s="1"/>
  <c r="O157" i="2" s="1"/>
  <c r="K158" i="2"/>
  <c r="M158" i="2" s="1"/>
  <c r="K159" i="2"/>
  <c r="M159" i="2" s="1"/>
  <c r="K160" i="2"/>
  <c r="M160" i="2" s="1"/>
  <c r="K161" i="2"/>
  <c r="M161" i="2" s="1"/>
  <c r="O161" i="2" s="1"/>
  <c r="K162" i="2"/>
  <c r="M162" i="2" s="1"/>
  <c r="K163" i="2"/>
  <c r="M163" i="2" s="1"/>
  <c r="K164" i="2"/>
  <c r="M164" i="2" s="1"/>
  <c r="K165" i="2"/>
  <c r="M165" i="2" s="1"/>
  <c r="O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N2" i="2" s="1"/>
  <c r="J3" i="2"/>
  <c r="L3" i="2" s="1"/>
  <c r="N3" i="2" s="1"/>
  <c r="J4" i="2"/>
  <c r="L4" i="2" s="1"/>
  <c r="N4" i="2" s="1"/>
  <c r="J5" i="2"/>
  <c r="L5" i="2" s="1"/>
  <c r="N5" i="2" s="1"/>
  <c r="J6" i="2"/>
  <c r="L6" i="2" s="1"/>
  <c r="N6" i="2" s="1"/>
  <c r="J7" i="2"/>
  <c r="L7" i="2" s="1"/>
  <c r="N7" i="2" s="1"/>
  <c r="J8" i="2"/>
  <c r="L8" i="2" s="1"/>
  <c r="N8" i="2" s="1"/>
  <c r="J9" i="2"/>
  <c r="L9" i="2" s="1"/>
  <c r="N9" i="2" s="1"/>
  <c r="J10" i="2"/>
  <c r="L10" i="2" s="1"/>
  <c r="N10" i="2" s="1"/>
  <c r="J11" i="2"/>
  <c r="L11" i="2" s="1"/>
  <c r="N11" i="2" s="1"/>
  <c r="J12" i="2"/>
  <c r="L12" i="2" s="1"/>
  <c r="N12" i="2" s="1"/>
  <c r="J13" i="2"/>
  <c r="L13" i="2" s="1"/>
  <c r="N13" i="2" s="1"/>
  <c r="J14" i="2"/>
  <c r="L14" i="2" s="1"/>
  <c r="N14" i="2" s="1"/>
  <c r="J15" i="2"/>
  <c r="L15" i="2" s="1"/>
  <c r="N15" i="2" s="1"/>
  <c r="J16" i="2"/>
  <c r="L16" i="2" s="1"/>
  <c r="N16" i="2" s="1"/>
  <c r="J17" i="2"/>
  <c r="L17" i="2" s="1"/>
  <c r="N17" i="2" s="1"/>
  <c r="J18" i="2"/>
  <c r="L18" i="2" s="1"/>
  <c r="N18" i="2" s="1"/>
  <c r="J19" i="2"/>
  <c r="L19" i="2" s="1"/>
  <c r="N19" i="2" s="1"/>
  <c r="J20" i="2"/>
  <c r="L20" i="2" s="1"/>
  <c r="N20" i="2" s="1"/>
  <c r="J21" i="2"/>
  <c r="L21" i="2" s="1"/>
  <c r="N21" i="2" s="1"/>
  <c r="J22" i="2"/>
  <c r="L22" i="2" s="1"/>
  <c r="N22" i="2" s="1"/>
  <c r="J23" i="2"/>
  <c r="L23" i="2" s="1"/>
  <c r="N23" i="2" s="1"/>
  <c r="J24" i="2"/>
  <c r="L24" i="2" s="1"/>
  <c r="N24" i="2" s="1"/>
  <c r="J25" i="2"/>
  <c r="L25" i="2" s="1"/>
  <c r="N25" i="2" s="1"/>
  <c r="J26" i="2"/>
  <c r="L26" i="2" s="1"/>
  <c r="N26" i="2" s="1"/>
  <c r="J27" i="2"/>
  <c r="L27" i="2" s="1"/>
  <c r="N27" i="2" s="1"/>
  <c r="J28" i="2"/>
  <c r="L28" i="2" s="1"/>
  <c r="N28" i="2" s="1"/>
  <c r="J29" i="2"/>
  <c r="L29" i="2" s="1"/>
  <c r="N29" i="2" s="1"/>
  <c r="J30" i="2"/>
  <c r="L30" i="2" s="1"/>
  <c r="N30" i="2" s="1"/>
  <c r="J31" i="2"/>
  <c r="L31" i="2" s="1"/>
  <c r="N31" i="2" s="1"/>
  <c r="J32" i="2"/>
  <c r="L32" i="2" s="1"/>
  <c r="N32" i="2" s="1"/>
  <c r="J33" i="2"/>
  <c r="L33" i="2" s="1"/>
  <c r="N33" i="2" s="1"/>
  <c r="J34" i="2"/>
  <c r="L34" i="2" s="1"/>
  <c r="N34" i="2" s="1"/>
  <c r="J35" i="2"/>
  <c r="L35" i="2" s="1"/>
  <c r="N35" i="2" s="1"/>
  <c r="J36" i="2"/>
  <c r="L36" i="2" s="1"/>
  <c r="N36" i="2" s="1"/>
  <c r="J37" i="2"/>
  <c r="L37" i="2" s="1"/>
  <c r="N37" i="2" s="1"/>
  <c r="J38" i="2"/>
  <c r="L38" i="2" s="1"/>
  <c r="N38" i="2" s="1"/>
  <c r="J39" i="2"/>
  <c r="L39" i="2" s="1"/>
  <c r="N39" i="2" s="1"/>
  <c r="J40" i="2"/>
  <c r="L40" i="2" s="1"/>
  <c r="N40" i="2" s="1"/>
  <c r="J41" i="2"/>
  <c r="L41" i="2" s="1"/>
  <c r="N41" i="2" s="1"/>
  <c r="J42" i="2"/>
  <c r="L42" i="2" s="1"/>
  <c r="N42" i="2" s="1"/>
  <c r="J43" i="2"/>
  <c r="L43" i="2" s="1"/>
  <c r="N43" i="2" s="1"/>
  <c r="J44" i="2"/>
  <c r="L44" i="2" s="1"/>
  <c r="N44" i="2" s="1"/>
  <c r="J45" i="2"/>
  <c r="L45" i="2" s="1"/>
  <c r="N45" i="2" s="1"/>
  <c r="J46" i="2"/>
  <c r="L46" i="2" s="1"/>
  <c r="N46" i="2" s="1"/>
  <c r="J47" i="2"/>
  <c r="L47" i="2" s="1"/>
  <c r="N47" i="2" s="1"/>
  <c r="J48" i="2"/>
  <c r="L48" i="2" s="1"/>
  <c r="N48" i="2" s="1"/>
  <c r="J49" i="2"/>
  <c r="L49" i="2" s="1"/>
  <c r="N49" i="2" s="1"/>
  <c r="J50" i="2"/>
  <c r="L50" i="2" s="1"/>
  <c r="N50" i="2" s="1"/>
  <c r="J51" i="2"/>
  <c r="L51" i="2" s="1"/>
  <c r="N51" i="2" s="1"/>
  <c r="J52" i="2"/>
  <c r="L52" i="2" s="1"/>
  <c r="N52" i="2" s="1"/>
  <c r="J53" i="2"/>
  <c r="L53" i="2" s="1"/>
  <c r="N53" i="2" s="1"/>
  <c r="J54" i="2"/>
  <c r="L54" i="2" s="1"/>
  <c r="N54" i="2" s="1"/>
  <c r="J55" i="2"/>
  <c r="L55" i="2" s="1"/>
  <c r="N55" i="2" s="1"/>
  <c r="J56" i="2"/>
  <c r="L56" i="2" s="1"/>
  <c r="N56" i="2" s="1"/>
  <c r="J57" i="2"/>
  <c r="L57" i="2" s="1"/>
  <c r="N57" i="2" s="1"/>
  <c r="J58" i="2"/>
  <c r="L58" i="2" s="1"/>
  <c r="N58" i="2" s="1"/>
  <c r="J59" i="2"/>
  <c r="L59" i="2" s="1"/>
  <c r="N59" i="2" s="1"/>
  <c r="J60" i="2"/>
  <c r="L60" i="2" s="1"/>
  <c r="N60" i="2" s="1"/>
  <c r="J61" i="2"/>
  <c r="L61" i="2" s="1"/>
  <c r="N61" i="2" s="1"/>
  <c r="J62" i="2"/>
  <c r="L62" i="2" s="1"/>
  <c r="N62" i="2" s="1"/>
  <c r="J63" i="2"/>
  <c r="L63" i="2" s="1"/>
  <c r="N63" i="2" s="1"/>
  <c r="J64" i="2"/>
  <c r="L64" i="2" s="1"/>
  <c r="N64" i="2" s="1"/>
  <c r="J65" i="2"/>
  <c r="L65" i="2" s="1"/>
  <c r="N65" i="2" s="1"/>
  <c r="J66" i="2"/>
  <c r="L66" i="2" s="1"/>
  <c r="N66" i="2" s="1"/>
  <c r="J67" i="2"/>
  <c r="L67" i="2" s="1"/>
  <c r="N67" i="2" s="1"/>
  <c r="J68" i="2"/>
  <c r="L68" i="2" s="1"/>
  <c r="N68" i="2" s="1"/>
  <c r="J69" i="2"/>
  <c r="L69" i="2" s="1"/>
  <c r="N69" i="2" s="1"/>
  <c r="J70" i="2"/>
  <c r="L70" i="2" s="1"/>
  <c r="N70" i="2" s="1"/>
  <c r="J71" i="2"/>
  <c r="L71" i="2" s="1"/>
  <c r="N71" i="2" s="1"/>
  <c r="J72" i="2"/>
  <c r="L72" i="2" s="1"/>
  <c r="N72" i="2" s="1"/>
  <c r="J73" i="2"/>
  <c r="L73" i="2" s="1"/>
  <c r="N73" i="2" s="1"/>
  <c r="J74" i="2"/>
  <c r="L74" i="2" s="1"/>
  <c r="N74" i="2" s="1"/>
  <c r="J75" i="2"/>
  <c r="L75" i="2" s="1"/>
  <c r="N75" i="2" s="1"/>
  <c r="J76" i="2"/>
  <c r="L76" i="2" s="1"/>
  <c r="N76" i="2" s="1"/>
  <c r="J77" i="2"/>
  <c r="L77" i="2" s="1"/>
  <c r="N77" i="2" s="1"/>
  <c r="J78" i="2"/>
  <c r="L78" i="2" s="1"/>
  <c r="N78" i="2" s="1"/>
  <c r="J79" i="2"/>
  <c r="L79" i="2" s="1"/>
  <c r="N79" i="2" s="1"/>
  <c r="J80" i="2"/>
  <c r="L80" i="2" s="1"/>
  <c r="N80" i="2" s="1"/>
  <c r="J81" i="2"/>
  <c r="L81" i="2" s="1"/>
  <c r="N81" i="2" s="1"/>
  <c r="J82" i="2"/>
  <c r="L82" i="2" s="1"/>
  <c r="N82" i="2" s="1"/>
  <c r="J83" i="2"/>
  <c r="L83" i="2" s="1"/>
  <c r="N83" i="2" s="1"/>
  <c r="J84" i="2"/>
  <c r="L84" i="2" s="1"/>
  <c r="N84" i="2" s="1"/>
  <c r="J85" i="2"/>
  <c r="L85" i="2" s="1"/>
  <c r="N85" i="2" s="1"/>
  <c r="J86" i="2"/>
  <c r="L86" i="2" s="1"/>
  <c r="N86" i="2" s="1"/>
  <c r="J87" i="2"/>
  <c r="L87" i="2" s="1"/>
  <c r="N87" i="2" s="1"/>
  <c r="J88" i="2"/>
  <c r="L88" i="2" s="1"/>
  <c r="N88" i="2" s="1"/>
  <c r="J89" i="2"/>
  <c r="L89" i="2" s="1"/>
  <c r="N89" i="2" s="1"/>
  <c r="J90" i="2"/>
  <c r="L90" i="2" s="1"/>
  <c r="N90" i="2" s="1"/>
  <c r="J91" i="2"/>
  <c r="L91" i="2" s="1"/>
  <c r="N91" i="2" s="1"/>
  <c r="J92" i="2"/>
  <c r="L92" i="2" s="1"/>
  <c r="N92" i="2" s="1"/>
  <c r="J93" i="2"/>
  <c r="L93" i="2" s="1"/>
  <c r="N93" i="2" s="1"/>
  <c r="J94" i="2"/>
  <c r="L94" i="2" s="1"/>
  <c r="N94" i="2" s="1"/>
  <c r="J95" i="2"/>
  <c r="L95" i="2" s="1"/>
  <c r="N95" i="2" s="1"/>
  <c r="J96" i="2"/>
  <c r="L96" i="2" s="1"/>
  <c r="N96" i="2" s="1"/>
  <c r="J97" i="2"/>
  <c r="L97" i="2" s="1"/>
  <c r="N97" i="2" s="1"/>
  <c r="J98" i="2"/>
  <c r="L98" i="2" s="1"/>
  <c r="N98" i="2" s="1"/>
  <c r="J99" i="2"/>
  <c r="L99" i="2" s="1"/>
  <c r="N99" i="2" s="1"/>
  <c r="J100" i="2"/>
  <c r="L100" i="2" s="1"/>
  <c r="N100" i="2" s="1"/>
  <c r="J101" i="2"/>
  <c r="L101" i="2" s="1"/>
  <c r="N101" i="2" s="1"/>
  <c r="J102" i="2"/>
  <c r="L102" i="2" s="1"/>
  <c r="N102" i="2" s="1"/>
  <c r="J103" i="2"/>
  <c r="L103" i="2" s="1"/>
  <c r="N103" i="2" s="1"/>
  <c r="J104" i="2"/>
  <c r="L104" i="2" s="1"/>
  <c r="N104" i="2" s="1"/>
  <c r="J105" i="2"/>
  <c r="L105" i="2" s="1"/>
  <c r="N105" i="2" s="1"/>
  <c r="J106" i="2"/>
  <c r="L106" i="2" s="1"/>
  <c r="N106" i="2" s="1"/>
  <c r="J107" i="2"/>
  <c r="L107" i="2" s="1"/>
  <c r="N107" i="2" s="1"/>
  <c r="J108" i="2"/>
  <c r="L108" i="2" s="1"/>
  <c r="N108" i="2" s="1"/>
  <c r="J109" i="2"/>
  <c r="L109" i="2" s="1"/>
  <c r="N109" i="2" s="1"/>
  <c r="J110" i="2"/>
  <c r="L110" i="2" s="1"/>
  <c r="N110" i="2" s="1"/>
  <c r="J111" i="2"/>
  <c r="L111" i="2" s="1"/>
  <c r="N111" i="2" s="1"/>
  <c r="J112" i="2"/>
  <c r="L112" i="2" s="1"/>
  <c r="N112" i="2" s="1"/>
  <c r="J113" i="2"/>
  <c r="L113" i="2" s="1"/>
  <c r="N113" i="2" s="1"/>
  <c r="J114" i="2"/>
  <c r="L114" i="2" s="1"/>
  <c r="N114" i="2" s="1"/>
  <c r="J115" i="2"/>
  <c r="L115" i="2" s="1"/>
  <c r="N115" i="2" s="1"/>
  <c r="J116" i="2"/>
  <c r="L116" i="2" s="1"/>
  <c r="N116" i="2" s="1"/>
  <c r="J117" i="2"/>
  <c r="L117" i="2" s="1"/>
  <c r="N117" i="2" s="1"/>
  <c r="J118" i="2"/>
  <c r="L118" i="2" s="1"/>
  <c r="N118" i="2" s="1"/>
  <c r="J119" i="2"/>
  <c r="L119" i="2" s="1"/>
  <c r="N119" i="2" s="1"/>
  <c r="J120" i="2"/>
  <c r="L120" i="2" s="1"/>
  <c r="N120" i="2" s="1"/>
  <c r="J121" i="2"/>
  <c r="L121" i="2" s="1"/>
  <c r="N121" i="2" s="1"/>
  <c r="J122" i="2"/>
  <c r="L122" i="2" s="1"/>
  <c r="N122" i="2" s="1"/>
  <c r="J123" i="2"/>
  <c r="L123" i="2" s="1"/>
  <c r="N123" i="2" s="1"/>
  <c r="J124" i="2"/>
  <c r="L124" i="2" s="1"/>
  <c r="N124" i="2" s="1"/>
  <c r="J125" i="2"/>
  <c r="L125" i="2" s="1"/>
  <c r="N125" i="2" s="1"/>
  <c r="J126" i="2"/>
  <c r="L126" i="2" s="1"/>
  <c r="N126" i="2" s="1"/>
  <c r="J127" i="2"/>
  <c r="L127" i="2" s="1"/>
  <c r="N127" i="2" s="1"/>
  <c r="J128" i="2"/>
  <c r="L128" i="2" s="1"/>
  <c r="N128" i="2" s="1"/>
  <c r="J129" i="2"/>
  <c r="L129" i="2" s="1"/>
  <c r="N129" i="2" s="1"/>
  <c r="J130" i="2"/>
  <c r="L130" i="2" s="1"/>
  <c r="N130" i="2" s="1"/>
  <c r="J131" i="2"/>
  <c r="L131" i="2" s="1"/>
  <c r="N131" i="2" s="1"/>
  <c r="J132" i="2"/>
  <c r="L132" i="2" s="1"/>
  <c r="N132" i="2" s="1"/>
  <c r="J133" i="2"/>
  <c r="L133" i="2" s="1"/>
  <c r="N133" i="2" s="1"/>
  <c r="J134" i="2"/>
  <c r="L134" i="2" s="1"/>
  <c r="N134" i="2" s="1"/>
  <c r="J135" i="2"/>
  <c r="L135" i="2" s="1"/>
  <c r="N135" i="2" s="1"/>
  <c r="J136" i="2"/>
  <c r="L136" i="2" s="1"/>
  <c r="N136" i="2" s="1"/>
  <c r="J137" i="2"/>
  <c r="L137" i="2" s="1"/>
  <c r="N137" i="2" s="1"/>
  <c r="J138" i="2"/>
  <c r="L138" i="2" s="1"/>
  <c r="N138" i="2" s="1"/>
  <c r="J139" i="2"/>
  <c r="L139" i="2" s="1"/>
  <c r="N139" i="2" s="1"/>
  <c r="J140" i="2"/>
  <c r="L140" i="2" s="1"/>
  <c r="N140" i="2" s="1"/>
  <c r="J141" i="2"/>
  <c r="L141" i="2" s="1"/>
  <c r="N141" i="2" s="1"/>
  <c r="J142" i="2"/>
  <c r="L142" i="2" s="1"/>
  <c r="N142" i="2" s="1"/>
  <c r="J143" i="2"/>
  <c r="L143" i="2" s="1"/>
  <c r="N143" i="2" s="1"/>
  <c r="J144" i="2"/>
  <c r="L144" i="2" s="1"/>
  <c r="N144" i="2" s="1"/>
  <c r="J145" i="2"/>
  <c r="L145" i="2" s="1"/>
  <c r="N145" i="2" s="1"/>
  <c r="J146" i="2"/>
  <c r="L146" i="2" s="1"/>
  <c r="N146" i="2" s="1"/>
  <c r="J147" i="2"/>
  <c r="L147" i="2" s="1"/>
  <c r="N147" i="2" s="1"/>
  <c r="J148" i="2"/>
  <c r="L148" i="2" s="1"/>
  <c r="N148" i="2" s="1"/>
  <c r="J149" i="2"/>
  <c r="L149" i="2" s="1"/>
  <c r="N149" i="2" s="1"/>
  <c r="J150" i="2"/>
  <c r="L150" i="2" s="1"/>
  <c r="N150" i="2" s="1"/>
  <c r="J151" i="2"/>
  <c r="L151" i="2" s="1"/>
  <c r="N151" i="2" s="1"/>
  <c r="J152" i="2"/>
  <c r="L152" i="2" s="1"/>
  <c r="N152" i="2" s="1"/>
  <c r="J153" i="2"/>
  <c r="L153" i="2" s="1"/>
  <c r="N153" i="2" s="1"/>
  <c r="J154" i="2"/>
  <c r="L154" i="2" s="1"/>
  <c r="N154" i="2" s="1"/>
  <c r="J155" i="2"/>
  <c r="L155" i="2" s="1"/>
  <c r="N155" i="2" s="1"/>
  <c r="J156" i="2"/>
  <c r="L156" i="2" s="1"/>
  <c r="N156" i="2" s="1"/>
  <c r="J157" i="2"/>
  <c r="L157" i="2" s="1"/>
  <c r="N157" i="2" s="1"/>
  <c r="J158" i="2"/>
  <c r="L158" i="2" s="1"/>
  <c r="N158" i="2" s="1"/>
  <c r="J159" i="2"/>
  <c r="L159" i="2" s="1"/>
  <c r="N159" i="2" s="1"/>
  <c r="J160" i="2"/>
  <c r="L160" i="2" s="1"/>
  <c r="N160" i="2" s="1"/>
  <c r="J161" i="2"/>
  <c r="L161" i="2" s="1"/>
  <c r="N161" i="2" s="1"/>
  <c r="J162" i="2"/>
  <c r="L162" i="2" s="1"/>
  <c r="N162" i="2" s="1"/>
  <c r="J163" i="2"/>
  <c r="L163" i="2" s="1"/>
  <c r="N163" i="2" s="1"/>
  <c r="J164" i="2"/>
  <c r="L164" i="2" s="1"/>
  <c r="N164" i="2" s="1"/>
  <c r="J165" i="2"/>
  <c r="L165" i="2" s="1"/>
  <c r="N165" i="2" s="1"/>
  <c r="J166" i="2"/>
  <c r="L166" i="2" s="1"/>
  <c r="N166" i="2" s="1"/>
  <c r="J167" i="2"/>
  <c r="L167" i="2" s="1"/>
  <c r="N167" i="2" s="1"/>
  <c r="J168" i="2"/>
  <c r="L168" i="2" s="1"/>
  <c r="N168" i="2" s="1"/>
  <c r="J169" i="2"/>
  <c r="L169" i="2" s="1"/>
  <c r="N169" i="2" s="1"/>
  <c r="J170" i="2"/>
  <c r="L170" i="2" s="1"/>
  <c r="N170" i="2" s="1"/>
  <c r="J171" i="2"/>
  <c r="L171" i="2" s="1"/>
  <c r="N171" i="2" s="1"/>
  <c r="J172" i="2"/>
  <c r="L172" i="2" s="1"/>
  <c r="N172" i="2" s="1"/>
  <c r="J173" i="2"/>
  <c r="L173" i="2" s="1"/>
  <c r="N173" i="2" s="1"/>
  <c r="J174" i="2"/>
  <c r="L174" i="2" s="1"/>
  <c r="N174" i="2" s="1"/>
  <c r="J175" i="2"/>
  <c r="L175" i="2" s="1"/>
  <c r="N175" i="2" s="1"/>
  <c r="J176" i="2"/>
  <c r="L176" i="2" s="1"/>
  <c r="N176" i="2" s="1"/>
  <c r="J177" i="2"/>
  <c r="L177" i="2" s="1"/>
  <c r="N177" i="2" s="1"/>
  <c r="J178" i="2"/>
  <c r="L178" i="2" s="1"/>
  <c r="N178" i="2" s="1"/>
  <c r="J179" i="2"/>
  <c r="L179" i="2" s="1"/>
  <c r="N179" i="2" s="1"/>
  <c r="J180" i="2"/>
  <c r="L180" i="2" s="1"/>
  <c r="N180" i="2" s="1"/>
  <c r="J181" i="2"/>
  <c r="L181" i="2" s="1"/>
  <c r="N181" i="2" s="1"/>
  <c r="J182" i="2"/>
  <c r="L182" i="2" s="1"/>
  <c r="N182" i="2" s="1"/>
  <c r="J183" i="2"/>
  <c r="L183" i="2" s="1"/>
  <c r="N183" i="2" s="1"/>
  <c r="J184" i="2"/>
  <c r="L184" i="2" s="1"/>
  <c r="N184" i="2" s="1"/>
  <c r="J185" i="2"/>
  <c r="L185" i="2" s="1"/>
  <c r="N185" i="2" s="1"/>
  <c r="J186" i="2"/>
  <c r="L186" i="2" s="1"/>
  <c r="N186" i="2" s="1"/>
  <c r="J187" i="2"/>
  <c r="L187" i="2" s="1"/>
  <c r="N187" i="2" s="1"/>
  <c r="J188" i="2"/>
  <c r="L188" i="2" s="1"/>
  <c r="N188" i="2" s="1"/>
  <c r="J189" i="2"/>
  <c r="L189" i="2" s="1"/>
  <c r="N189" i="2" s="1"/>
  <c r="J190" i="2"/>
  <c r="L190" i="2" s="1"/>
  <c r="N190" i="2" s="1"/>
  <c r="J191" i="2"/>
  <c r="L191" i="2" s="1"/>
  <c r="N191" i="2" s="1"/>
  <c r="J192" i="2"/>
  <c r="L192" i="2" s="1"/>
  <c r="N192" i="2" s="1"/>
  <c r="J193" i="2"/>
  <c r="L193" i="2" s="1"/>
  <c r="N193" i="2" s="1"/>
  <c r="J194" i="2"/>
  <c r="L194" i="2" s="1"/>
  <c r="N194" i="2" s="1"/>
  <c r="J195" i="2"/>
  <c r="L195" i="2" s="1"/>
  <c r="N195" i="2" s="1"/>
  <c r="J196" i="2"/>
  <c r="L196" i="2" s="1"/>
  <c r="N196" i="2" s="1"/>
  <c r="J197" i="2"/>
  <c r="L197" i="2" s="1"/>
  <c r="N197" i="2" s="1"/>
  <c r="J198" i="2"/>
  <c r="L198" i="2" s="1"/>
  <c r="N198" i="2" s="1"/>
  <c r="J199" i="2"/>
  <c r="L199" i="2" s="1"/>
  <c r="N199" i="2" s="1"/>
  <c r="J200" i="2"/>
  <c r="L200" i="2" s="1"/>
  <c r="N200" i="2" s="1"/>
  <c r="J201" i="2"/>
  <c r="L201" i="2" s="1"/>
  <c r="N201" i="2" s="1"/>
  <c r="J202" i="2"/>
  <c r="L202" i="2" s="1"/>
  <c r="N202" i="2" s="1"/>
  <c r="J203" i="2"/>
  <c r="L203" i="2" s="1"/>
  <c r="N203" i="2" s="1"/>
  <c r="J204" i="2"/>
  <c r="L204" i="2" s="1"/>
  <c r="N204" i="2" s="1"/>
  <c r="J205" i="2"/>
  <c r="L205" i="2" s="1"/>
  <c r="N205" i="2" s="1"/>
  <c r="J206" i="2"/>
  <c r="L206" i="2" s="1"/>
  <c r="N206" i="2" s="1"/>
  <c r="J207" i="2"/>
  <c r="L207" i="2" s="1"/>
  <c r="N207" i="2" s="1"/>
  <c r="J208" i="2"/>
  <c r="L208" i="2" s="1"/>
  <c r="N208" i="2" s="1"/>
  <c r="J209" i="2"/>
  <c r="L209" i="2" s="1"/>
  <c r="N209" i="2" s="1"/>
  <c r="J210" i="2"/>
  <c r="L210" i="2" s="1"/>
  <c r="N210" i="2" s="1"/>
  <c r="J211" i="2"/>
  <c r="L211" i="2" s="1"/>
  <c r="N211" i="2" s="1"/>
  <c r="J212" i="2"/>
  <c r="L212" i="2" s="1"/>
  <c r="N212" i="2" s="1"/>
  <c r="J213" i="2"/>
  <c r="L213" i="2" s="1"/>
  <c r="N213" i="2" s="1"/>
  <c r="J214" i="2"/>
  <c r="L214" i="2" s="1"/>
  <c r="N214" i="2" s="1"/>
  <c r="J215" i="2"/>
  <c r="L215" i="2" s="1"/>
  <c r="N215" i="2" s="1"/>
  <c r="J216" i="2"/>
  <c r="L216" i="2" s="1"/>
  <c r="N216" i="2" s="1"/>
  <c r="J217" i="2"/>
  <c r="L217" i="2" s="1"/>
  <c r="N217" i="2" s="1"/>
  <c r="J218" i="2"/>
  <c r="L218" i="2" s="1"/>
  <c r="N218" i="2" s="1"/>
  <c r="J219" i="2"/>
  <c r="L219" i="2" s="1"/>
  <c r="N219" i="2" s="1"/>
  <c r="J220" i="2"/>
  <c r="L220" i="2" s="1"/>
  <c r="N220" i="2" s="1"/>
  <c r="J221" i="2"/>
  <c r="L221" i="2" s="1"/>
  <c r="N221" i="2" s="1"/>
  <c r="J222" i="2"/>
  <c r="L222" i="2" s="1"/>
  <c r="N222" i="2" s="1"/>
  <c r="J223" i="2"/>
  <c r="L223" i="2" s="1"/>
  <c r="N223" i="2" s="1"/>
  <c r="J224" i="2"/>
  <c r="L224" i="2" s="1"/>
  <c r="N224" i="2" s="1"/>
  <c r="J225" i="2"/>
  <c r="L225" i="2" s="1"/>
  <c r="N225" i="2" s="1"/>
  <c r="J226" i="2"/>
  <c r="L226" i="2" s="1"/>
  <c r="N226" i="2" s="1"/>
  <c r="J227" i="2"/>
  <c r="L227" i="2" s="1"/>
  <c r="N227" i="2" s="1"/>
  <c r="J228" i="2"/>
  <c r="L228" i="2" s="1"/>
  <c r="N228" i="2" s="1"/>
  <c r="J229" i="2"/>
  <c r="L229" i="2" s="1"/>
  <c r="N229" i="2" s="1"/>
  <c r="J230" i="2"/>
  <c r="L230" i="2" s="1"/>
  <c r="N230" i="2" s="1"/>
  <c r="J231" i="2"/>
  <c r="L231" i="2" s="1"/>
  <c r="N231" i="2" s="1"/>
  <c r="J232" i="2"/>
  <c r="L232" i="2" s="1"/>
  <c r="N232" i="2" s="1"/>
  <c r="J233" i="2"/>
  <c r="L233" i="2" s="1"/>
  <c r="N233" i="2" s="1"/>
  <c r="J234" i="2"/>
  <c r="L234" i="2" s="1"/>
  <c r="N234" i="2" s="1"/>
  <c r="J235" i="2"/>
  <c r="L235" i="2" s="1"/>
  <c r="N235" i="2" s="1"/>
  <c r="J236" i="2"/>
  <c r="L236" i="2" s="1"/>
  <c r="N236" i="2" s="1"/>
  <c r="J237" i="2"/>
  <c r="L237" i="2" s="1"/>
  <c r="N237" i="2" s="1"/>
  <c r="J238" i="2"/>
  <c r="L238" i="2" s="1"/>
  <c r="N238" i="2" s="1"/>
  <c r="J239" i="2"/>
  <c r="L239" i="2" s="1"/>
  <c r="N239" i="2" s="1"/>
  <c r="J240" i="2"/>
  <c r="L240" i="2" s="1"/>
  <c r="N240" i="2" s="1"/>
  <c r="J241" i="2"/>
  <c r="L241" i="2" s="1"/>
  <c r="N241" i="2" s="1"/>
  <c r="J242" i="2"/>
  <c r="L242" i="2" s="1"/>
  <c r="N242" i="2" s="1"/>
  <c r="J243" i="2"/>
  <c r="L243" i="2" s="1"/>
  <c r="N243" i="2" s="1"/>
  <c r="J244" i="2"/>
  <c r="L244" i="2" s="1"/>
  <c r="N244" i="2" s="1"/>
  <c r="J245" i="2"/>
  <c r="L245" i="2" s="1"/>
  <c r="N245" i="2" s="1"/>
  <c r="J246" i="2"/>
  <c r="L246" i="2" s="1"/>
  <c r="N246" i="2" s="1"/>
  <c r="J247" i="2"/>
  <c r="L247" i="2" s="1"/>
  <c r="N247" i="2" s="1"/>
  <c r="J248" i="2"/>
  <c r="L248" i="2" s="1"/>
  <c r="N248" i="2" s="1"/>
  <c r="J249" i="2"/>
  <c r="L249" i="2" s="1"/>
  <c r="N249" i="2" s="1"/>
  <c r="J250" i="2"/>
  <c r="L250" i="2" s="1"/>
  <c r="N250" i="2" s="1"/>
  <c r="J251" i="2"/>
  <c r="L251" i="2" s="1"/>
  <c r="N251" i="2" s="1"/>
  <c r="J252" i="2"/>
  <c r="L252" i="2" s="1"/>
  <c r="N252" i="2" s="1"/>
  <c r="J253" i="2"/>
  <c r="L253" i="2" s="1"/>
  <c r="N253" i="2" s="1"/>
  <c r="J254" i="2"/>
  <c r="L254" i="2" s="1"/>
  <c r="N254" i="2" s="1"/>
  <c r="J255" i="2"/>
  <c r="L255" i="2" s="1"/>
  <c r="N255" i="2" s="1"/>
  <c r="J256" i="2"/>
  <c r="L256" i="2" s="1"/>
  <c r="N256" i="2" s="1"/>
  <c r="J257" i="2"/>
  <c r="L257" i="2" s="1"/>
  <c r="N257" i="2" s="1"/>
  <c r="J258" i="2"/>
  <c r="L258" i="2" s="1"/>
  <c r="N258" i="2" s="1"/>
  <c r="J259" i="2"/>
  <c r="L259" i="2" s="1"/>
  <c r="N259" i="2" s="1"/>
  <c r="J260" i="2"/>
  <c r="L260" i="2" s="1"/>
  <c r="N260" i="2" s="1"/>
  <c r="J261" i="2"/>
  <c r="L261" i="2" s="1"/>
  <c r="N261" i="2" s="1"/>
  <c r="J262" i="2"/>
  <c r="L262" i="2" s="1"/>
  <c r="N262" i="2" s="1"/>
  <c r="J263" i="2"/>
  <c r="L263" i="2" s="1"/>
  <c r="N263" i="2" s="1"/>
  <c r="J264" i="2"/>
  <c r="L264" i="2" s="1"/>
  <c r="N264" i="2" s="1"/>
  <c r="J265" i="2"/>
  <c r="L265" i="2" s="1"/>
  <c r="N265" i="2" s="1"/>
  <c r="J266" i="2"/>
  <c r="L266" i="2" s="1"/>
  <c r="N266" i="2" s="1"/>
  <c r="J267" i="2"/>
  <c r="L267" i="2" s="1"/>
  <c r="N267" i="2" s="1"/>
  <c r="J268" i="2"/>
  <c r="L268" i="2" s="1"/>
  <c r="N268" i="2" s="1"/>
  <c r="J269" i="2"/>
  <c r="L269" i="2" s="1"/>
  <c r="N269" i="2" s="1"/>
  <c r="J270" i="2"/>
  <c r="L270" i="2" s="1"/>
  <c r="N270" i="2" s="1"/>
  <c r="J271" i="2"/>
  <c r="L271" i="2" s="1"/>
  <c r="N271" i="2" s="1"/>
  <c r="J272" i="2"/>
  <c r="L272" i="2" s="1"/>
  <c r="N272" i="2" s="1"/>
  <c r="J273" i="2"/>
  <c r="L273" i="2" s="1"/>
  <c r="N273" i="2" s="1"/>
  <c r="J274" i="2"/>
  <c r="L274" i="2" s="1"/>
  <c r="N274" i="2" s="1"/>
  <c r="J275" i="2"/>
  <c r="L275" i="2" s="1"/>
  <c r="N275" i="2" s="1"/>
  <c r="J276" i="2"/>
  <c r="L276" i="2" s="1"/>
  <c r="N276" i="2" s="1"/>
  <c r="J277" i="2"/>
  <c r="L277" i="2" s="1"/>
  <c r="N277" i="2" s="1"/>
  <c r="J278" i="2"/>
  <c r="L278" i="2" s="1"/>
  <c r="N278" i="2" s="1"/>
  <c r="J279" i="2"/>
  <c r="L279" i="2" s="1"/>
  <c r="N279" i="2" s="1"/>
  <c r="J280" i="2"/>
  <c r="L280" i="2" s="1"/>
  <c r="N280" i="2" s="1"/>
  <c r="J281" i="2"/>
  <c r="L281" i="2" s="1"/>
  <c r="N281" i="2" s="1"/>
  <c r="J282" i="2"/>
  <c r="L282" i="2" s="1"/>
  <c r="N282" i="2" s="1"/>
  <c r="J283" i="2"/>
  <c r="L283" i="2" s="1"/>
  <c r="N283" i="2" s="1"/>
  <c r="J284" i="2"/>
  <c r="L284" i="2" s="1"/>
  <c r="N284" i="2" s="1"/>
  <c r="J285" i="2"/>
  <c r="L285" i="2" s="1"/>
  <c r="N285" i="2" s="1"/>
  <c r="J286" i="2"/>
  <c r="L286" i="2" s="1"/>
  <c r="N286" i="2" s="1"/>
  <c r="J287" i="2"/>
  <c r="L287" i="2" s="1"/>
  <c r="N287" i="2" s="1"/>
  <c r="J288" i="2"/>
  <c r="L288" i="2" s="1"/>
  <c r="N288" i="2" s="1"/>
  <c r="J289" i="2"/>
  <c r="L289" i="2" s="1"/>
  <c r="N289" i="2" s="1"/>
  <c r="J290" i="2"/>
  <c r="L290" i="2" s="1"/>
  <c r="N290" i="2" s="1"/>
  <c r="J291" i="2"/>
  <c r="L291" i="2" s="1"/>
  <c r="N291" i="2" s="1"/>
  <c r="J292" i="2"/>
  <c r="L292" i="2" s="1"/>
  <c r="N292" i="2" s="1"/>
  <c r="J293" i="2"/>
  <c r="L293" i="2" s="1"/>
  <c r="N293" i="2" s="1"/>
  <c r="J294" i="2"/>
  <c r="L294" i="2" s="1"/>
  <c r="N294" i="2" s="1"/>
  <c r="J295" i="2"/>
  <c r="L295" i="2" s="1"/>
  <c r="N295" i="2" s="1"/>
  <c r="J296" i="2"/>
  <c r="L296" i="2" s="1"/>
  <c r="N296" i="2" s="1"/>
  <c r="J297" i="2"/>
  <c r="L297" i="2" s="1"/>
  <c r="N297" i="2" s="1"/>
  <c r="J298" i="2"/>
  <c r="L298" i="2" s="1"/>
  <c r="N298" i="2" s="1"/>
  <c r="J299" i="2"/>
  <c r="L299" i="2" s="1"/>
  <c r="N299" i="2" s="1"/>
  <c r="J300" i="2"/>
  <c r="L300" i="2" s="1"/>
  <c r="N300" i="2" s="1"/>
  <c r="J301" i="2"/>
  <c r="L301" i="2" s="1"/>
  <c r="N301" i="2" s="1"/>
  <c r="J302" i="2"/>
  <c r="L302" i="2" s="1"/>
  <c r="N302" i="2" s="1"/>
  <c r="J303" i="2"/>
  <c r="L303" i="2" s="1"/>
  <c r="N303" i="2" s="1"/>
  <c r="J304" i="2"/>
  <c r="L304" i="2" s="1"/>
  <c r="N304" i="2" s="1"/>
  <c r="J305" i="2"/>
  <c r="L305" i="2" s="1"/>
  <c r="N305" i="2" s="1"/>
  <c r="J306" i="2"/>
  <c r="L306" i="2" s="1"/>
  <c r="N306" i="2" s="1"/>
  <c r="J307" i="2"/>
  <c r="L307" i="2" s="1"/>
  <c r="N307" i="2" s="1"/>
  <c r="J308" i="2"/>
  <c r="L308" i="2" s="1"/>
  <c r="N308" i="2" s="1"/>
  <c r="J309" i="2"/>
  <c r="L309" i="2" s="1"/>
  <c r="N309" i="2" s="1"/>
  <c r="J310" i="2"/>
  <c r="L310" i="2" s="1"/>
  <c r="N310" i="2" s="1"/>
  <c r="J311" i="2"/>
  <c r="L311" i="2" s="1"/>
  <c r="N311" i="2" s="1"/>
  <c r="J312" i="2"/>
  <c r="L312" i="2" s="1"/>
  <c r="N312" i="2" s="1"/>
  <c r="J313" i="2"/>
  <c r="L313" i="2" s="1"/>
  <c r="N313" i="2" s="1"/>
  <c r="J314" i="2"/>
  <c r="L314" i="2" s="1"/>
  <c r="N314" i="2" s="1"/>
  <c r="J315" i="2"/>
  <c r="L315" i="2" s="1"/>
  <c r="N315" i="2" s="1"/>
  <c r="J316" i="2"/>
  <c r="L316" i="2" s="1"/>
  <c r="N316" i="2" s="1"/>
  <c r="J317" i="2"/>
  <c r="L317" i="2" s="1"/>
  <c r="N317" i="2" s="1"/>
  <c r="J318" i="2"/>
  <c r="L318" i="2" s="1"/>
  <c r="N318" i="2" s="1"/>
  <c r="J319" i="2"/>
  <c r="L319" i="2" s="1"/>
  <c r="N319" i="2" s="1"/>
  <c r="J320" i="2"/>
  <c r="L320" i="2" s="1"/>
  <c r="N320" i="2" s="1"/>
  <c r="J321" i="2"/>
  <c r="L321" i="2" s="1"/>
  <c r="N321" i="2" s="1"/>
  <c r="J322" i="2"/>
  <c r="L322" i="2" s="1"/>
  <c r="N322" i="2" s="1"/>
  <c r="J323" i="2"/>
  <c r="L323" i="2" s="1"/>
  <c r="N323" i="2" s="1"/>
  <c r="J324" i="2"/>
  <c r="L324" i="2" s="1"/>
  <c r="N324" i="2" s="1"/>
  <c r="J325" i="2"/>
  <c r="L325" i="2" s="1"/>
  <c r="N325" i="2" s="1"/>
  <c r="J326" i="2"/>
  <c r="L326" i="2" s="1"/>
  <c r="N326" i="2" s="1"/>
  <c r="J327" i="2"/>
  <c r="L327" i="2" s="1"/>
  <c r="N327" i="2" s="1"/>
  <c r="J328" i="2"/>
  <c r="L328" i="2" s="1"/>
  <c r="N328" i="2" s="1"/>
  <c r="J329" i="2"/>
  <c r="L329" i="2" s="1"/>
  <c r="N329" i="2" s="1"/>
  <c r="J330" i="2"/>
  <c r="L330" i="2" s="1"/>
  <c r="N330" i="2" s="1"/>
  <c r="J331" i="2"/>
  <c r="L331" i="2" s="1"/>
  <c r="N331" i="2" s="1"/>
  <c r="J332" i="2"/>
  <c r="L332" i="2" s="1"/>
  <c r="N332" i="2" s="1"/>
  <c r="J333" i="2"/>
  <c r="L333" i="2" s="1"/>
  <c r="N333" i="2" s="1"/>
  <c r="J334" i="2"/>
  <c r="L334" i="2" s="1"/>
  <c r="N334" i="2" s="1"/>
  <c r="J335" i="2"/>
  <c r="L335" i="2" s="1"/>
  <c r="N335" i="2" s="1"/>
  <c r="J336" i="2"/>
  <c r="L336" i="2" s="1"/>
  <c r="N336" i="2" s="1"/>
  <c r="J337" i="2"/>
  <c r="L337" i="2" s="1"/>
  <c r="N337" i="2" s="1"/>
  <c r="J338" i="2"/>
  <c r="L338" i="2" s="1"/>
  <c r="N338" i="2" s="1"/>
  <c r="J339" i="2"/>
  <c r="L339" i="2" s="1"/>
  <c r="N339" i="2" s="1"/>
  <c r="J340" i="2"/>
  <c r="L340" i="2" s="1"/>
  <c r="N340" i="2" s="1"/>
  <c r="J341" i="2"/>
  <c r="L341" i="2" s="1"/>
  <c r="N341" i="2" s="1"/>
  <c r="J342" i="2"/>
  <c r="L342" i="2" s="1"/>
  <c r="N342" i="2" s="1"/>
  <c r="J343" i="2"/>
  <c r="L343" i="2" s="1"/>
  <c r="N343" i="2" s="1"/>
  <c r="J344" i="2"/>
  <c r="L344" i="2" s="1"/>
  <c r="N344" i="2" s="1"/>
  <c r="J345" i="2"/>
  <c r="L345" i="2" s="1"/>
  <c r="N345" i="2" s="1"/>
  <c r="J346" i="2"/>
  <c r="L346" i="2" s="1"/>
  <c r="N346" i="2" s="1"/>
  <c r="J347" i="2"/>
  <c r="L347" i="2" s="1"/>
  <c r="N347" i="2" s="1"/>
  <c r="J348" i="2"/>
  <c r="L348" i="2" s="1"/>
  <c r="N348" i="2" s="1"/>
  <c r="J349" i="2"/>
  <c r="L349" i="2" s="1"/>
  <c r="N349" i="2" s="1"/>
  <c r="J350" i="2"/>
  <c r="L350" i="2" s="1"/>
  <c r="N350" i="2" s="1"/>
  <c r="J351" i="2"/>
  <c r="L351" i="2" s="1"/>
  <c r="N351" i="2" s="1"/>
  <c r="J352" i="2"/>
  <c r="L352" i="2" s="1"/>
  <c r="N352" i="2" s="1"/>
  <c r="J353" i="2"/>
  <c r="L353" i="2" s="1"/>
  <c r="N353" i="2" s="1"/>
  <c r="J354" i="2"/>
  <c r="L354" i="2" s="1"/>
  <c r="N354" i="2" s="1"/>
  <c r="J355" i="2"/>
  <c r="L355" i="2" s="1"/>
  <c r="N355" i="2" s="1"/>
  <c r="J356" i="2"/>
  <c r="L356" i="2" s="1"/>
  <c r="N356" i="2" s="1"/>
  <c r="J357" i="2"/>
  <c r="L357" i="2" s="1"/>
  <c r="N357" i="2" s="1"/>
  <c r="J358" i="2"/>
  <c r="L358" i="2" s="1"/>
  <c r="N358" i="2" s="1"/>
  <c r="J359" i="2"/>
  <c r="L359" i="2" s="1"/>
  <c r="N359" i="2" s="1"/>
  <c r="J360" i="2"/>
  <c r="L360" i="2" s="1"/>
  <c r="N360" i="2" s="1"/>
  <c r="J361" i="2"/>
  <c r="L361" i="2" s="1"/>
  <c r="N361" i="2" s="1"/>
  <c r="J362" i="2"/>
  <c r="L362" i="2" s="1"/>
  <c r="N362" i="2" s="1"/>
  <c r="J363" i="2"/>
  <c r="L363" i="2" s="1"/>
  <c r="N363" i="2" s="1"/>
  <c r="J364" i="2"/>
  <c r="L364" i="2" s="1"/>
  <c r="N364" i="2" s="1"/>
  <c r="J365" i="2"/>
  <c r="L365" i="2" s="1"/>
  <c r="N365" i="2" s="1"/>
  <c r="J366" i="2"/>
  <c r="L366" i="2" s="1"/>
  <c r="N366" i="2" s="1"/>
  <c r="J367" i="2"/>
  <c r="L367" i="2" s="1"/>
  <c r="N367" i="2" s="1"/>
  <c r="J368" i="2"/>
  <c r="L368" i="2" s="1"/>
  <c r="N368" i="2" s="1"/>
  <c r="J369" i="2"/>
  <c r="L369" i="2" s="1"/>
  <c r="N369" i="2" s="1"/>
  <c r="J370" i="2"/>
  <c r="L370" i="2" s="1"/>
  <c r="N370" i="2" s="1"/>
  <c r="J371" i="2"/>
  <c r="L371" i="2" s="1"/>
  <c r="N371" i="2" s="1"/>
  <c r="J372" i="2"/>
  <c r="L372" i="2" s="1"/>
  <c r="N372" i="2" s="1"/>
  <c r="J373" i="2"/>
  <c r="L373" i="2" s="1"/>
  <c r="N373" i="2" s="1"/>
  <c r="J374" i="2"/>
  <c r="L374" i="2" s="1"/>
  <c r="N374" i="2" s="1"/>
  <c r="J375" i="2"/>
  <c r="L375" i="2" s="1"/>
  <c r="N375" i="2" s="1"/>
  <c r="J376" i="2"/>
  <c r="L376" i="2" s="1"/>
  <c r="N376" i="2" s="1"/>
  <c r="J377" i="2"/>
  <c r="L377" i="2" s="1"/>
  <c r="N377" i="2" s="1"/>
  <c r="J378" i="2"/>
  <c r="L378" i="2" s="1"/>
  <c r="N378" i="2" s="1"/>
  <c r="J379" i="2"/>
  <c r="L379" i="2" s="1"/>
  <c r="N379" i="2" s="1"/>
  <c r="J380" i="2"/>
  <c r="L380" i="2" s="1"/>
  <c r="N380" i="2" s="1"/>
  <c r="J381" i="2"/>
  <c r="L381" i="2" s="1"/>
  <c r="N381" i="2" s="1"/>
  <c r="J382" i="2"/>
  <c r="L382" i="2" s="1"/>
  <c r="N382" i="2" s="1"/>
  <c r="J383" i="2"/>
  <c r="L383" i="2" s="1"/>
  <c r="N383" i="2" s="1"/>
  <c r="J384" i="2"/>
  <c r="L384" i="2" s="1"/>
  <c r="N384" i="2" s="1"/>
  <c r="J385" i="2"/>
  <c r="L385" i="2" s="1"/>
  <c r="N385" i="2" s="1"/>
  <c r="J386" i="2"/>
  <c r="L386" i="2" s="1"/>
  <c r="N386" i="2" s="1"/>
  <c r="J387" i="2"/>
  <c r="L387" i="2" s="1"/>
  <c r="N387" i="2" s="1"/>
  <c r="J388" i="2"/>
  <c r="L388" i="2" s="1"/>
  <c r="N388" i="2" s="1"/>
  <c r="J389" i="2"/>
  <c r="L389" i="2" s="1"/>
  <c r="N389" i="2" s="1"/>
  <c r="J390" i="2"/>
  <c r="L390" i="2" s="1"/>
  <c r="N390" i="2" s="1"/>
  <c r="J391" i="2"/>
  <c r="L391" i="2" s="1"/>
  <c r="N391" i="2" s="1"/>
  <c r="J392" i="2"/>
  <c r="L392" i="2" s="1"/>
  <c r="N392" i="2" s="1"/>
  <c r="J393" i="2"/>
  <c r="L393" i="2" s="1"/>
  <c r="N393" i="2" s="1"/>
  <c r="J394" i="2"/>
  <c r="L394" i="2" s="1"/>
  <c r="N394" i="2" s="1"/>
  <c r="J395" i="2"/>
  <c r="L395" i="2" s="1"/>
  <c r="N395" i="2" s="1"/>
  <c r="J396" i="2"/>
  <c r="L396" i="2" s="1"/>
  <c r="N396" i="2" s="1"/>
  <c r="J397" i="2"/>
  <c r="L397" i="2" s="1"/>
  <c r="N397" i="2" s="1"/>
  <c r="J398" i="2"/>
  <c r="L398" i="2" s="1"/>
  <c r="N398" i="2" s="1"/>
  <c r="J399" i="2"/>
  <c r="L399" i="2" s="1"/>
  <c r="N399" i="2" s="1"/>
  <c r="J400" i="2"/>
  <c r="L400" i="2" s="1"/>
  <c r="N400" i="2" s="1"/>
  <c r="J401" i="2"/>
  <c r="L401" i="2" s="1"/>
  <c r="N401" i="2" s="1"/>
  <c r="J402" i="2"/>
  <c r="L402" i="2" s="1"/>
  <c r="N402" i="2" s="1"/>
  <c r="J403" i="2"/>
  <c r="L403" i="2" s="1"/>
  <c r="N403" i="2" s="1"/>
  <c r="J404" i="2"/>
  <c r="L404" i="2" s="1"/>
  <c r="N404" i="2" s="1"/>
  <c r="J405" i="2"/>
  <c r="L405" i="2" s="1"/>
  <c r="N405" i="2" s="1"/>
  <c r="J406" i="2"/>
  <c r="L406" i="2" s="1"/>
  <c r="N406" i="2" s="1"/>
  <c r="J407" i="2"/>
  <c r="L407" i="2" s="1"/>
  <c r="N407" i="2" s="1"/>
  <c r="J408" i="2"/>
  <c r="L408" i="2" s="1"/>
  <c r="N408" i="2" s="1"/>
  <c r="J409" i="2"/>
  <c r="L409" i="2" s="1"/>
  <c r="N409" i="2" s="1"/>
  <c r="J410" i="2"/>
  <c r="L410" i="2" s="1"/>
  <c r="N410" i="2" s="1"/>
  <c r="J411" i="2"/>
  <c r="L411" i="2" s="1"/>
  <c r="N411" i="2" s="1"/>
  <c r="J412" i="2"/>
  <c r="L412" i="2" s="1"/>
  <c r="N412" i="2" s="1"/>
  <c r="J413" i="2"/>
  <c r="L413" i="2" s="1"/>
  <c r="N413" i="2" s="1"/>
  <c r="J414" i="2"/>
  <c r="L414" i="2" s="1"/>
  <c r="N414" i="2" s="1"/>
  <c r="J415" i="2"/>
  <c r="L415" i="2" s="1"/>
  <c r="N415" i="2" s="1"/>
  <c r="J416" i="2"/>
  <c r="L416" i="2" s="1"/>
  <c r="N416" i="2" s="1"/>
  <c r="J417" i="2"/>
  <c r="L417" i="2" s="1"/>
  <c r="N417" i="2" s="1"/>
  <c r="J418" i="2"/>
  <c r="L418" i="2" s="1"/>
  <c r="N418" i="2" s="1"/>
  <c r="J419" i="2"/>
  <c r="L419" i="2" s="1"/>
  <c r="N419" i="2" s="1"/>
  <c r="J420" i="2"/>
  <c r="L420" i="2" s="1"/>
  <c r="N420" i="2" s="1"/>
  <c r="J421" i="2"/>
  <c r="L421" i="2" s="1"/>
  <c r="N421" i="2" s="1"/>
  <c r="J422" i="2"/>
  <c r="L422" i="2" s="1"/>
  <c r="N422" i="2" s="1"/>
  <c r="J423" i="2"/>
  <c r="L423" i="2" s="1"/>
  <c r="N423" i="2" s="1"/>
  <c r="J424" i="2"/>
  <c r="L424" i="2" s="1"/>
  <c r="N424" i="2" s="1"/>
  <c r="J425" i="2"/>
  <c r="L425" i="2" s="1"/>
  <c r="N425" i="2" s="1"/>
  <c r="J426" i="2"/>
  <c r="L426" i="2" s="1"/>
  <c r="N426" i="2" s="1"/>
  <c r="J427" i="2"/>
  <c r="L427" i="2" s="1"/>
  <c r="N427" i="2" s="1"/>
  <c r="J428" i="2"/>
  <c r="L428" i="2" s="1"/>
  <c r="N428" i="2" s="1"/>
  <c r="J429" i="2"/>
  <c r="L429" i="2" s="1"/>
  <c r="N429" i="2" s="1"/>
  <c r="J430" i="2"/>
  <c r="L430" i="2" s="1"/>
  <c r="N430" i="2" s="1"/>
  <c r="J431" i="2"/>
  <c r="L431" i="2" s="1"/>
  <c r="N431" i="2" s="1"/>
  <c r="J432" i="2"/>
  <c r="L432" i="2" s="1"/>
  <c r="N432" i="2" s="1"/>
  <c r="J433" i="2"/>
  <c r="L433" i="2" s="1"/>
  <c r="N433" i="2" s="1"/>
  <c r="J434" i="2"/>
  <c r="L434" i="2" s="1"/>
  <c r="N434" i="2" s="1"/>
  <c r="J435" i="2"/>
  <c r="L435" i="2" s="1"/>
  <c r="N435" i="2" s="1"/>
  <c r="J436" i="2"/>
  <c r="L436" i="2" s="1"/>
  <c r="N436" i="2" s="1"/>
  <c r="J437" i="2"/>
  <c r="L437" i="2" s="1"/>
  <c r="N437" i="2" s="1"/>
  <c r="J438" i="2"/>
  <c r="L438" i="2" s="1"/>
  <c r="N438" i="2" s="1"/>
  <c r="J439" i="2"/>
  <c r="L439" i="2" s="1"/>
  <c r="N439" i="2" s="1"/>
  <c r="J440" i="2"/>
  <c r="L440" i="2" s="1"/>
  <c r="N440" i="2" s="1"/>
  <c r="J441" i="2"/>
  <c r="L441" i="2" s="1"/>
  <c r="N441" i="2" s="1"/>
  <c r="J442" i="2"/>
  <c r="L442" i="2" s="1"/>
  <c r="N442" i="2" s="1"/>
  <c r="J443" i="2"/>
  <c r="L443" i="2" s="1"/>
  <c r="N443" i="2" s="1"/>
  <c r="J444" i="2"/>
  <c r="L444" i="2" s="1"/>
  <c r="N444" i="2" s="1"/>
  <c r="J445" i="2"/>
  <c r="L445" i="2" s="1"/>
  <c r="N445" i="2" s="1"/>
  <c r="J446" i="2"/>
  <c r="L446" i="2" s="1"/>
  <c r="N446" i="2" s="1"/>
  <c r="J447" i="2"/>
  <c r="L447" i="2" s="1"/>
  <c r="N447" i="2" s="1"/>
  <c r="J448" i="2"/>
  <c r="L448" i="2" s="1"/>
  <c r="N448" i="2" s="1"/>
  <c r="J449" i="2"/>
  <c r="L449" i="2" s="1"/>
  <c r="N449" i="2" s="1"/>
  <c r="J450" i="2"/>
  <c r="L450" i="2" s="1"/>
  <c r="N450" i="2" s="1"/>
  <c r="J451" i="2"/>
  <c r="L451" i="2" s="1"/>
  <c r="N451" i="2" s="1"/>
  <c r="J452" i="2"/>
  <c r="L452" i="2" s="1"/>
  <c r="N452" i="2" s="1"/>
  <c r="J453" i="2"/>
  <c r="L453" i="2" s="1"/>
  <c r="N453" i="2" s="1"/>
  <c r="J454" i="2"/>
  <c r="L454" i="2" s="1"/>
  <c r="N454" i="2" s="1"/>
  <c r="J455" i="2"/>
  <c r="L455" i="2" s="1"/>
  <c r="N455" i="2" s="1"/>
  <c r="J456" i="2"/>
  <c r="L456" i="2" s="1"/>
  <c r="N456" i="2" s="1"/>
  <c r="J457" i="2"/>
  <c r="L457" i="2" s="1"/>
  <c r="N457" i="2" s="1"/>
  <c r="J458" i="2"/>
  <c r="L458" i="2" s="1"/>
  <c r="N458" i="2" s="1"/>
  <c r="J459" i="2"/>
  <c r="L459" i="2" s="1"/>
  <c r="N459" i="2" s="1"/>
  <c r="J460" i="2"/>
  <c r="L460" i="2" s="1"/>
  <c r="N460" i="2" s="1"/>
  <c r="J461" i="2"/>
  <c r="L461" i="2" s="1"/>
  <c r="N461" i="2" s="1"/>
  <c r="J462" i="2"/>
  <c r="L462" i="2" s="1"/>
  <c r="N462" i="2" s="1"/>
  <c r="J463" i="2"/>
  <c r="L463" i="2" s="1"/>
  <c r="N463" i="2" s="1"/>
  <c r="J464" i="2"/>
  <c r="L464" i="2" s="1"/>
  <c r="N464" i="2" s="1"/>
  <c r="J465" i="2"/>
  <c r="L465" i="2" s="1"/>
  <c r="N465" i="2" s="1"/>
  <c r="J466" i="2"/>
  <c r="L466" i="2" s="1"/>
  <c r="N466" i="2" s="1"/>
  <c r="J467" i="2"/>
  <c r="L467" i="2" s="1"/>
  <c r="N467" i="2" s="1"/>
  <c r="J468" i="2"/>
  <c r="L468" i="2" s="1"/>
  <c r="N468" i="2" s="1"/>
  <c r="J469" i="2"/>
  <c r="L469" i="2" s="1"/>
  <c r="N469" i="2" s="1"/>
  <c r="J470" i="2"/>
  <c r="L470" i="2" s="1"/>
  <c r="N470" i="2" s="1"/>
  <c r="J471" i="2"/>
  <c r="L471" i="2" s="1"/>
  <c r="N471" i="2" s="1"/>
  <c r="J472" i="2"/>
  <c r="L472" i="2" s="1"/>
  <c r="N472" i="2" s="1"/>
  <c r="J473" i="2"/>
  <c r="L473" i="2" s="1"/>
  <c r="N473" i="2" s="1"/>
  <c r="J474" i="2"/>
  <c r="L474" i="2" s="1"/>
  <c r="N474" i="2" s="1"/>
  <c r="J475" i="2"/>
  <c r="L475" i="2" s="1"/>
  <c r="N475" i="2" s="1"/>
  <c r="J476" i="2"/>
  <c r="L476" i="2" s="1"/>
  <c r="N476" i="2" s="1"/>
  <c r="J477" i="2"/>
  <c r="L477" i="2" s="1"/>
  <c r="N477" i="2" s="1"/>
  <c r="J478" i="2"/>
  <c r="L478" i="2" s="1"/>
  <c r="N478" i="2" s="1"/>
  <c r="J479" i="2"/>
  <c r="L479" i="2" s="1"/>
  <c r="N479" i="2" s="1"/>
  <c r="J480" i="2"/>
  <c r="L480" i="2" s="1"/>
  <c r="N480" i="2" s="1"/>
  <c r="J481" i="2"/>
  <c r="L481" i="2" s="1"/>
  <c r="N481" i="2" s="1"/>
  <c r="J482" i="2"/>
  <c r="L482" i="2" s="1"/>
  <c r="N482" i="2" s="1"/>
  <c r="J483" i="2"/>
  <c r="L483" i="2" s="1"/>
  <c r="N483" i="2" s="1"/>
  <c r="J484" i="2"/>
  <c r="L484" i="2" s="1"/>
  <c r="N484" i="2" s="1"/>
  <c r="J485" i="2"/>
  <c r="L485" i="2" s="1"/>
  <c r="N485" i="2" s="1"/>
  <c r="J486" i="2"/>
  <c r="L486" i="2" s="1"/>
  <c r="N486" i="2" s="1"/>
  <c r="J487" i="2"/>
  <c r="L487" i="2" s="1"/>
  <c r="N487" i="2" s="1"/>
  <c r="J488" i="2"/>
  <c r="L488" i="2" s="1"/>
  <c r="N488" i="2" s="1"/>
  <c r="J489" i="2"/>
  <c r="L489" i="2" s="1"/>
  <c r="N489" i="2" s="1"/>
  <c r="J490" i="2"/>
  <c r="L490" i="2" s="1"/>
  <c r="N490" i="2" s="1"/>
  <c r="J491" i="2"/>
  <c r="L491" i="2" s="1"/>
  <c r="N491" i="2" s="1"/>
  <c r="J492" i="2"/>
  <c r="L492" i="2" s="1"/>
  <c r="N492" i="2" s="1"/>
  <c r="J493" i="2"/>
  <c r="L493" i="2" s="1"/>
  <c r="N493" i="2" s="1"/>
  <c r="J494" i="2"/>
  <c r="L494" i="2" s="1"/>
  <c r="N494" i="2" s="1"/>
  <c r="J495" i="2"/>
  <c r="L495" i="2" s="1"/>
  <c r="N495" i="2" s="1"/>
  <c r="J496" i="2"/>
  <c r="L496" i="2" s="1"/>
  <c r="N496" i="2" s="1"/>
  <c r="J497" i="2"/>
  <c r="L497" i="2" s="1"/>
  <c r="N497" i="2" s="1"/>
  <c r="J498" i="2"/>
  <c r="L498" i="2" s="1"/>
  <c r="N498" i="2" s="1"/>
  <c r="J499" i="2"/>
  <c r="L499" i="2" s="1"/>
  <c r="N499" i="2" s="1"/>
  <c r="J500" i="2"/>
  <c r="L500" i="2" s="1"/>
  <c r="N500" i="2" s="1"/>
  <c r="J501" i="2"/>
  <c r="L501" i="2" s="1"/>
  <c r="N501" i="2" s="1"/>
  <c r="J502" i="2"/>
  <c r="L502" i="2" s="1"/>
  <c r="N502" i="2" s="1"/>
  <c r="J503" i="2"/>
  <c r="L503" i="2" s="1"/>
  <c r="N503" i="2" s="1"/>
  <c r="J504" i="2"/>
  <c r="L504" i="2" s="1"/>
  <c r="N504" i="2" s="1"/>
  <c r="J505" i="2"/>
  <c r="L505" i="2" s="1"/>
  <c r="N505" i="2" s="1"/>
  <c r="J506" i="2"/>
  <c r="L506" i="2" s="1"/>
  <c r="N506" i="2" s="1"/>
  <c r="J507" i="2"/>
  <c r="L507" i="2" s="1"/>
  <c r="N507" i="2" s="1"/>
  <c r="J508" i="2"/>
  <c r="L508" i="2" s="1"/>
  <c r="N508" i="2" s="1"/>
  <c r="J509" i="2"/>
  <c r="L509" i="2" s="1"/>
  <c r="N509" i="2" s="1"/>
  <c r="J510" i="2"/>
  <c r="L510" i="2" s="1"/>
  <c r="N510" i="2" s="1"/>
  <c r="J511" i="2"/>
  <c r="L511" i="2" s="1"/>
  <c r="N511" i="2" s="1"/>
  <c r="J512" i="2"/>
  <c r="L512" i="2" s="1"/>
  <c r="N512" i="2" s="1"/>
  <c r="J513" i="2"/>
  <c r="L513" i="2" s="1"/>
  <c r="N513" i="2" s="1"/>
  <c r="J514" i="2"/>
  <c r="L514" i="2" s="1"/>
  <c r="N514" i="2" s="1"/>
  <c r="J515" i="2"/>
  <c r="L515" i="2" s="1"/>
  <c r="N515" i="2" s="1"/>
  <c r="J516" i="2"/>
  <c r="L516" i="2" s="1"/>
  <c r="N516" i="2" s="1"/>
  <c r="J517" i="2"/>
  <c r="L517" i="2" s="1"/>
  <c r="N517" i="2" s="1"/>
  <c r="J518" i="2"/>
  <c r="L518" i="2" s="1"/>
  <c r="N518" i="2" s="1"/>
  <c r="J519" i="2"/>
  <c r="L519" i="2" s="1"/>
  <c r="N519" i="2" s="1"/>
  <c r="J520" i="2"/>
  <c r="L520" i="2" s="1"/>
  <c r="N520" i="2" s="1"/>
  <c r="J521" i="2"/>
  <c r="L521" i="2" s="1"/>
  <c r="N521" i="2" s="1"/>
  <c r="J522" i="2"/>
  <c r="L522" i="2" s="1"/>
  <c r="N522" i="2" s="1"/>
  <c r="J523" i="2"/>
  <c r="L523" i="2" s="1"/>
  <c r="N523" i="2" s="1"/>
  <c r="J524" i="2"/>
  <c r="L524" i="2" s="1"/>
  <c r="N524" i="2" s="1"/>
  <c r="J525" i="2"/>
  <c r="L525" i="2" s="1"/>
  <c r="N525" i="2" s="1"/>
  <c r="J526" i="2"/>
  <c r="L526" i="2" s="1"/>
  <c r="N526" i="2" s="1"/>
  <c r="J527" i="2"/>
  <c r="L527" i="2" s="1"/>
  <c r="N527" i="2" s="1"/>
  <c r="J528" i="2"/>
  <c r="L528" i="2" s="1"/>
  <c r="N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X8" i="4"/>
  <c r="X9" i="4"/>
  <c r="T10" i="4" l="1"/>
  <c r="S7" i="4"/>
  <c r="S8" i="4"/>
  <c r="T7" i="4"/>
  <c r="S10" i="4"/>
  <c r="S6" i="4"/>
  <c r="T9" i="4"/>
  <c r="T5" i="4"/>
  <c r="T6" i="4"/>
  <c r="T4" i="4"/>
  <c r="S9" i="4"/>
  <c r="S5" i="4"/>
  <c r="T8" i="4"/>
  <c r="S4" i="4"/>
  <c r="L46" i="4"/>
  <c r="L34" i="4"/>
  <c r="L22" i="4"/>
  <c r="L9" i="4"/>
  <c r="L45" i="4"/>
  <c r="L41" i="4"/>
  <c r="L37" i="4"/>
  <c r="L33" i="4"/>
  <c r="L29" i="4"/>
  <c r="L25" i="4"/>
  <c r="L21" i="4"/>
  <c r="L17" i="4"/>
  <c r="L12" i="4"/>
  <c r="L8" i="4"/>
  <c r="L42" i="4"/>
  <c r="L30" i="4"/>
  <c r="L18" i="4"/>
  <c r="L5" i="4"/>
  <c r="L44" i="4"/>
  <c r="L40" i="4"/>
  <c r="L36" i="4"/>
  <c r="L32" i="4"/>
  <c r="L28" i="4"/>
  <c r="L24" i="4"/>
  <c r="L20" i="4"/>
  <c r="L16" i="4"/>
  <c r="L11" i="4"/>
  <c r="L7" i="4"/>
  <c r="L38" i="4"/>
  <c r="L26" i="4"/>
  <c r="L13" i="4"/>
  <c r="L47" i="4"/>
  <c r="L43" i="4"/>
  <c r="L39" i="4"/>
  <c r="L35" i="4"/>
  <c r="L31" i="4"/>
  <c r="L27" i="4"/>
  <c r="L23" i="4"/>
  <c r="L19" i="4"/>
  <c r="L15" i="4"/>
  <c r="L10" i="4"/>
  <c r="L6" i="4"/>
  <c r="L14" i="4"/>
  <c r="L4" i="4"/>
  <c r="AM4" i="4"/>
  <c r="AP4" i="4" s="1"/>
  <c r="AN4" i="4"/>
  <c r="AN12" i="4"/>
  <c r="AN8" i="4"/>
  <c r="AO12" i="4"/>
  <c r="AP12" i="4" s="1"/>
  <c r="AM15" i="4"/>
  <c r="AP15" i="4" s="1"/>
  <c r="AM11" i="4"/>
  <c r="AP11" i="4" s="1"/>
  <c r="AM7" i="4"/>
  <c r="AP7" i="4" s="1"/>
  <c r="AN15" i="4"/>
  <c r="AN11" i="4"/>
  <c r="AN7" i="4"/>
  <c r="AM8" i="4"/>
  <c r="AP8" i="4" s="1"/>
  <c r="AM14" i="4"/>
  <c r="AP14" i="4" s="1"/>
  <c r="AM10" i="4"/>
  <c r="AP10" i="4" s="1"/>
  <c r="AM6" i="4"/>
  <c r="AP6" i="4" s="1"/>
  <c r="AN14" i="4"/>
  <c r="AN10" i="4"/>
  <c r="AN6" i="4"/>
  <c r="AM13" i="4"/>
  <c r="AP13" i="4" s="1"/>
  <c r="AM9" i="4"/>
  <c r="AP9" i="4" s="1"/>
  <c r="AM5" i="4"/>
  <c r="AP5" i="4" s="1"/>
  <c r="AN13" i="4"/>
  <c r="AN9" i="4"/>
  <c r="AN5" i="4"/>
  <c r="X10" i="4"/>
  <c r="X11" i="4" s="1"/>
  <c r="O528" i="2"/>
  <c r="S528" i="2"/>
  <c r="T528" i="2" s="1"/>
  <c r="O524" i="2"/>
  <c r="S524" i="2"/>
  <c r="T524" i="2" s="1"/>
  <c r="O520" i="2"/>
  <c r="S520" i="2"/>
  <c r="T520" i="2" s="1"/>
  <c r="O516" i="2"/>
  <c r="S516" i="2"/>
  <c r="T516" i="2" s="1"/>
  <c r="O512" i="2"/>
  <c r="S512" i="2"/>
  <c r="T512" i="2" s="1"/>
  <c r="O508" i="2"/>
  <c r="S508" i="2"/>
  <c r="T508" i="2" s="1"/>
  <c r="O504" i="2"/>
  <c r="S504" i="2"/>
  <c r="T504" i="2" s="1"/>
  <c r="O500" i="2"/>
  <c r="S500" i="2"/>
  <c r="T500" i="2" s="1"/>
  <c r="O496" i="2"/>
  <c r="S496" i="2"/>
  <c r="T496" i="2" s="1"/>
  <c r="O492" i="2"/>
  <c r="S492" i="2"/>
  <c r="T492" i="2" s="1"/>
  <c r="O488" i="2"/>
  <c r="S488" i="2"/>
  <c r="T488" i="2" s="1"/>
  <c r="O484" i="2"/>
  <c r="S484" i="2"/>
  <c r="T484" i="2" s="1"/>
  <c r="O480" i="2"/>
  <c r="S480" i="2"/>
  <c r="T480" i="2" s="1"/>
  <c r="O476" i="2"/>
  <c r="S476" i="2"/>
  <c r="T476" i="2" s="1"/>
  <c r="O472" i="2"/>
  <c r="S472" i="2"/>
  <c r="T472" i="2" s="1"/>
  <c r="O468" i="2"/>
  <c r="S468" i="2"/>
  <c r="T468" i="2" s="1"/>
  <c r="O464" i="2"/>
  <c r="S464" i="2"/>
  <c r="T464" i="2" s="1"/>
  <c r="O460" i="2"/>
  <c r="S460" i="2"/>
  <c r="T460" i="2" s="1"/>
  <c r="O456" i="2"/>
  <c r="S456" i="2"/>
  <c r="T456" i="2" s="1"/>
  <c r="O452" i="2"/>
  <c r="S452" i="2"/>
  <c r="T452" i="2" s="1"/>
  <c r="O448" i="2"/>
  <c r="S448" i="2"/>
  <c r="T448" i="2" s="1"/>
  <c r="O444" i="2"/>
  <c r="S444" i="2"/>
  <c r="T444" i="2" s="1"/>
  <c r="O440" i="2"/>
  <c r="S440" i="2"/>
  <c r="T440" i="2" s="1"/>
  <c r="O436" i="2"/>
  <c r="S436" i="2"/>
  <c r="T436" i="2" s="1"/>
  <c r="O432" i="2"/>
  <c r="S432" i="2"/>
  <c r="T432" i="2" s="1"/>
  <c r="O428" i="2"/>
  <c r="S428" i="2"/>
  <c r="T428" i="2" s="1"/>
  <c r="O424" i="2"/>
  <c r="S424" i="2"/>
  <c r="T424" i="2" s="1"/>
  <c r="O420" i="2"/>
  <c r="S420" i="2"/>
  <c r="T420" i="2" s="1"/>
  <c r="O416" i="2"/>
  <c r="S416" i="2"/>
  <c r="T416" i="2" s="1"/>
  <c r="O412" i="2"/>
  <c r="S412" i="2"/>
  <c r="T412" i="2" s="1"/>
  <c r="O408" i="2"/>
  <c r="S408" i="2"/>
  <c r="T408" i="2" s="1"/>
  <c r="O404" i="2"/>
  <c r="S404" i="2"/>
  <c r="T404" i="2" s="1"/>
  <c r="O400" i="2"/>
  <c r="S400" i="2"/>
  <c r="T400" i="2" s="1"/>
  <c r="O396" i="2"/>
  <c r="S396" i="2"/>
  <c r="T396" i="2" s="1"/>
  <c r="O392" i="2"/>
  <c r="S392" i="2"/>
  <c r="T392" i="2" s="1"/>
  <c r="O388" i="2"/>
  <c r="S388" i="2"/>
  <c r="T388" i="2" s="1"/>
  <c r="O384" i="2"/>
  <c r="S384" i="2"/>
  <c r="T384" i="2" s="1"/>
  <c r="O380" i="2"/>
  <c r="S380" i="2"/>
  <c r="T380" i="2" s="1"/>
  <c r="O376" i="2"/>
  <c r="S376" i="2"/>
  <c r="T376" i="2" s="1"/>
  <c r="O372" i="2"/>
  <c r="S372" i="2"/>
  <c r="T372" i="2" s="1"/>
  <c r="O368" i="2"/>
  <c r="S368" i="2"/>
  <c r="T368" i="2" s="1"/>
  <c r="O364" i="2"/>
  <c r="S364" i="2"/>
  <c r="T364" i="2" s="1"/>
  <c r="O360" i="2"/>
  <c r="S360" i="2"/>
  <c r="T360" i="2" s="1"/>
  <c r="O356" i="2"/>
  <c r="S356" i="2"/>
  <c r="T356" i="2" s="1"/>
  <c r="O352" i="2"/>
  <c r="S352" i="2"/>
  <c r="T352" i="2" s="1"/>
  <c r="O348" i="2"/>
  <c r="S348" i="2"/>
  <c r="T348" i="2" s="1"/>
  <c r="O344" i="2"/>
  <c r="S344" i="2"/>
  <c r="T344" i="2" s="1"/>
  <c r="O340" i="2"/>
  <c r="S340" i="2"/>
  <c r="T340" i="2" s="1"/>
  <c r="O336" i="2"/>
  <c r="S336" i="2"/>
  <c r="T336" i="2" s="1"/>
  <c r="O332" i="2"/>
  <c r="S332" i="2"/>
  <c r="T332" i="2" s="1"/>
  <c r="O328" i="2"/>
  <c r="S328" i="2"/>
  <c r="T328" i="2" s="1"/>
  <c r="O324" i="2"/>
  <c r="S324" i="2"/>
  <c r="T324" i="2" s="1"/>
  <c r="O320" i="2"/>
  <c r="S320" i="2"/>
  <c r="T320" i="2" s="1"/>
  <c r="O316" i="2"/>
  <c r="S316" i="2"/>
  <c r="T316" i="2" s="1"/>
  <c r="O312" i="2"/>
  <c r="S312" i="2"/>
  <c r="T312" i="2" s="1"/>
  <c r="O308" i="2"/>
  <c r="S308" i="2"/>
  <c r="T308" i="2" s="1"/>
  <c r="O304" i="2"/>
  <c r="S304" i="2"/>
  <c r="T304" i="2" s="1"/>
  <c r="O300" i="2"/>
  <c r="S300" i="2"/>
  <c r="T300" i="2" s="1"/>
  <c r="O296" i="2"/>
  <c r="S296" i="2"/>
  <c r="T296" i="2" s="1"/>
  <c r="O292" i="2"/>
  <c r="S292" i="2"/>
  <c r="T292" i="2" s="1"/>
  <c r="O288" i="2"/>
  <c r="S288" i="2"/>
  <c r="T288" i="2" s="1"/>
  <c r="O284" i="2"/>
  <c r="S284" i="2"/>
  <c r="T284" i="2" s="1"/>
  <c r="O280" i="2"/>
  <c r="S280" i="2"/>
  <c r="T280" i="2" s="1"/>
  <c r="O276" i="2"/>
  <c r="S276" i="2"/>
  <c r="T276" i="2" s="1"/>
  <c r="O272" i="2"/>
  <c r="S272" i="2"/>
  <c r="T272" i="2" s="1"/>
  <c r="O268" i="2"/>
  <c r="S268" i="2"/>
  <c r="T268" i="2" s="1"/>
  <c r="O264" i="2"/>
  <c r="S264" i="2"/>
  <c r="T264" i="2" s="1"/>
  <c r="O260" i="2"/>
  <c r="S260" i="2"/>
  <c r="T260" i="2" s="1"/>
  <c r="O256" i="2"/>
  <c r="S256" i="2"/>
  <c r="T256" i="2" s="1"/>
  <c r="O252" i="2"/>
  <c r="S252" i="2"/>
  <c r="T252" i="2" s="1"/>
  <c r="O248" i="2"/>
  <c r="S248" i="2"/>
  <c r="T248" i="2" s="1"/>
  <c r="O244" i="2"/>
  <c r="S244" i="2"/>
  <c r="T244" i="2" s="1"/>
  <c r="O240" i="2"/>
  <c r="S240" i="2"/>
  <c r="T240" i="2" s="1"/>
  <c r="O236" i="2"/>
  <c r="S236" i="2"/>
  <c r="T236" i="2" s="1"/>
  <c r="O232" i="2"/>
  <c r="S232" i="2"/>
  <c r="T232" i="2" s="1"/>
  <c r="O228" i="2"/>
  <c r="S228" i="2"/>
  <c r="T228" i="2" s="1"/>
  <c r="O224" i="2"/>
  <c r="S224" i="2"/>
  <c r="T224" i="2" s="1"/>
  <c r="O220" i="2"/>
  <c r="S220" i="2"/>
  <c r="T220" i="2" s="1"/>
  <c r="O216" i="2"/>
  <c r="S216" i="2"/>
  <c r="T216" i="2" s="1"/>
  <c r="O212" i="2"/>
  <c r="S212" i="2"/>
  <c r="T212" i="2" s="1"/>
  <c r="O208" i="2"/>
  <c r="S208" i="2"/>
  <c r="T208" i="2" s="1"/>
  <c r="O204" i="2"/>
  <c r="S204" i="2"/>
  <c r="T204" i="2" s="1"/>
  <c r="O200" i="2"/>
  <c r="S200" i="2"/>
  <c r="T200" i="2" s="1"/>
  <c r="O196" i="2"/>
  <c r="S196" i="2"/>
  <c r="T196" i="2" s="1"/>
  <c r="O527" i="2"/>
  <c r="S527" i="2"/>
  <c r="T527" i="2" s="1"/>
  <c r="O523" i="2"/>
  <c r="S523" i="2"/>
  <c r="T523" i="2" s="1"/>
  <c r="O519" i="2"/>
  <c r="S519" i="2"/>
  <c r="T519" i="2" s="1"/>
  <c r="O515" i="2"/>
  <c r="S515" i="2"/>
  <c r="T515" i="2" s="1"/>
  <c r="O511" i="2"/>
  <c r="S511" i="2"/>
  <c r="T511" i="2" s="1"/>
  <c r="O507" i="2"/>
  <c r="S507" i="2"/>
  <c r="T507" i="2" s="1"/>
  <c r="O503" i="2"/>
  <c r="S503" i="2"/>
  <c r="T503" i="2" s="1"/>
  <c r="O499" i="2"/>
  <c r="S499" i="2"/>
  <c r="T499" i="2" s="1"/>
  <c r="O495" i="2"/>
  <c r="S495" i="2"/>
  <c r="T495" i="2" s="1"/>
  <c r="O491" i="2"/>
  <c r="S491" i="2"/>
  <c r="T491" i="2" s="1"/>
  <c r="O487" i="2"/>
  <c r="S487" i="2"/>
  <c r="T487" i="2" s="1"/>
  <c r="O483" i="2"/>
  <c r="S483" i="2"/>
  <c r="T483" i="2" s="1"/>
  <c r="O479" i="2"/>
  <c r="S479" i="2"/>
  <c r="T479" i="2" s="1"/>
  <c r="O475" i="2"/>
  <c r="S475" i="2"/>
  <c r="T475" i="2" s="1"/>
  <c r="O471" i="2"/>
  <c r="S471" i="2"/>
  <c r="T471" i="2" s="1"/>
  <c r="O467" i="2"/>
  <c r="S467" i="2"/>
  <c r="T467" i="2" s="1"/>
  <c r="O463" i="2"/>
  <c r="S463" i="2"/>
  <c r="T463" i="2" s="1"/>
  <c r="O459" i="2"/>
  <c r="S459" i="2"/>
  <c r="T459" i="2" s="1"/>
  <c r="O455" i="2"/>
  <c r="S455" i="2"/>
  <c r="T455" i="2" s="1"/>
  <c r="O451" i="2"/>
  <c r="S451" i="2"/>
  <c r="T451" i="2" s="1"/>
  <c r="O447" i="2"/>
  <c r="S447" i="2"/>
  <c r="T447" i="2" s="1"/>
  <c r="O443" i="2"/>
  <c r="S443" i="2"/>
  <c r="T443" i="2" s="1"/>
  <c r="O439" i="2"/>
  <c r="S439" i="2"/>
  <c r="T439" i="2" s="1"/>
  <c r="O435" i="2"/>
  <c r="S435" i="2"/>
  <c r="T435" i="2" s="1"/>
  <c r="O431" i="2"/>
  <c r="S431" i="2"/>
  <c r="T431" i="2" s="1"/>
  <c r="O427" i="2"/>
  <c r="S427" i="2"/>
  <c r="T427" i="2" s="1"/>
  <c r="O423" i="2"/>
  <c r="S423" i="2"/>
  <c r="T423" i="2" s="1"/>
  <c r="O419" i="2"/>
  <c r="S419" i="2"/>
  <c r="T419" i="2" s="1"/>
  <c r="O415" i="2"/>
  <c r="S415" i="2"/>
  <c r="T415" i="2" s="1"/>
  <c r="O411" i="2"/>
  <c r="S411" i="2"/>
  <c r="T411" i="2" s="1"/>
  <c r="O407" i="2"/>
  <c r="S407" i="2"/>
  <c r="T407" i="2" s="1"/>
  <c r="O403" i="2"/>
  <c r="S403" i="2"/>
  <c r="T403" i="2" s="1"/>
  <c r="O399" i="2"/>
  <c r="S399" i="2"/>
  <c r="T399" i="2" s="1"/>
  <c r="O395" i="2"/>
  <c r="S395" i="2"/>
  <c r="T395" i="2" s="1"/>
  <c r="O391" i="2"/>
  <c r="S391" i="2"/>
  <c r="T391" i="2" s="1"/>
  <c r="O387" i="2"/>
  <c r="S387" i="2"/>
  <c r="T387" i="2" s="1"/>
  <c r="O383" i="2"/>
  <c r="S383" i="2"/>
  <c r="T383" i="2" s="1"/>
  <c r="O379" i="2"/>
  <c r="S379" i="2"/>
  <c r="T379" i="2" s="1"/>
  <c r="O375" i="2"/>
  <c r="S375" i="2"/>
  <c r="T375" i="2" s="1"/>
  <c r="O371" i="2"/>
  <c r="S371" i="2"/>
  <c r="T371" i="2" s="1"/>
  <c r="O367" i="2"/>
  <c r="S367" i="2"/>
  <c r="T367" i="2" s="1"/>
  <c r="O363" i="2"/>
  <c r="S363" i="2"/>
  <c r="T363" i="2" s="1"/>
  <c r="O359" i="2"/>
  <c r="S359" i="2"/>
  <c r="T359" i="2" s="1"/>
  <c r="O355" i="2"/>
  <c r="S355" i="2"/>
  <c r="T355" i="2" s="1"/>
  <c r="O351" i="2"/>
  <c r="S351" i="2"/>
  <c r="T351" i="2" s="1"/>
  <c r="O347" i="2"/>
  <c r="S347" i="2"/>
  <c r="T347" i="2" s="1"/>
  <c r="O343" i="2"/>
  <c r="S343" i="2"/>
  <c r="T343" i="2" s="1"/>
  <c r="O339" i="2"/>
  <c r="S339" i="2"/>
  <c r="T339" i="2" s="1"/>
  <c r="O335" i="2"/>
  <c r="S335" i="2"/>
  <c r="T335" i="2" s="1"/>
  <c r="O331" i="2"/>
  <c r="S331" i="2"/>
  <c r="T331" i="2" s="1"/>
  <c r="O327" i="2"/>
  <c r="S327" i="2"/>
  <c r="T327" i="2" s="1"/>
  <c r="O323" i="2"/>
  <c r="S323" i="2"/>
  <c r="T323" i="2" s="1"/>
  <c r="O319" i="2"/>
  <c r="S319" i="2"/>
  <c r="T319" i="2" s="1"/>
  <c r="O315" i="2"/>
  <c r="S315" i="2"/>
  <c r="T315" i="2" s="1"/>
  <c r="O311" i="2"/>
  <c r="S311" i="2"/>
  <c r="T311" i="2" s="1"/>
  <c r="O307" i="2"/>
  <c r="S307" i="2"/>
  <c r="T307" i="2" s="1"/>
  <c r="O303" i="2"/>
  <c r="S303" i="2"/>
  <c r="T303" i="2" s="1"/>
  <c r="O299" i="2"/>
  <c r="S299" i="2"/>
  <c r="T299" i="2" s="1"/>
  <c r="O295" i="2"/>
  <c r="S295" i="2"/>
  <c r="T295" i="2" s="1"/>
  <c r="O291" i="2"/>
  <c r="S291" i="2"/>
  <c r="T291" i="2" s="1"/>
  <c r="O287" i="2"/>
  <c r="S287" i="2"/>
  <c r="T287" i="2" s="1"/>
  <c r="O283" i="2"/>
  <c r="S283" i="2"/>
  <c r="T283" i="2" s="1"/>
  <c r="O279" i="2"/>
  <c r="S279" i="2"/>
  <c r="T279" i="2" s="1"/>
  <c r="O275" i="2"/>
  <c r="S275" i="2"/>
  <c r="T275" i="2" s="1"/>
  <c r="O271" i="2"/>
  <c r="S271" i="2"/>
  <c r="T271" i="2" s="1"/>
  <c r="O267" i="2"/>
  <c r="S267" i="2"/>
  <c r="T267" i="2" s="1"/>
  <c r="O263" i="2"/>
  <c r="S263" i="2"/>
  <c r="T263" i="2" s="1"/>
  <c r="O259" i="2"/>
  <c r="S259" i="2"/>
  <c r="T259" i="2" s="1"/>
  <c r="O255" i="2"/>
  <c r="S255" i="2"/>
  <c r="T255" i="2" s="1"/>
  <c r="O251" i="2"/>
  <c r="S251" i="2"/>
  <c r="T251" i="2" s="1"/>
  <c r="O247" i="2"/>
  <c r="S247" i="2"/>
  <c r="T247" i="2" s="1"/>
  <c r="O243" i="2"/>
  <c r="S243" i="2"/>
  <c r="T243" i="2" s="1"/>
  <c r="O239" i="2"/>
  <c r="S239" i="2"/>
  <c r="T239" i="2" s="1"/>
  <c r="O235" i="2"/>
  <c r="S235" i="2"/>
  <c r="T235" i="2" s="1"/>
  <c r="O231" i="2"/>
  <c r="S231" i="2"/>
  <c r="T231" i="2" s="1"/>
  <c r="O227" i="2"/>
  <c r="S227" i="2"/>
  <c r="T227" i="2" s="1"/>
  <c r="O223" i="2"/>
  <c r="S223" i="2"/>
  <c r="T223" i="2" s="1"/>
  <c r="O219" i="2"/>
  <c r="S219" i="2"/>
  <c r="T219" i="2" s="1"/>
  <c r="O215" i="2"/>
  <c r="S215" i="2"/>
  <c r="T215" i="2" s="1"/>
  <c r="O211" i="2"/>
  <c r="S211" i="2"/>
  <c r="T211" i="2" s="1"/>
  <c r="O207" i="2"/>
  <c r="S207" i="2"/>
  <c r="T207" i="2" s="1"/>
  <c r="O203" i="2"/>
  <c r="S203" i="2"/>
  <c r="T203" i="2" s="1"/>
  <c r="O199" i="2"/>
  <c r="S199" i="2"/>
  <c r="T199" i="2" s="1"/>
  <c r="O195" i="2"/>
  <c r="S195" i="2"/>
  <c r="T195" i="2" s="1"/>
  <c r="O191" i="2"/>
  <c r="S191" i="2"/>
  <c r="T191" i="2" s="1"/>
  <c r="O187" i="2"/>
  <c r="S187" i="2"/>
  <c r="T187" i="2" s="1"/>
  <c r="O526" i="2"/>
  <c r="S526" i="2"/>
  <c r="T526" i="2" s="1"/>
  <c r="O522" i="2"/>
  <c r="S522" i="2"/>
  <c r="T522" i="2" s="1"/>
  <c r="O518" i="2"/>
  <c r="S518" i="2"/>
  <c r="T518" i="2" s="1"/>
  <c r="O514" i="2"/>
  <c r="S514" i="2"/>
  <c r="T514" i="2" s="1"/>
  <c r="O510" i="2"/>
  <c r="S510" i="2"/>
  <c r="T510" i="2" s="1"/>
  <c r="O506" i="2"/>
  <c r="S506" i="2"/>
  <c r="T506" i="2" s="1"/>
  <c r="O502" i="2"/>
  <c r="S502" i="2"/>
  <c r="T502" i="2" s="1"/>
  <c r="O498" i="2"/>
  <c r="S498" i="2"/>
  <c r="T498" i="2" s="1"/>
  <c r="O494" i="2"/>
  <c r="S494" i="2"/>
  <c r="T494" i="2" s="1"/>
  <c r="O490" i="2"/>
  <c r="S490" i="2"/>
  <c r="T490" i="2" s="1"/>
  <c r="O486" i="2"/>
  <c r="S486" i="2"/>
  <c r="T486" i="2" s="1"/>
  <c r="O482" i="2"/>
  <c r="S482" i="2"/>
  <c r="T482" i="2" s="1"/>
  <c r="O478" i="2"/>
  <c r="S478" i="2"/>
  <c r="T478" i="2" s="1"/>
  <c r="O474" i="2"/>
  <c r="S474" i="2"/>
  <c r="T474" i="2" s="1"/>
  <c r="O470" i="2"/>
  <c r="S470" i="2"/>
  <c r="T470" i="2" s="1"/>
  <c r="O466" i="2"/>
  <c r="S466" i="2"/>
  <c r="T466" i="2" s="1"/>
  <c r="O462" i="2"/>
  <c r="S462" i="2"/>
  <c r="T462" i="2" s="1"/>
  <c r="O458" i="2"/>
  <c r="S458" i="2"/>
  <c r="T458" i="2" s="1"/>
  <c r="O454" i="2"/>
  <c r="S454" i="2"/>
  <c r="T454" i="2" s="1"/>
  <c r="O450" i="2"/>
  <c r="S450" i="2"/>
  <c r="T450" i="2" s="1"/>
  <c r="O446" i="2"/>
  <c r="S446" i="2"/>
  <c r="T446" i="2" s="1"/>
  <c r="O442" i="2"/>
  <c r="S442" i="2"/>
  <c r="T442" i="2" s="1"/>
  <c r="O438" i="2"/>
  <c r="S438" i="2"/>
  <c r="T438" i="2" s="1"/>
  <c r="O434" i="2"/>
  <c r="S434" i="2"/>
  <c r="T434" i="2" s="1"/>
  <c r="O430" i="2"/>
  <c r="S430" i="2"/>
  <c r="T430" i="2" s="1"/>
  <c r="O426" i="2"/>
  <c r="S426" i="2"/>
  <c r="T426" i="2" s="1"/>
  <c r="O422" i="2"/>
  <c r="S422" i="2"/>
  <c r="T422" i="2" s="1"/>
  <c r="O418" i="2"/>
  <c r="S418" i="2"/>
  <c r="T418" i="2" s="1"/>
  <c r="O414" i="2"/>
  <c r="S414" i="2"/>
  <c r="T414" i="2" s="1"/>
  <c r="O410" i="2"/>
  <c r="S410" i="2"/>
  <c r="T410" i="2" s="1"/>
  <c r="O406" i="2"/>
  <c r="S406" i="2"/>
  <c r="T406" i="2" s="1"/>
  <c r="O402" i="2"/>
  <c r="S402" i="2"/>
  <c r="T402" i="2" s="1"/>
  <c r="O398" i="2"/>
  <c r="S398" i="2"/>
  <c r="T398" i="2" s="1"/>
  <c r="O394" i="2"/>
  <c r="S394" i="2"/>
  <c r="T394" i="2" s="1"/>
  <c r="O390" i="2"/>
  <c r="S390" i="2"/>
  <c r="T390" i="2" s="1"/>
  <c r="O386" i="2"/>
  <c r="S386" i="2"/>
  <c r="T386" i="2" s="1"/>
  <c r="O382" i="2"/>
  <c r="S382" i="2"/>
  <c r="T382" i="2" s="1"/>
  <c r="O378" i="2"/>
  <c r="S378" i="2"/>
  <c r="T378" i="2" s="1"/>
  <c r="O374" i="2"/>
  <c r="S374" i="2"/>
  <c r="T374" i="2" s="1"/>
  <c r="O370" i="2"/>
  <c r="S370" i="2"/>
  <c r="T370" i="2" s="1"/>
  <c r="O366" i="2"/>
  <c r="S366" i="2"/>
  <c r="T366" i="2" s="1"/>
  <c r="O362" i="2"/>
  <c r="S362" i="2"/>
  <c r="T362" i="2" s="1"/>
  <c r="O358" i="2"/>
  <c r="S358" i="2"/>
  <c r="T358" i="2" s="1"/>
  <c r="O354" i="2"/>
  <c r="S354" i="2"/>
  <c r="T354" i="2" s="1"/>
  <c r="O350" i="2"/>
  <c r="S350" i="2"/>
  <c r="T350" i="2" s="1"/>
  <c r="O346" i="2"/>
  <c r="S346" i="2"/>
  <c r="T346" i="2" s="1"/>
  <c r="O342" i="2"/>
  <c r="S342" i="2"/>
  <c r="T342" i="2" s="1"/>
  <c r="O338" i="2"/>
  <c r="S338" i="2"/>
  <c r="T338" i="2" s="1"/>
  <c r="O334" i="2"/>
  <c r="S334" i="2"/>
  <c r="T334" i="2" s="1"/>
  <c r="O330" i="2"/>
  <c r="S330" i="2"/>
  <c r="T330" i="2" s="1"/>
  <c r="O326" i="2"/>
  <c r="S326" i="2"/>
  <c r="T326" i="2" s="1"/>
  <c r="O322" i="2"/>
  <c r="S322" i="2"/>
  <c r="T322" i="2" s="1"/>
  <c r="O318" i="2"/>
  <c r="S318" i="2"/>
  <c r="T318" i="2" s="1"/>
  <c r="O314" i="2"/>
  <c r="S314" i="2"/>
  <c r="T314" i="2" s="1"/>
  <c r="O310" i="2"/>
  <c r="S310" i="2"/>
  <c r="T310" i="2" s="1"/>
  <c r="O306" i="2"/>
  <c r="S306" i="2"/>
  <c r="T306" i="2" s="1"/>
  <c r="O302" i="2"/>
  <c r="S302" i="2"/>
  <c r="T302" i="2" s="1"/>
  <c r="O298" i="2"/>
  <c r="S298" i="2"/>
  <c r="T298" i="2" s="1"/>
  <c r="O294" i="2"/>
  <c r="S294" i="2"/>
  <c r="T294" i="2" s="1"/>
  <c r="O290" i="2"/>
  <c r="S290" i="2"/>
  <c r="T290" i="2" s="1"/>
  <c r="O286" i="2"/>
  <c r="S286" i="2"/>
  <c r="T286" i="2" s="1"/>
  <c r="O282" i="2"/>
  <c r="S282" i="2"/>
  <c r="T282" i="2" s="1"/>
  <c r="O278" i="2"/>
  <c r="S278" i="2"/>
  <c r="T278" i="2" s="1"/>
  <c r="O274" i="2"/>
  <c r="S274" i="2"/>
  <c r="T274" i="2" s="1"/>
  <c r="O270" i="2"/>
  <c r="S270" i="2"/>
  <c r="T270" i="2" s="1"/>
  <c r="O266" i="2"/>
  <c r="S266" i="2"/>
  <c r="T266" i="2" s="1"/>
  <c r="O262" i="2"/>
  <c r="S262" i="2"/>
  <c r="T262" i="2" s="1"/>
  <c r="O258" i="2"/>
  <c r="S258" i="2"/>
  <c r="T258" i="2" s="1"/>
  <c r="O254" i="2"/>
  <c r="S254" i="2"/>
  <c r="T254" i="2" s="1"/>
  <c r="O250" i="2"/>
  <c r="S250" i="2"/>
  <c r="T250" i="2" s="1"/>
  <c r="O246" i="2"/>
  <c r="S246" i="2"/>
  <c r="T246" i="2" s="1"/>
  <c r="O242" i="2"/>
  <c r="S242" i="2"/>
  <c r="T242" i="2" s="1"/>
  <c r="O238" i="2"/>
  <c r="S238" i="2"/>
  <c r="T238" i="2" s="1"/>
  <c r="O234" i="2"/>
  <c r="S234" i="2"/>
  <c r="T234" i="2" s="1"/>
  <c r="O230" i="2"/>
  <c r="S230" i="2"/>
  <c r="T230" i="2" s="1"/>
  <c r="O226" i="2"/>
  <c r="S226" i="2"/>
  <c r="T226" i="2" s="1"/>
  <c r="O222" i="2"/>
  <c r="S222" i="2"/>
  <c r="T222" i="2" s="1"/>
  <c r="O218" i="2"/>
  <c r="S218" i="2"/>
  <c r="T218" i="2" s="1"/>
  <c r="O214" i="2"/>
  <c r="S214" i="2"/>
  <c r="T214" i="2" s="1"/>
  <c r="O210" i="2"/>
  <c r="S210" i="2"/>
  <c r="T210" i="2" s="1"/>
  <c r="O206" i="2"/>
  <c r="S206" i="2"/>
  <c r="T206" i="2" s="1"/>
  <c r="O202" i="2"/>
  <c r="S202" i="2"/>
  <c r="T202" i="2" s="1"/>
  <c r="O198" i="2"/>
  <c r="S198" i="2"/>
  <c r="T198" i="2" s="1"/>
  <c r="O194" i="2"/>
  <c r="S194" i="2"/>
  <c r="T194" i="2" s="1"/>
  <c r="O190" i="2"/>
  <c r="S190" i="2"/>
  <c r="T190" i="2" s="1"/>
  <c r="O525" i="2"/>
  <c r="S525" i="2"/>
  <c r="T525" i="2" s="1"/>
  <c r="O521" i="2"/>
  <c r="S521" i="2"/>
  <c r="T521" i="2" s="1"/>
  <c r="O517" i="2"/>
  <c r="S517" i="2"/>
  <c r="T517" i="2" s="1"/>
  <c r="O513" i="2"/>
  <c r="S513" i="2"/>
  <c r="T513" i="2" s="1"/>
  <c r="O509" i="2"/>
  <c r="S509" i="2"/>
  <c r="T509" i="2" s="1"/>
  <c r="O505" i="2"/>
  <c r="S505" i="2"/>
  <c r="T505" i="2" s="1"/>
  <c r="O501" i="2"/>
  <c r="S501" i="2"/>
  <c r="T501" i="2" s="1"/>
  <c r="O497" i="2"/>
  <c r="S497" i="2"/>
  <c r="T497" i="2" s="1"/>
  <c r="O493" i="2"/>
  <c r="S493" i="2"/>
  <c r="T493" i="2" s="1"/>
  <c r="O489" i="2"/>
  <c r="S489" i="2"/>
  <c r="T489" i="2" s="1"/>
  <c r="O485" i="2"/>
  <c r="S485" i="2"/>
  <c r="T485" i="2" s="1"/>
  <c r="O481" i="2"/>
  <c r="S481" i="2"/>
  <c r="T481" i="2" s="1"/>
  <c r="O477" i="2"/>
  <c r="S477" i="2"/>
  <c r="T477" i="2" s="1"/>
  <c r="O473" i="2"/>
  <c r="S473" i="2"/>
  <c r="T473" i="2" s="1"/>
  <c r="O469" i="2"/>
  <c r="S469" i="2"/>
  <c r="T469" i="2" s="1"/>
  <c r="O465" i="2"/>
  <c r="S465" i="2"/>
  <c r="T465" i="2" s="1"/>
  <c r="O461" i="2"/>
  <c r="S461" i="2"/>
  <c r="T461" i="2" s="1"/>
  <c r="O457" i="2"/>
  <c r="S457" i="2"/>
  <c r="T457" i="2" s="1"/>
  <c r="O453" i="2"/>
  <c r="S453" i="2"/>
  <c r="T453" i="2" s="1"/>
  <c r="O449" i="2"/>
  <c r="S449" i="2"/>
  <c r="T449" i="2" s="1"/>
  <c r="O445" i="2"/>
  <c r="S445" i="2"/>
  <c r="T445" i="2" s="1"/>
  <c r="O441" i="2"/>
  <c r="S441" i="2"/>
  <c r="T441" i="2" s="1"/>
  <c r="O437" i="2"/>
  <c r="S437" i="2"/>
  <c r="T437" i="2" s="1"/>
  <c r="O433" i="2"/>
  <c r="S433" i="2"/>
  <c r="T433" i="2" s="1"/>
  <c r="O429" i="2"/>
  <c r="S429" i="2"/>
  <c r="T429" i="2" s="1"/>
  <c r="O425" i="2"/>
  <c r="S425" i="2"/>
  <c r="T425" i="2" s="1"/>
  <c r="O421" i="2"/>
  <c r="S421" i="2"/>
  <c r="T421" i="2" s="1"/>
  <c r="O417" i="2"/>
  <c r="S417" i="2"/>
  <c r="T417" i="2" s="1"/>
  <c r="O413" i="2"/>
  <c r="S413" i="2"/>
  <c r="T413" i="2" s="1"/>
  <c r="O409" i="2"/>
  <c r="S409" i="2"/>
  <c r="T409" i="2" s="1"/>
  <c r="O405" i="2"/>
  <c r="S405" i="2"/>
  <c r="T405" i="2" s="1"/>
  <c r="O401" i="2"/>
  <c r="S401" i="2"/>
  <c r="T401" i="2" s="1"/>
  <c r="O397" i="2"/>
  <c r="S397" i="2"/>
  <c r="T397" i="2" s="1"/>
  <c r="O393" i="2"/>
  <c r="S393" i="2"/>
  <c r="T393" i="2" s="1"/>
  <c r="O389" i="2"/>
  <c r="S389" i="2"/>
  <c r="T389" i="2" s="1"/>
  <c r="O385" i="2"/>
  <c r="S385" i="2"/>
  <c r="T385" i="2" s="1"/>
  <c r="O381" i="2"/>
  <c r="S381" i="2"/>
  <c r="T381" i="2" s="1"/>
  <c r="O377" i="2"/>
  <c r="S377" i="2"/>
  <c r="T377" i="2" s="1"/>
  <c r="O373" i="2"/>
  <c r="S373" i="2"/>
  <c r="T373" i="2" s="1"/>
  <c r="O369" i="2"/>
  <c r="S369" i="2"/>
  <c r="T369" i="2" s="1"/>
  <c r="O365" i="2"/>
  <c r="S365" i="2"/>
  <c r="T365" i="2" s="1"/>
  <c r="O361" i="2"/>
  <c r="S361" i="2"/>
  <c r="T361" i="2" s="1"/>
  <c r="O357" i="2"/>
  <c r="S357" i="2"/>
  <c r="T357" i="2" s="1"/>
  <c r="O353" i="2"/>
  <c r="S353" i="2"/>
  <c r="T353" i="2" s="1"/>
  <c r="O349" i="2"/>
  <c r="S349" i="2"/>
  <c r="T349" i="2" s="1"/>
  <c r="O345" i="2"/>
  <c r="S345" i="2"/>
  <c r="T345" i="2" s="1"/>
  <c r="O341" i="2"/>
  <c r="S341" i="2"/>
  <c r="T341" i="2" s="1"/>
  <c r="O337" i="2"/>
  <c r="S337" i="2"/>
  <c r="T337" i="2" s="1"/>
  <c r="O333" i="2"/>
  <c r="S333" i="2"/>
  <c r="T333" i="2" s="1"/>
  <c r="O329" i="2"/>
  <c r="S329" i="2"/>
  <c r="T329" i="2" s="1"/>
  <c r="O325" i="2"/>
  <c r="S325" i="2"/>
  <c r="T325" i="2" s="1"/>
  <c r="O321" i="2"/>
  <c r="S321" i="2"/>
  <c r="T321" i="2" s="1"/>
  <c r="O317" i="2"/>
  <c r="S317" i="2"/>
  <c r="T317" i="2" s="1"/>
  <c r="O313" i="2"/>
  <c r="S313" i="2"/>
  <c r="T313" i="2" s="1"/>
  <c r="O309" i="2"/>
  <c r="S309" i="2"/>
  <c r="T309" i="2" s="1"/>
  <c r="O305" i="2"/>
  <c r="S305" i="2"/>
  <c r="T305" i="2" s="1"/>
  <c r="O301" i="2"/>
  <c r="S301" i="2"/>
  <c r="T301" i="2" s="1"/>
  <c r="O297" i="2"/>
  <c r="S297" i="2"/>
  <c r="T297" i="2" s="1"/>
  <c r="O293" i="2"/>
  <c r="S293" i="2"/>
  <c r="T293" i="2" s="1"/>
  <c r="O289" i="2"/>
  <c r="S289" i="2"/>
  <c r="T289" i="2" s="1"/>
  <c r="O285" i="2"/>
  <c r="S285" i="2"/>
  <c r="T285" i="2" s="1"/>
  <c r="O281" i="2"/>
  <c r="S281" i="2"/>
  <c r="T281" i="2" s="1"/>
  <c r="O277" i="2"/>
  <c r="S277" i="2"/>
  <c r="T277" i="2" s="1"/>
  <c r="O273" i="2"/>
  <c r="S273" i="2"/>
  <c r="T273" i="2" s="1"/>
  <c r="O269" i="2"/>
  <c r="S269" i="2"/>
  <c r="T269" i="2" s="1"/>
  <c r="O265" i="2"/>
  <c r="S265" i="2"/>
  <c r="T265" i="2" s="1"/>
  <c r="O261" i="2"/>
  <c r="S261" i="2"/>
  <c r="T261" i="2" s="1"/>
  <c r="O257" i="2"/>
  <c r="S257" i="2"/>
  <c r="T257" i="2" s="1"/>
  <c r="O253" i="2"/>
  <c r="S253" i="2"/>
  <c r="T253" i="2" s="1"/>
  <c r="O249" i="2"/>
  <c r="S249" i="2"/>
  <c r="T249" i="2" s="1"/>
  <c r="O245" i="2"/>
  <c r="S245" i="2"/>
  <c r="T245" i="2" s="1"/>
  <c r="O241" i="2"/>
  <c r="S241" i="2"/>
  <c r="T241" i="2" s="1"/>
  <c r="O237" i="2"/>
  <c r="S237" i="2"/>
  <c r="T237" i="2" s="1"/>
  <c r="O233" i="2"/>
  <c r="S233" i="2"/>
  <c r="T233" i="2" s="1"/>
  <c r="O229" i="2"/>
  <c r="S229" i="2"/>
  <c r="T229" i="2" s="1"/>
  <c r="O225" i="2"/>
  <c r="S225" i="2"/>
  <c r="T225" i="2" s="1"/>
  <c r="O221" i="2"/>
  <c r="S221" i="2"/>
  <c r="T221" i="2" s="1"/>
  <c r="O217" i="2"/>
  <c r="S217" i="2"/>
  <c r="T217" i="2" s="1"/>
  <c r="O213" i="2"/>
  <c r="S213" i="2"/>
  <c r="T213" i="2" s="1"/>
  <c r="O209" i="2"/>
  <c r="S209" i="2"/>
  <c r="T209" i="2" s="1"/>
  <c r="O205" i="2"/>
  <c r="S205" i="2"/>
  <c r="T205" i="2" s="1"/>
  <c r="O201" i="2"/>
  <c r="S201" i="2"/>
  <c r="T201" i="2" s="1"/>
  <c r="O197" i="2"/>
  <c r="S197" i="2"/>
  <c r="T197" i="2" s="1"/>
  <c r="O193" i="2"/>
  <c r="S193" i="2"/>
  <c r="T193" i="2" s="1"/>
  <c r="O189" i="2"/>
  <c r="S189" i="2"/>
  <c r="T189" i="2" s="1"/>
  <c r="O185" i="2"/>
  <c r="S185" i="2"/>
  <c r="T185" i="2" s="1"/>
  <c r="O181" i="2"/>
  <c r="S181" i="2"/>
  <c r="T181" i="2" s="1"/>
  <c r="O177" i="2"/>
  <c r="S177" i="2"/>
  <c r="T177" i="2" s="1"/>
  <c r="O173" i="2"/>
  <c r="S173" i="2"/>
  <c r="T173" i="2" s="1"/>
  <c r="O169" i="2"/>
  <c r="S169" i="2"/>
  <c r="T169" i="2" s="1"/>
  <c r="O183" i="2"/>
  <c r="S183" i="2"/>
  <c r="T183" i="2" s="1"/>
  <c r="O179" i="2"/>
  <c r="S179" i="2"/>
  <c r="T179" i="2" s="1"/>
  <c r="O175" i="2"/>
  <c r="S175" i="2"/>
  <c r="T175" i="2" s="1"/>
  <c r="O171" i="2"/>
  <c r="S171" i="2"/>
  <c r="T171" i="2" s="1"/>
  <c r="O167" i="2"/>
  <c r="S167" i="2"/>
  <c r="T167" i="2" s="1"/>
  <c r="O163" i="2"/>
  <c r="S163" i="2"/>
  <c r="T163" i="2" s="1"/>
  <c r="O159" i="2"/>
  <c r="S159" i="2"/>
  <c r="T159" i="2" s="1"/>
  <c r="O155" i="2"/>
  <c r="S155" i="2"/>
  <c r="T155" i="2" s="1"/>
  <c r="O151" i="2"/>
  <c r="S151" i="2"/>
  <c r="T151" i="2" s="1"/>
  <c r="O147" i="2"/>
  <c r="S147" i="2"/>
  <c r="T147" i="2" s="1"/>
  <c r="O143" i="2"/>
  <c r="S143" i="2"/>
  <c r="T143" i="2" s="1"/>
  <c r="O139" i="2"/>
  <c r="S139" i="2"/>
  <c r="T139" i="2" s="1"/>
  <c r="O135" i="2"/>
  <c r="S135" i="2"/>
  <c r="T135" i="2" s="1"/>
  <c r="O131" i="2"/>
  <c r="S131" i="2"/>
  <c r="T131" i="2" s="1"/>
  <c r="O127" i="2"/>
  <c r="S127" i="2"/>
  <c r="T127" i="2" s="1"/>
  <c r="O123" i="2"/>
  <c r="S123" i="2"/>
  <c r="T123" i="2" s="1"/>
  <c r="O119" i="2"/>
  <c r="S119" i="2"/>
  <c r="T119" i="2" s="1"/>
  <c r="O115" i="2"/>
  <c r="S115" i="2"/>
  <c r="T115" i="2" s="1"/>
  <c r="O111" i="2"/>
  <c r="S111" i="2"/>
  <c r="T111" i="2" s="1"/>
  <c r="O107" i="2"/>
  <c r="S107" i="2"/>
  <c r="T107" i="2" s="1"/>
  <c r="O103" i="2"/>
  <c r="S103" i="2"/>
  <c r="T103" i="2" s="1"/>
  <c r="O99" i="2"/>
  <c r="S99" i="2"/>
  <c r="T99" i="2" s="1"/>
  <c r="O95" i="2"/>
  <c r="S95" i="2"/>
  <c r="T95" i="2" s="1"/>
  <c r="O91" i="2"/>
  <c r="S91" i="2"/>
  <c r="T91" i="2" s="1"/>
  <c r="O87" i="2"/>
  <c r="S87" i="2"/>
  <c r="T87" i="2" s="1"/>
  <c r="O83" i="2"/>
  <c r="S83" i="2"/>
  <c r="T83" i="2" s="1"/>
  <c r="O79" i="2"/>
  <c r="S79" i="2"/>
  <c r="T79" i="2" s="1"/>
  <c r="O75" i="2"/>
  <c r="S75" i="2"/>
  <c r="T75" i="2" s="1"/>
  <c r="O71" i="2"/>
  <c r="S71" i="2"/>
  <c r="T71" i="2" s="1"/>
  <c r="O67" i="2"/>
  <c r="S67" i="2"/>
  <c r="T67" i="2" s="1"/>
  <c r="O63" i="2"/>
  <c r="S63" i="2"/>
  <c r="T63" i="2" s="1"/>
  <c r="O59" i="2"/>
  <c r="S59" i="2"/>
  <c r="T59" i="2" s="1"/>
  <c r="O55" i="2"/>
  <c r="S55" i="2"/>
  <c r="T55" i="2" s="1"/>
  <c r="O51" i="2"/>
  <c r="S51" i="2"/>
  <c r="T51" i="2" s="1"/>
  <c r="O47" i="2"/>
  <c r="S47" i="2"/>
  <c r="T47" i="2" s="1"/>
  <c r="O43" i="2"/>
  <c r="S43" i="2"/>
  <c r="T43" i="2" s="1"/>
  <c r="O39" i="2"/>
  <c r="S39" i="2"/>
  <c r="T39" i="2" s="1"/>
  <c r="O35" i="2"/>
  <c r="S35" i="2"/>
  <c r="T35" i="2" s="1"/>
  <c r="O31" i="2"/>
  <c r="S31" i="2"/>
  <c r="T31" i="2" s="1"/>
  <c r="O27" i="2"/>
  <c r="S27" i="2"/>
  <c r="T27" i="2" s="1"/>
  <c r="O23" i="2"/>
  <c r="S23" i="2"/>
  <c r="T23" i="2" s="1"/>
  <c r="O19" i="2"/>
  <c r="S19" i="2"/>
  <c r="T19" i="2" s="1"/>
  <c r="O15" i="2"/>
  <c r="S15" i="2"/>
  <c r="T15" i="2" s="1"/>
  <c r="O11" i="2"/>
  <c r="S11" i="2"/>
  <c r="T11" i="2" s="1"/>
  <c r="O7" i="2"/>
  <c r="S7" i="2"/>
  <c r="T7" i="2" s="1"/>
  <c r="O3" i="2"/>
  <c r="S3" i="2"/>
  <c r="T3" i="2" s="1"/>
  <c r="S161" i="2"/>
  <c r="T161" i="2" s="1"/>
  <c r="S145" i="2"/>
  <c r="T145" i="2" s="1"/>
  <c r="S129" i="2"/>
  <c r="T129" i="2" s="1"/>
  <c r="S113" i="2"/>
  <c r="T113" i="2" s="1"/>
  <c r="S97" i="2"/>
  <c r="T97" i="2" s="1"/>
  <c r="S81" i="2"/>
  <c r="T81" i="2" s="1"/>
  <c r="S65" i="2"/>
  <c r="T65" i="2" s="1"/>
  <c r="S49" i="2"/>
  <c r="T49" i="2" s="1"/>
  <c r="S33" i="2"/>
  <c r="T33" i="2" s="1"/>
  <c r="S17" i="2"/>
  <c r="T17" i="2" s="1"/>
  <c r="O186" i="2"/>
  <c r="S186" i="2"/>
  <c r="T186" i="2" s="1"/>
  <c r="O182" i="2"/>
  <c r="S182" i="2"/>
  <c r="T182" i="2" s="1"/>
  <c r="O178" i="2"/>
  <c r="S178" i="2"/>
  <c r="T178" i="2" s="1"/>
  <c r="O174" i="2"/>
  <c r="S174" i="2"/>
  <c r="T174" i="2" s="1"/>
  <c r="O170" i="2"/>
  <c r="S170" i="2"/>
  <c r="T170" i="2" s="1"/>
  <c r="O166" i="2"/>
  <c r="S166" i="2"/>
  <c r="T166" i="2" s="1"/>
  <c r="O162" i="2"/>
  <c r="S162" i="2"/>
  <c r="T162" i="2" s="1"/>
  <c r="O158" i="2"/>
  <c r="S158" i="2"/>
  <c r="T158" i="2" s="1"/>
  <c r="O154" i="2"/>
  <c r="S154" i="2"/>
  <c r="T154" i="2" s="1"/>
  <c r="O150" i="2"/>
  <c r="S150" i="2"/>
  <c r="T150" i="2" s="1"/>
  <c r="O146" i="2"/>
  <c r="S146" i="2"/>
  <c r="T146" i="2" s="1"/>
  <c r="O142" i="2"/>
  <c r="S142" i="2"/>
  <c r="T142" i="2" s="1"/>
  <c r="O138" i="2"/>
  <c r="S138" i="2"/>
  <c r="T138" i="2" s="1"/>
  <c r="O134" i="2"/>
  <c r="S134" i="2"/>
  <c r="T134" i="2" s="1"/>
  <c r="O130" i="2"/>
  <c r="S130" i="2"/>
  <c r="T130" i="2" s="1"/>
  <c r="O126" i="2"/>
  <c r="S126" i="2"/>
  <c r="T126" i="2" s="1"/>
  <c r="O122" i="2"/>
  <c r="S122" i="2"/>
  <c r="T122" i="2" s="1"/>
  <c r="O118" i="2"/>
  <c r="S118" i="2"/>
  <c r="T118" i="2" s="1"/>
  <c r="O114" i="2"/>
  <c r="S114" i="2"/>
  <c r="T114" i="2" s="1"/>
  <c r="O110" i="2"/>
  <c r="S110" i="2"/>
  <c r="T110" i="2" s="1"/>
  <c r="O106" i="2"/>
  <c r="S106" i="2"/>
  <c r="T106" i="2" s="1"/>
  <c r="O102" i="2"/>
  <c r="S102" i="2"/>
  <c r="T102" i="2" s="1"/>
  <c r="O98" i="2"/>
  <c r="S98" i="2"/>
  <c r="T98" i="2" s="1"/>
  <c r="O94" i="2"/>
  <c r="S94" i="2"/>
  <c r="T94" i="2" s="1"/>
  <c r="O90" i="2"/>
  <c r="S90" i="2"/>
  <c r="T90" i="2" s="1"/>
  <c r="O86" i="2"/>
  <c r="S86" i="2"/>
  <c r="T86" i="2" s="1"/>
  <c r="O82" i="2"/>
  <c r="S82" i="2"/>
  <c r="T82" i="2" s="1"/>
  <c r="O78" i="2"/>
  <c r="S78" i="2"/>
  <c r="T78" i="2" s="1"/>
  <c r="O74" i="2"/>
  <c r="S74" i="2"/>
  <c r="T74" i="2" s="1"/>
  <c r="O70" i="2"/>
  <c r="S70" i="2"/>
  <c r="T70" i="2" s="1"/>
  <c r="O66" i="2"/>
  <c r="S66" i="2"/>
  <c r="T66" i="2" s="1"/>
  <c r="O62" i="2"/>
  <c r="S62" i="2"/>
  <c r="T62" i="2" s="1"/>
  <c r="O58" i="2"/>
  <c r="S58" i="2"/>
  <c r="T58" i="2" s="1"/>
  <c r="O54" i="2"/>
  <c r="S54" i="2"/>
  <c r="T54" i="2" s="1"/>
  <c r="O50" i="2"/>
  <c r="S50" i="2"/>
  <c r="T50" i="2" s="1"/>
  <c r="O46" i="2"/>
  <c r="S46" i="2"/>
  <c r="T46" i="2" s="1"/>
  <c r="O42" i="2"/>
  <c r="S42" i="2"/>
  <c r="T42" i="2" s="1"/>
  <c r="O38" i="2"/>
  <c r="S38" i="2"/>
  <c r="T38" i="2" s="1"/>
  <c r="O34" i="2"/>
  <c r="S34" i="2"/>
  <c r="T34" i="2" s="1"/>
  <c r="O30" i="2"/>
  <c r="S30" i="2"/>
  <c r="T30" i="2" s="1"/>
  <c r="O26" i="2"/>
  <c r="S26" i="2"/>
  <c r="T26" i="2" s="1"/>
  <c r="O22" i="2"/>
  <c r="S22" i="2"/>
  <c r="T22" i="2" s="1"/>
  <c r="O18" i="2"/>
  <c r="S18" i="2"/>
  <c r="T18" i="2" s="1"/>
  <c r="O14" i="2"/>
  <c r="S14" i="2"/>
  <c r="T14" i="2" s="1"/>
  <c r="O10" i="2"/>
  <c r="S10" i="2"/>
  <c r="T10" i="2" s="1"/>
  <c r="O6" i="2"/>
  <c r="S6" i="2"/>
  <c r="T6" i="2" s="1"/>
  <c r="O2" i="2"/>
  <c r="S2" i="2"/>
  <c r="T2" i="2" s="1"/>
  <c r="S157" i="2"/>
  <c r="T157" i="2" s="1"/>
  <c r="S141" i="2"/>
  <c r="T141" i="2" s="1"/>
  <c r="S125" i="2"/>
  <c r="T125" i="2" s="1"/>
  <c r="S109" i="2"/>
  <c r="T109" i="2" s="1"/>
  <c r="S93" i="2"/>
  <c r="T93" i="2" s="1"/>
  <c r="S77" i="2"/>
  <c r="T77" i="2" s="1"/>
  <c r="S61" i="2"/>
  <c r="T61" i="2" s="1"/>
  <c r="S45" i="2"/>
  <c r="T45" i="2" s="1"/>
  <c r="S29" i="2"/>
  <c r="T29" i="2" s="1"/>
  <c r="S13" i="2"/>
  <c r="T13" i="2" s="1"/>
  <c r="S153" i="2"/>
  <c r="T153" i="2" s="1"/>
  <c r="S137" i="2"/>
  <c r="T137" i="2" s="1"/>
  <c r="S121" i="2"/>
  <c r="T121" i="2" s="1"/>
  <c r="S105" i="2"/>
  <c r="T105" i="2" s="1"/>
  <c r="S89" i="2"/>
  <c r="T89" i="2" s="1"/>
  <c r="S73" i="2"/>
  <c r="T73" i="2" s="1"/>
  <c r="S57" i="2"/>
  <c r="T57" i="2" s="1"/>
  <c r="S41" i="2"/>
  <c r="T41" i="2" s="1"/>
  <c r="S25" i="2"/>
  <c r="T25" i="2" s="1"/>
  <c r="S9" i="2"/>
  <c r="T9" i="2" s="1"/>
  <c r="O192" i="2"/>
  <c r="S192" i="2"/>
  <c r="T192" i="2" s="1"/>
  <c r="O188" i="2"/>
  <c r="S188" i="2"/>
  <c r="T188" i="2" s="1"/>
  <c r="O184" i="2"/>
  <c r="S184" i="2"/>
  <c r="T184" i="2" s="1"/>
  <c r="O180" i="2"/>
  <c r="S180" i="2"/>
  <c r="T180" i="2" s="1"/>
  <c r="O176" i="2"/>
  <c r="S176" i="2"/>
  <c r="T176" i="2" s="1"/>
  <c r="O172" i="2"/>
  <c r="S172" i="2"/>
  <c r="T172" i="2" s="1"/>
  <c r="O168" i="2"/>
  <c r="S168" i="2"/>
  <c r="T168" i="2" s="1"/>
  <c r="O164" i="2"/>
  <c r="S164" i="2"/>
  <c r="T164" i="2" s="1"/>
  <c r="O160" i="2"/>
  <c r="S160" i="2"/>
  <c r="T160" i="2" s="1"/>
  <c r="O156" i="2"/>
  <c r="S156" i="2"/>
  <c r="T156" i="2" s="1"/>
  <c r="O152" i="2"/>
  <c r="S152" i="2"/>
  <c r="T152" i="2" s="1"/>
  <c r="O148" i="2"/>
  <c r="S148" i="2"/>
  <c r="T148" i="2" s="1"/>
  <c r="O144" i="2"/>
  <c r="S144" i="2"/>
  <c r="T144" i="2" s="1"/>
  <c r="O140" i="2"/>
  <c r="S140" i="2"/>
  <c r="T140" i="2" s="1"/>
  <c r="O136" i="2"/>
  <c r="S136" i="2"/>
  <c r="T136" i="2" s="1"/>
  <c r="O132" i="2"/>
  <c r="S132" i="2"/>
  <c r="T132" i="2" s="1"/>
  <c r="O128" i="2"/>
  <c r="S128" i="2"/>
  <c r="T128" i="2" s="1"/>
  <c r="O124" i="2"/>
  <c r="S124" i="2"/>
  <c r="T124" i="2" s="1"/>
  <c r="O120" i="2"/>
  <c r="S120" i="2"/>
  <c r="T120" i="2" s="1"/>
  <c r="O116" i="2"/>
  <c r="S116" i="2"/>
  <c r="T116" i="2" s="1"/>
  <c r="O112" i="2"/>
  <c r="S112" i="2"/>
  <c r="T112" i="2" s="1"/>
  <c r="O108" i="2"/>
  <c r="S108" i="2"/>
  <c r="T108" i="2" s="1"/>
  <c r="O104" i="2"/>
  <c r="S104" i="2"/>
  <c r="T104" i="2" s="1"/>
  <c r="O100" i="2"/>
  <c r="S100" i="2"/>
  <c r="T100" i="2" s="1"/>
  <c r="O96" i="2"/>
  <c r="S96" i="2"/>
  <c r="T96" i="2" s="1"/>
  <c r="O92" i="2"/>
  <c r="S92" i="2"/>
  <c r="T92" i="2" s="1"/>
  <c r="O88" i="2"/>
  <c r="S88" i="2"/>
  <c r="T88" i="2" s="1"/>
  <c r="O84" i="2"/>
  <c r="S84" i="2"/>
  <c r="T84" i="2" s="1"/>
  <c r="O80" i="2"/>
  <c r="S80" i="2"/>
  <c r="T80" i="2" s="1"/>
  <c r="O76" i="2"/>
  <c r="S76" i="2"/>
  <c r="T76" i="2" s="1"/>
  <c r="O72" i="2"/>
  <c r="S72" i="2"/>
  <c r="T72" i="2" s="1"/>
  <c r="O68" i="2"/>
  <c r="S68" i="2"/>
  <c r="T68" i="2" s="1"/>
  <c r="O64" i="2"/>
  <c r="S64" i="2"/>
  <c r="T64" i="2" s="1"/>
  <c r="O60" i="2"/>
  <c r="S60" i="2"/>
  <c r="T60" i="2" s="1"/>
  <c r="O56" i="2"/>
  <c r="S56" i="2"/>
  <c r="T56" i="2" s="1"/>
  <c r="O52" i="2"/>
  <c r="S52" i="2"/>
  <c r="T52" i="2" s="1"/>
  <c r="O48" i="2"/>
  <c r="S48" i="2"/>
  <c r="T48" i="2" s="1"/>
  <c r="O44" i="2"/>
  <c r="S44" i="2"/>
  <c r="T44" i="2" s="1"/>
  <c r="O40" i="2"/>
  <c r="S40" i="2"/>
  <c r="T40" i="2" s="1"/>
  <c r="O36" i="2"/>
  <c r="S36" i="2"/>
  <c r="T36" i="2" s="1"/>
  <c r="O32" i="2"/>
  <c r="S32" i="2"/>
  <c r="T32" i="2" s="1"/>
  <c r="O28" i="2"/>
  <c r="S28" i="2"/>
  <c r="T28" i="2" s="1"/>
  <c r="O24" i="2"/>
  <c r="S24" i="2"/>
  <c r="T24" i="2" s="1"/>
  <c r="O20" i="2"/>
  <c r="S20" i="2"/>
  <c r="T20" i="2" s="1"/>
  <c r="O16" i="2"/>
  <c r="S16" i="2"/>
  <c r="T16" i="2" s="1"/>
  <c r="O12" i="2"/>
  <c r="S12" i="2"/>
  <c r="T12" i="2" s="1"/>
  <c r="O8" i="2"/>
  <c r="S8" i="2"/>
  <c r="T8" i="2" s="1"/>
  <c r="O4" i="2"/>
  <c r="S4" i="2"/>
  <c r="T4" i="2" s="1"/>
  <c r="S165" i="2"/>
  <c r="T165" i="2" s="1"/>
  <c r="S149" i="2"/>
  <c r="T149" i="2" s="1"/>
  <c r="S133" i="2"/>
  <c r="T133" i="2" s="1"/>
  <c r="S117" i="2"/>
  <c r="T117" i="2" s="1"/>
  <c r="S101" i="2"/>
  <c r="T101" i="2" s="1"/>
  <c r="S85" i="2"/>
  <c r="T85" i="2" s="1"/>
  <c r="S69" i="2"/>
  <c r="T69" i="2" s="1"/>
  <c r="S53" i="2"/>
  <c r="T53" i="2" s="1"/>
  <c r="S37" i="2"/>
  <c r="T37" i="2" s="1"/>
  <c r="S21" i="2"/>
  <c r="T21" i="2" s="1"/>
  <c r="S5" i="2"/>
  <c r="T5" i="2" s="1"/>
  <c r="M1" i="4" l="1"/>
  <c r="N1" i="4"/>
  <c r="O1" i="4"/>
  <c r="P1" i="4"/>
  <c r="Q1" i="4"/>
  <c r="AD1" i="4"/>
  <c r="AE1" i="4"/>
  <c r="AU1" i="4"/>
  <c r="AS2" i="4"/>
  <c r="AT2" i="4"/>
  <c r="AU2" i="4"/>
  <c r="AC4" i="4"/>
  <c r="AC5" i="4"/>
  <c r="AC6" i="4"/>
  <c r="AC7" i="4"/>
  <c r="AC8" i="4"/>
</calcChain>
</file>

<file path=xl/sharedStrings.xml><?xml version="1.0" encoding="utf-8"?>
<sst xmlns="http://schemas.openxmlformats.org/spreadsheetml/2006/main" count="3642" uniqueCount="164">
  <si>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</si>
  <si>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</si>
  <si>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</si>
  <si>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</si>
  <si>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</si>
  <si>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</si>
  <si>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</si>
  <si>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</si>
  <si>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</si>
  <si>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</si>
  <si>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</si>
  <si>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</si>
  <si>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</si>
  <si>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</si>
  <si>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</si>
  <si>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</si>
  <si>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</si>
  <si>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</si>
  <si>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</si>
  <si>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</si>
  <si>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</si>
  <si>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</si>
  <si>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</si>
  <si>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</si>
  <si>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</si>
  <si>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</si>
  <si>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</si>
  <si>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</si>
  <si>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</si>
  <si>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</si>
  <si>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</si>
  <si>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</si>
  <si>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</si>
  <si>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</si>
  <si>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</si>
  <si>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</si>
  <si>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</si>
  <si>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</si>
  <si>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</si>
  <si>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</si>
  <si>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</si>
  <si>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</si>
  <si>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</si>
  <si>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</si>
  <si>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</si>
  <si>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</si>
  <si>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</si>
  <si>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</si>
  <si>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</si>
  <si>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</si>
  <si>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</si>
  <si>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</si>
  <si>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</si>
  <si>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</si>
  <si>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</si>
  <si>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</si>
  <si>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</si>
  <si>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</si>
  <si>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</si>
  <si>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</si>
  <si>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</si>
  <si>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</si>
  <si>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</si>
  <si>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</si>
  <si>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</si>
  <si>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</si>
  <si>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</si>
  <si>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</si>
  <si>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</si>
  <si>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</si>
  <si>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</si>
  <si>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</si>
  <si>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</si>
  <si>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</si>
  <si>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</si>
  <si>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</si>
  <si>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</si>
  <si>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</si>
  <si>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</si>
  <si>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</si>
  <si>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</si>
  <si>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</si>
  <si>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</si>
  <si>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</si>
  <si>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</si>
  <si>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</si>
  <si>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</si>
  <si>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</si>
  <si>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</si>
  <si>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</si>
  <si>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</si>
  <si>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</si>
  <si>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</si>
  <si>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</si>
  <si>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</si>
  <si>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</si>
  <si>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</si>
  <si>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</si>
  <si>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</si>
  <si>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</si>
  <si>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</si>
  <si>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</si>
  <si>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</si>
  <si>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</si>
  <si>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</si>
  <si>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</si>
  <si>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</si>
  <si>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</si>
  <si>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</si>
  <si>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</si>
  <si>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</si>
  <si>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</si>
  <si>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</si>
  <si>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</si>
  <si>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Cost</t>
  </si>
  <si>
    <t>Total Sales</t>
  </si>
  <si>
    <t>Sale Type</t>
  </si>
  <si>
    <t>Category</t>
  </si>
  <si>
    <t>PRODCUT</t>
  </si>
  <si>
    <t>COST</t>
  </si>
  <si>
    <t xml:space="preserve">SALE PRICE </t>
  </si>
  <si>
    <t>TOTAL COST</t>
  </si>
  <si>
    <t>DAY</t>
  </si>
  <si>
    <t>MONTH</t>
  </si>
  <si>
    <t>YEAR</t>
  </si>
  <si>
    <t>TOTAL SALES</t>
  </si>
  <si>
    <t>Day</t>
  </si>
  <si>
    <t>Daily Total Sales</t>
  </si>
  <si>
    <t>Jan</t>
  </si>
  <si>
    <t>Feb</t>
  </si>
  <si>
    <t>Apr</t>
  </si>
  <si>
    <t>May</t>
  </si>
  <si>
    <t>Jul</t>
  </si>
  <si>
    <t>Aug</t>
  </si>
  <si>
    <t>Sep</t>
  </si>
  <si>
    <t>Oct</t>
  </si>
  <si>
    <t>Nov</t>
  </si>
  <si>
    <t>Dec</t>
  </si>
  <si>
    <t>Mar</t>
  </si>
  <si>
    <t>Jun</t>
  </si>
  <si>
    <t>Month</t>
  </si>
  <si>
    <t>Monthly Total Sales</t>
  </si>
  <si>
    <t>Yearly Total Sales</t>
  </si>
  <si>
    <t>Year</t>
  </si>
  <si>
    <t>Total Sales by Sale Type</t>
  </si>
  <si>
    <t>Payment Mode</t>
  </si>
  <si>
    <t>Total Sales by Payment Mode</t>
  </si>
  <si>
    <t>Total Sales By Product</t>
  </si>
  <si>
    <t>Sum of QUANTITY</t>
  </si>
  <si>
    <t>Sum of TOTAL COST</t>
  </si>
  <si>
    <t>TOTAL COST(K)</t>
  </si>
  <si>
    <t>TOTAL SALES(K)</t>
  </si>
  <si>
    <t xml:space="preserve">Total sales </t>
  </si>
  <si>
    <t>Profit</t>
  </si>
  <si>
    <t>Profit %</t>
  </si>
  <si>
    <t>PROFIT %</t>
  </si>
  <si>
    <t xml:space="preserve">PROFIT </t>
  </si>
  <si>
    <t xml:space="preserve">Sum of PROFIT </t>
  </si>
  <si>
    <t>Rank by Sales Price</t>
  </si>
  <si>
    <t>Monthly Total Sales by Category</t>
  </si>
  <si>
    <t>Rank</t>
  </si>
  <si>
    <t>Monthly Sales</t>
  </si>
  <si>
    <t>Daily sales</t>
  </si>
  <si>
    <t>Product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</si>
</sst>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s>
  <fills count="12">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9">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1" fillId="4" borderId="1" xfId="0" applyNumberFormat="1" applyFont="1" applyFill="1" applyBorder="1" applyAlignment="1">
      <alignment horizontal="center" vertical="center"/>
    </xf>
    <xf numFmtId="2" fontId="0" fillId="0" borderId="0" xfId="0" applyNumberFormat="1"/>
    <xf numFmtId="1" fontId="0" fillId="0" borderId="0" xfId="0" applyNumberFormat="1"/>
    <xf numFmtId="9" fontId="0" fillId="0" borderId="0" xfId="1" applyFont="1"/>
    <xf numFmtId="0" fontId="0" fillId="0" borderId="2" xfId="0" applyBorder="1"/>
    <xf numFmtId="165" fontId="0" fillId="0" borderId="2" xfId="0" applyNumberFormat="1" applyBorder="1"/>
    <xf numFmtId="9" fontId="0" fillId="0" borderId="2" xfId="1" applyFont="1" applyBorder="1"/>
    <xf numFmtId="0" fontId="0" fillId="7" borderId="0" xfId="0" applyFill="1"/>
    <xf numFmtId="9" fontId="1" fillId="4" borderId="1" xfId="1" applyFont="1" applyFill="1" applyBorder="1" applyAlignment="1">
      <alignment horizontal="center" vertical="center"/>
    </xf>
    <xf numFmtId="1" fontId="0" fillId="0" borderId="2" xfId="0" applyNumberFormat="1" applyBorder="1"/>
    <xf numFmtId="0" fontId="3" fillId="0" borderId="2" xfId="0" applyFont="1" applyBorder="1"/>
    <xf numFmtId="2" fontId="3" fillId="0" borderId="2" xfId="0" applyNumberFormat="1" applyFont="1" applyBorder="1"/>
    <xf numFmtId="2" fontId="0" fillId="0" borderId="2" xfId="0" applyNumberFormat="1" applyBorder="1"/>
    <xf numFmtId="165" fontId="3" fillId="6" borderId="0" xfId="0" applyNumberFormat="1" applyFont="1" applyFill="1"/>
    <xf numFmtId="165" fontId="3" fillId="0" borderId="2" xfId="0" applyNumberFormat="1" applyFont="1" applyBorder="1"/>
    <xf numFmtId="1" fontId="3" fillId="0" borderId="2" xfId="0" applyNumberFormat="1" applyFont="1" applyBorder="1"/>
    <xf numFmtId="1" fontId="3" fillId="6" borderId="0" xfId="0" applyNumberFormat="1" applyFont="1" applyFill="1"/>
    <xf numFmtId="166" fontId="0" fillId="0" borderId="0" xfId="0" applyNumberFormat="1"/>
    <xf numFmtId="165" fontId="0" fillId="8" borderId="2" xfId="0" applyNumberFormat="1" applyFill="1" applyBorder="1"/>
    <xf numFmtId="9" fontId="0" fillId="8" borderId="2" xfId="1" applyFont="1" applyFill="1" applyBorder="1"/>
    <xf numFmtId="0" fontId="0" fillId="10" borderId="2" xfId="0" applyFill="1" applyBorder="1"/>
    <xf numFmtId="0" fontId="0" fillId="10" borderId="2" xfId="0" applyFill="1" applyBorder="1" applyAlignment="1">
      <alignment horizontal="left"/>
    </xf>
    <xf numFmtId="165" fontId="0" fillId="10" borderId="2" xfId="0" applyNumberFormat="1" applyFill="1" applyBorder="1"/>
    <xf numFmtId="0" fontId="0" fillId="9" borderId="2" xfId="0" applyFill="1" applyBorder="1"/>
    <xf numFmtId="1" fontId="0" fillId="9" borderId="2" xfId="0" applyNumberFormat="1" applyFill="1" applyBorder="1"/>
    <xf numFmtId="165" fontId="0" fillId="9" borderId="2" xfId="0" applyNumberFormat="1" applyFill="1" applyBorder="1"/>
    <xf numFmtId="0" fontId="0" fillId="11" borderId="2" xfId="0" applyFill="1" applyBorder="1"/>
    <xf numFmtId="0" fontId="0" fillId="11" borderId="2" xfId="0" applyFill="1" applyBorder="1" applyAlignment="1">
      <alignment horizontal="left"/>
    </xf>
    <xf numFmtId="165" fontId="0" fillId="11" borderId="2" xfId="0" applyNumberFormat="1" applyFill="1" applyBorder="1"/>
    <xf numFmtId="0" fontId="4" fillId="9" borderId="2" xfId="0" applyFont="1" applyFill="1" applyBorder="1" applyAlignment="1">
      <alignment horizontal="center" vertical="center"/>
    </xf>
    <xf numFmtId="0" fontId="4" fillId="10" borderId="2"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5" xfId="0" applyFont="1" applyFill="1" applyBorder="1" applyAlignment="1">
      <alignment horizontal="center" vertical="center"/>
    </xf>
    <xf numFmtId="0" fontId="4" fillId="11" borderId="6"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8" xfId="0" applyFont="1" applyFill="1" applyBorder="1" applyAlignment="1">
      <alignment horizontal="center" vertical="center"/>
    </xf>
  </cellXfs>
  <cellStyles count="2">
    <cellStyle name="Normal" xfId="0" builtinId="0"/>
    <cellStyle name="Percent" xfId="1" builtinId="5"/>
  </cellStyles>
  <dxfs count="198">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1"/>
        <color theme="1"/>
        <name val="Calibri"/>
        <family val="2"/>
        <scheme val="minor"/>
      </font>
      <fill>
        <patternFill>
          <fgColor theme="5" tint="0.79998168889431442"/>
        </patternFill>
      </fill>
    </dxf>
    <dxf>
      <font>
        <b val="0"/>
        <i val="0"/>
        <strike val="0"/>
        <condense val="0"/>
        <extend val="0"/>
        <outline val="0"/>
        <shadow val="0"/>
        <u val="none"/>
        <vertAlign val="baseline"/>
        <sz val="11"/>
        <color theme="1"/>
        <name val="Calibri"/>
        <family val="2"/>
        <scheme val="minor"/>
      </font>
      <fill>
        <patternFill>
          <fgColor theme="5" tint="0.79998168889431442"/>
        </patternFill>
      </fill>
    </dxf>
    <dxf>
      <font>
        <b val="0"/>
        <i val="0"/>
        <strike val="0"/>
        <condense val="0"/>
        <extend val="0"/>
        <outline val="0"/>
        <shadow val="0"/>
        <u val="none"/>
        <vertAlign val="baseline"/>
        <sz val="11"/>
        <color theme="1"/>
        <name val="Calibri"/>
        <family val="2"/>
        <scheme val="minor"/>
      </font>
      <fill>
        <patternFill>
          <fgColor theme="5" tint="0.79998168889431442"/>
        </patternFill>
      </fill>
    </dxf>
    <dxf>
      <font>
        <b val="0"/>
        <i val="0"/>
        <strike val="0"/>
        <condense val="0"/>
        <extend val="0"/>
        <outline val="0"/>
        <shadow val="0"/>
        <u val="none"/>
        <vertAlign val="baseline"/>
        <sz val="11"/>
        <color theme="1"/>
        <name val="Calibri"/>
        <family val="2"/>
        <scheme val="minor"/>
      </font>
      <fill>
        <patternFill>
          <fgColor theme="5" tint="0.79998168889431442"/>
        </patternFill>
      </fill>
    </dxf>
    <dxf>
      <font>
        <b val="0"/>
        <i val="0"/>
        <strike val="0"/>
        <condense val="0"/>
        <extend val="0"/>
        <outline val="0"/>
        <shadow val="0"/>
        <u val="none"/>
        <vertAlign val="baseline"/>
        <sz val="11"/>
        <color theme="1"/>
        <name val="Calibri"/>
        <family val="2"/>
        <scheme val="minor"/>
      </font>
      <fill>
        <patternFill>
          <fgColor theme="5"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numFmt numFmtId="165"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numFmt numFmtId="165" formatCode="[$$-409]#,##0.00"/>
    </dxf>
    <dxf>
      <numFmt numFmtId="165"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 formatCode="0"/>
    </dxf>
    <dxf>
      <numFmt numFmtId="1" formatCode="0"/>
    </dxf>
    <dxf>
      <numFmt numFmtId="2" formatCode="0.00"/>
    </dxf>
    <dxf>
      <numFmt numFmtId="165" formatCode="[$$-409]#,##0.00"/>
    </dxf>
    <dxf>
      <numFmt numFmtId="165" formatCode="[$$-409]#,##0.00"/>
    </dxf>
    <dxf>
      <numFmt numFmtId="0" formatCode="General"/>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 formatCode="0"/>
    </dxf>
    <dxf>
      <numFmt numFmtId="1" formatCode="0"/>
    </dxf>
    <dxf>
      <numFmt numFmtId="2" formatCode="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197"/>
      <tableStyleElement type="headerRow" dxfId="196"/>
    </tableStyle>
  </tableStyles>
  <colors>
    <mruColors>
      <color rgb="FFCC99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 tables!Sales By Sale 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tables'!$AY$3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3D-4ECE-A003-011F60F943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3D-4ECE-A003-011F60F943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3D-4ECE-A003-011F60F943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tables'!$AX$4:$AX$6</c:f>
              <c:strCache>
                <c:ptCount val="3"/>
                <c:pt idx="0">
                  <c:v>Direct Sales</c:v>
                </c:pt>
                <c:pt idx="1">
                  <c:v>Online</c:v>
                </c:pt>
                <c:pt idx="2">
                  <c:v>Wholesaler</c:v>
                </c:pt>
              </c:strCache>
            </c:strRef>
          </c:cat>
          <c:val>
            <c:numRef>
              <c:f>'Pivot tables'!$AY$4:$AY$6</c:f>
              <c:numCache>
                <c:formatCode>[$$-409]#,##0.00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EA3D-4ECE-A003-011F60F943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tables'!$S$4:$S$10</c:f>
              <c:strCache>
                <c:ptCount val="7"/>
                <c:pt idx="0">
                  <c:v>Product01</c:v>
                </c:pt>
                <c:pt idx="1">
                  <c:v>Product02</c:v>
                </c:pt>
                <c:pt idx="2">
                  <c:v>Product03</c:v>
                </c:pt>
                <c:pt idx="3">
                  <c:v>Product04</c:v>
                </c:pt>
                <c:pt idx="4">
                  <c:v>Product05</c:v>
                </c:pt>
                <c:pt idx="5">
                  <c:v>Product06</c:v>
                </c:pt>
                <c:pt idx="6">
                  <c:v>Product07</c:v>
                </c:pt>
              </c:strCache>
            </c:strRef>
          </c:cat>
          <c:val>
            <c:numRef>
              <c:f>'Pivot tables'!$T$4:$T$10</c:f>
              <c:numCache>
                <c:formatCode>[$$-409]#,##0.00</c:formatCode>
                <c:ptCount val="7"/>
                <c:pt idx="0">
                  <c:v>9764.7199999999993</c:v>
                </c:pt>
                <c:pt idx="1">
                  <c:v>13423.199999999999</c:v>
                </c:pt>
                <c:pt idx="2">
                  <c:v>6394.2599999999993</c:v>
                </c:pt>
                <c:pt idx="3">
                  <c:v>6056.1600000000008</c:v>
                </c:pt>
                <c:pt idx="4">
                  <c:v>15716.61</c:v>
                </c:pt>
                <c:pt idx="5">
                  <c:v>4531.5</c:v>
                </c:pt>
                <c:pt idx="6">
                  <c:v>2291.04</c:v>
                </c:pt>
              </c:numCache>
            </c:numRef>
          </c:val>
          <c:extLst>
            <c:ext xmlns:c16="http://schemas.microsoft.com/office/drawing/2014/chart" uri="{C3380CC4-5D6E-409C-BE32-E72D297353CC}">
              <c16:uniqueId val="{00000000-7217-4BF6-89D5-CDE7C6DD648C}"/>
            </c:ext>
          </c:extLst>
        </c:ser>
        <c:dLbls>
          <c:dLblPos val="outEnd"/>
          <c:showLegendKey val="0"/>
          <c:showVal val="1"/>
          <c:showCatName val="0"/>
          <c:showSerName val="0"/>
          <c:showPercent val="0"/>
          <c:showBubbleSize val="0"/>
        </c:dLbls>
        <c:gapWidth val="50"/>
        <c:axId val="945166975"/>
        <c:axId val="1415006863"/>
      </c:barChart>
      <c:catAx>
        <c:axId val="945166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6863"/>
        <c:crosses val="autoZero"/>
        <c:auto val="1"/>
        <c:lblAlgn val="ctr"/>
        <c:lblOffset val="100"/>
        <c:noMultiLvlLbl val="0"/>
      </c:catAx>
      <c:valAx>
        <c:axId val="1415006863"/>
        <c:scaling>
          <c:orientation val="minMax"/>
        </c:scaling>
        <c:delete val="1"/>
        <c:axPos val="b"/>
        <c:numFmt formatCode="[$$-409]#,##0.00" sourceLinked="1"/>
        <c:majorTickMark val="out"/>
        <c:minorTickMark val="none"/>
        <c:tickLblPos val="nextTo"/>
        <c:crossAx val="9451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 tables!Sales By Payment Method</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EF-480C-AD22-8267B56DBB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F-480C-AD22-8267B56DBB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tables'!$BA$4:$BA$5</c:f>
              <c:strCache>
                <c:ptCount val="2"/>
                <c:pt idx="0">
                  <c:v>Cash</c:v>
                </c:pt>
                <c:pt idx="1">
                  <c:v>Online</c:v>
                </c:pt>
              </c:strCache>
            </c:strRef>
          </c:cat>
          <c:val>
            <c:numRef>
              <c:f>'Pivot tables'!$BB$4:$BB$5</c:f>
              <c:numCache>
                <c:formatCode>[$$-409]#,##0.00</c:formatCode>
                <c:ptCount val="2"/>
                <c:pt idx="0">
                  <c:v>199516.90000000008</c:v>
                </c:pt>
                <c:pt idx="1">
                  <c:v>201895.01999999993</c:v>
                </c:pt>
              </c:numCache>
            </c:numRef>
          </c:val>
          <c:extLst>
            <c:ext xmlns:c16="http://schemas.microsoft.com/office/drawing/2014/chart" uri="{C3380CC4-5D6E-409C-BE32-E72D297353CC}">
              <c16:uniqueId val="{00000004-2AEF-480C-AD22-8267B56DBB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45201895631659"/>
          <c:y val="0.16724036867849781"/>
          <c:w val="0.87405366406645124"/>
          <c:h val="0.64419863632076102"/>
        </c:manualLayout>
      </c:layout>
      <c:bar3DChart>
        <c:barDir val="col"/>
        <c:grouping val="clustered"/>
        <c:varyColors val="0"/>
        <c:ser>
          <c:idx val="0"/>
          <c:order val="0"/>
          <c:tx>
            <c:strRef>
              <c:f>'Pivot tables'!$AM$3</c:f>
              <c:strCache>
                <c:ptCount val="1"/>
                <c:pt idx="0">
                  <c:v>Total Cost</c:v>
                </c:pt>
              </c:strCache>
            </c:strRef>
          </c:tx>
          <c:spPr>
            <a:solidFill>
              <a:schemeClr val="accent1"/>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tables'!$AL$4:$AL$15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tables'!$AM$4:$AM$15</c:f>
              <c:numCache>
                <c:formatCode>[$$-409]#,##0.00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7E91-4482-ABDD-28F7F313A3FF}"/>
            </c:ext>
          </c:extLst>
        </c:ser>
        <c:ser>
          <c:idx val="1"/>
          <c:order val="1"/>
          <c:tx>
            <c:strRef>
              <c:f>'Pivot tables'!$AN$3</c:f>
              <c:strCache>
                <c:ptCount val="1"/>
                <c:pt idx="0">
                  <c:v>Total Sales</c:v>
                </c:pt>
              </c:strCache>
            </c:strRef>
          </c:tx>
          <c:spPr>
            <a:solidFill>
              <a:schemeClr val="accent2"/>
            </a:solidFill>
            <a:ln>
              <a:noFill/>
            </a:ln>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tables'!$AL$4:$AL$15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tables'!$AN$4:$AN$15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7E91-4482-ABDD-28F7F313A3FF}"/>
            </c:ext>
          </c:extLst>
        </c:ser>
        <c:ser>
          <c:idx val="2"/>
          <c:order val="2"/>
          <c:tx>
            <c:strRef>
              <c:f>'Pivot tables'!$AO$3</c:f>
              <c:strCache>
                <c:ptCount val="1"/>
                <c:pt idx="0">
                  <c:v>Profit</c:v>
                </c:pt>
              </c:strCache>
            </c:strRef>
          </c:tx>
          <c:spPr>
            <a:solidFill>
              <a:schemeClr val="accent3"/>
            </a:solidFill>
            <a:ln>
              <a:noFill/>
            </a:ln>
            <a:effectLst/>
            <a:sp3d/>
          </c:spPr>
          <c:invertIfNegative val="0"/>
          <c:dLbls>
            <c:spPr>
              <a:noFill/>
              <a:ln>
                <a:noFill/>
              </a:ln>
              <a:effectLst/>
            </c:spPr>
            <c:txPr>
              <a:bodyPr rot="-5400000" spcFirstLastPara="1" vertOverflow="ellipsis"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tables'!$AL$4:$AL$15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tables'!$AO$4:$AO$15</c:f>
              <c:numCache>
                <c:formatCode>[$$-409]#,##0.00</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2-7E91-4482-ABDD-28F7F313A3FF}"/>
            </c:ext>
          </c:extLst>
        </c:ser>
        <c:dLbls>
          <c:showLegendKey val="0"/>
          <c:showVal val="0"/>
          <c:showCatName val="0"/>
          <c:showSerName val="0"/>
          <c:showPercent val="0"/>
          <c:showBubbleSize val="0"/>
        </c:dLbls>
        <c:gapWidth val="70"/>
        <c:gapDepth val="0"/>
        <c:shape val="box"/>
        <c:axId val="1183046879"/>
        <c:axId val="954854799"/>
        <c:axId val="0"/>
      </c:bar3DChart>
      <c:catAx>
        <c:axId val="118304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4799"/>
        <c:crosses val="autoZero"/>
        <c:auto val="1"/>
        <c:lblAlgn val="ctr"/>
        <c:lblOffset val="100"/>
        <c:noMultiLvlLbl val="0"/>
      </c:catAx>
      <c:valAx>
        <c:axId val="95485479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tables'!$S$4:$S$10</c:f>
              <c:strCache>
                <c:ptCount val="7"/>
                <c:pt idx="0">
                  <c:v>Product01</c:v>
                </c:pt>
                <c:pt idx="1">
                  <c:v>Product02</c:v>
                </c:pt>
                <c:pt idx="2">
                  <c:v>Product03</c:v>
                </c:pt>
                <c:pt idx="3">
                  <c:v>Product04</c:v>
                </c:pt>
                <c:pt idx="4">
                  <c:v>Product05</c:v>
                </c:pt>
                <c:pt idx="5">
                  <c:v>Product06</c:v>
                </c:pt>
                <c:pt idx="6">
                  <c:v>Product07</c:v>
                </c:pt>
              </c:strCache>
            </c:strRef>
          </c:cat>
          <c:val>
            <c:numRef>
              <c:f>'Pivot tables'!$T$4:$T$10</c:f>
              <c:numCache>
                <c:formatCode>[$$-409]#,##0.00</c:formatCode>
                <c:ptCount val="7"/>
                <c:pt idx="0">
                  <c:v>9764.7199999999993</c:v>
                </c:pt>
                <c:pt idx="1">
                  <c:v>13423.199999999999</c:v>
                </c:pt>
                <c:pt idx="2">
                  <c:v>6394.2599999999993</c:v>
                </c:pt>
                <c:pt idx="3">
                  <c:v>6056.1600000000008</c:v>
                </c:pt>
                <c:pt idx="4">
                  <c:v>15716.61</c:v>
                </c:pt>
                <c:pt idx="5">
                  <c:v>4531.5</c:v>
                </c:pt>
                <c:pt idx="6">
                  <c:v>2291.04</c:v>
                </c:pt>
              </c:numCache>
            </c:numRef>
          </c:val>
          <c:extLst>
            <c:ext xmlns:c16="http://schemas.microsoft.com/office/drawing/2014/chart" uri="{C3380CC4-5D6E-409C-BE32-E72D297353CC}">
              <c16:uniqueId val="{00000000-74EC-43D7-8793-E1A78A99C56D}"/>
            </c:ext>
          </c:extLst>
        </c:ser>
        <c:dLbls>
          <c:dLblPos val="outEnd"/>
          <c:showLegendKey val="0"/>
          <c:showVal val="1"/>
          <c:showCatName val="0"/>
          <c:showSerName val="0"/>
          <c:showPercent val="0"/>
          <c:showBubbleSize val="0"/>
        </c:dLbls>
        <c:gapWidth val="50"/>
        <c:axId val="945166975"/>
        <c:axId val="1415006863"/>
      </c:barChart>
      <c:catAx>
        <c:axId val="945166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006863"/>
        <c:crosses val="autoZero"/>
        <c:auto val="1"/>
        <c:lblAlgn val="ctr"/>
        <c:lblOffset val="100"/>
        <c:noMultiLvlLbl val="0"/>
      </c:catAx>
      <c:valAx>
        <c:axId val="1415006863"/>
        <c:scaling>
          <c:orientation val="minMax"/>
        </c:scaling>
        <c:delete val="1"/>
        <c:axPos val="b"/>
        <c:numFmt formatCode="[$$-409]#,##0.00" sourceLinked="1"/>
        <c:majorTickMark val="out"/>
        <c:minorTickMark val="none"/>
        <c:tickLblPos val="nextTo"/>
        <c:crossAx val="9451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 tables!Daily 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areaChart>
        <c:grouping val="standard"/>
        <c:varyColors val="0"/>
        <c:ser>
          <c:idx val="0"/>
          <c:order val="0"/>
          <c:tx>
            <c:strRef>
              <c:f>'Pivot tables'!$C$3</c:f>
              <c:strCache>
                <c:ptCount val="1"/>
                <c:pt idx="0">
                  <c:v>Total</c:v>
                </c:pt>
              </c:strCache>
            </c:strRef>
          </c:tx>
          <c:spPr>
            <a:solidFill>
              <a:schemeClr val="accent1"/>
            </a:solidFill>
            <a:ln>
              <a:noFill/>
            </a:ln>
            <a:effectLst/>
          </c:spPr>
          <c:cat>
            <c:strRef>
              <c:f>'Pivot tables'!$B$4:$B$34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tables'!$C$4:$C$34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916-4885-B8DB-D200E0DA3F2C}"/>
            </c:ext>
          </c:extLst>
        </c:ser>
        <c:dLbls>
          <c:showLegendKey val="0"/>
          <c:showVal val="0"/>
          <c:showCatName val="0"/>
          <c:showSerName val="0"/>
          <c:showPercent val="0"/>
          <c:showBubbleSize val="0"/>
        </c:dLbls>
        <c:axId val="950528895"/>
        <c:axId val="731061007"/>
      </c:areaChart>
      <c:catAx>
        <c:axId val="95052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61007"/>
        <c:crosses val="autoZero"/>
        <c:auto val="1"/>
        <c:lblAlgn val="ctr"/>
        <c:lblOffset val="100"/>
        <c:noMultiLvlLbl val="0"/>
      </c:catAx>
      <c:valAx>
        <c:axId val="73106100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28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 tables!Daily sales</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'Pivot tables'!$C$3</c:f>
              <c:strCache>
                <c:ptCount val="1"/>
                <c:pt idx="0">
                  <c:v>Total</c:v>
                </c:pt>
              </c:strCache>
            </c:strRef>
          </c:tx>
          <c:spPr>
            <a:solidFill>
              <a:schemeClr val="accent1"/>
            </a:solidFill>
            <a:ln>
              <a:noFill/>
            </a:ln>
            <a:effectLst/>
          </c:spPr>
          <c:cat>
            <c:strRef>
              <c:f>'Pivot tables'!$B$4:$B$34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tables'!$C$4:$C$34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1E5A-46C6-9EDC-AF8EB8D6F2F9}"/>
            </c:ext>
          </c:extLst>
        </c:ser>
        <c:dLbls>
          <c:showLegendKey val="0"/>
          <c:showVal val="0"/>
          <c:showCatName val="0"/>
          <c:showSerName val="0"/>
          <c:showPercent val="0"/>
          <c:showBubbleSize val="0"/>
        </c:dLbls>
        <c:axId val="950528895"/>
        <c:axId val="731061007"/>
      </c:areaChart>
      <c:catAx>
        <c:axId val="950528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61007"/>
        <c:crosses val="autoZero"/>
        <c:auto val="1"/>
        <c:lblAlgn val="ctr"/>
        <c:lblOffset val="100"/>
        <c:noMultiLvlLbl val="0"/>
      </c:catAx>
      <c:valAx>
        <c:axId val="731061007"/>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28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 tables!Sales By Payment Method</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77-4851-A961-E4B8405804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77-4851-A961-E4B8405804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tables'!$BA$4:$BA$5</c:f>
              <c:strCache>
                <c:ptCount val="2"/>
                <c:pt idx="0">
                  <c:v>Cash</c:v>
                </c:pt>
                <c:pt idx="1">
                  <c:v>Online</c:v>
                </c:pt>
              </c:strCache>
            </c:strRef>
          </c:cat>
          <c:val>
            <c:numRef>
              <c:f>'Pivot tables'!$BB$4:$BB$5</c:f>
              <c:numCache>
                <c:formatCode>[$$-409]#,##0.00</c:formatCode>
                <c:ptCount val="2"/>
                <c:pt idx="0">
                  <c:v>199516.90000000008</c:v>
                </c:pt>
                <c:pt idx="1">
                  <c:v>201895.01999999993</c:v>
                </c:pt>
              </c:numCache>
            </c:numRef>
          </c:val>
          <c:extLst>
            <c:ext xmlns:c16="http://schemas.microsoft.com/office/drawing/2014/chart" uri="{C3380CC4-5D6E-409C-BE32-E72D297353CC}">
              <c16:uniqueId val="{00000000-B060-4F53-A587-0863D204F3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[Sales-Dashboard-Practice-file.xlsx]Pivot tables!Sales By Sale 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tables'!$AY$3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50-43B6-B00A-80611EC36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50-43B6-B00A-80611EC366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50-43B6-B00A-80611EC366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tables'!$AX$4:$AX$6</c:f>
              <c:strCache>
                <c:ptCount val="3"/>
                <c:pt idx="0">
                  <c:v>Direct Sales</c:v>
                </c:pt>
                <c:pt idx="1">
                  <c:v>Online</c:v>
                </c:pt>
                <c:pt idx="2">
                  <c:v>Wholesaler</c:v>
                </c:pt>
              </c:strCache>
            </c:strRef>
          </c:cat>
          <c:val>
            <c:numRef>
              <c:f>'Pivot tables'!$AY$4:$AY$6</c:f>
              <c:numCache>
                <c:formatCode>[$$-409]#,##0.00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F01D-44DC-8867-9F96C718AC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45201895631659"/>
          <c:y val="0.16724036867849781"/>
          <c:w val="0.87405366406645124"/>
          <c:h val="0.64419863632076102"/>
        </c:manualLayout>
      </c:layout>
      <c:bar3DChart>
        <c:barDir val="col"/>
        <c:grouping val="clustered"/>
        <c:varyColors val="0"/>
        <c:ser>
          <c:idx val="0"/>
          <c:order val="0"/>
          <c:tx>
            <c:strRef>
              <c:f>'Pivot tables'!$AM$3</c:f>
              <c:strCache>
                <c:ptCount val="1"/>
                <c:pt idx="0">
                  <c:v>Total Cost</c:v>
                </c:pt>
              </c:strCache>
            </c:strRef>
          </c:tx>
          <c:spPr>
            <a:solidFill>
              <a:schemeClr val="accent1"/>
            </a:solidFill>
            <a:ln>
              <a:noFill/>
            </a:ln>
            <a:effectLst/>
            <a:sp3d/>
          </c:spPr>
          <c:invertIfNegative val="0"/>
          <c:cat>
            <c:strRef>
              <c:f>'Pivot tables'!$AL$4:$AL$15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tables'!$AM$4:$AM$15</c:f>
              <c:numCache>
                <c:formatCode>[$$-409]#,##0.00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31134</c:v>
                </c:pt>
              </c:numCache>
            </c:numRef>
          </c:val>
          <c:extLst>
            <c:ext xmlns:c16="http://schemas.microsoft.com/office/drawing/2014/chart" uri="{C3380CC4-5D6E-409C-BE32-E72D297353CC}">
              <c16:uniqueId val="{00000000-DE3F-43A7-8CAD-8F72D20EF1F4}"/>
            </c:ext>
          </c:extLst>
        </c:ser>
        <c:ser>
          <c:idx val="1"/>
          <c:order val="1"/>
          <c:tx>
            <c:strRef>
              <c:f>'Pivot tables'!$AN$3</c:f>
              <c:strCache>
                <c:ptCount val="1"/>
                <c:pt idx="0">
                  <c:v>Total Sales</c:v>
                </c:pt>
              </c:strCache>
            </c:strRef>
          </c:tx>
          <c:spPr>
            <a:solidFill>
              <a:schemeClr val="accent2"/>
            </a:solidFill>
            <a:ln>
              <a:noFill/>
            </a:ln>
            <a:effectLst/>
            <a:sp3d/>
          </c:spPr>
          <c:invertIfNegative val="0"/>
          <c:cat>
            <c:strRef>
              <c:f>'Pivot tables'!$AL$4:$AL$15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tables'!$AN$4:$AN$15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1-DE3F-43A7-8CAD-8F72D20EF1F4}"/>
            </c:ext>
          </c:extLst>
        </c:ser>
        <c:ser>
          <c:idx val="2"/>
          <c:order val="2"/>
          <c:tx>
            <c:strRef>
              <c:f>'Pivot tables'!$AO$3</c:f>
              <c:strCache>
                <c:ptCount val="1"/>
                <c:pt idx="0">
                  <c:v>Profit</c:v>
                </c:pt>
              </c:strCache>
            </c:strRef>
          </c:tx>
          <c:spPr>
            <a:solidFill>
              <a:schemeClr val="accent3"/>
            </a:solidFill>
            <a:ln>
              <a:noFill/>
            </a:ln>
            <a:effectLst/>
            <a:sp3d/>
          </c:spPr>
          <c:invertIfNegative val="0"/>
          <c:cat>
            <c:strRef>
              <c:f>'Pivot tables'!$AL$4:$AL$15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tables'!$AO$4:$AO$15</c:f>
              <c:numCache>
                <c:formatCode>[$$-409]#,##0.00</c:formatCode>
                <c:ptCount val="12"/>
                <c:pt idx="0">
                  <c:v>7056.96</c:v>
                </c:pt>
                <c:pt idx="1">
                  <c:v>5516.3000000000011</c:v>
                </c:pt>
                <c:pt idx="2">
                  <c:v>5179.6500000000015</c:v>
                </c:pt>
                <c:pt idx="3">
                  <c:v>5297.11</c:v>
                </c:pt>
                <c:pt idx="4">
                  <c:v>4384.4500000000007</c:v>
                </c:pt>
                <c:pt idx="5">
                  <c:v>5654.7099999999991</c:v>
                </c:pt>
                <c:pt idx="6">
                  <c:v>5373.7900000000018</c:v>
                </c:pt>
                <c:pt idx="7">
                  <c:v>5519.3999999999987</c:v>
                </c:pt>
                <c:pt idx="8">
                  <c:v>6484.8100000000013</c:v>
                </c:pt>
                <c:pt idx="9">
                  <c:v>5658.69</c:v>
                </c:pt>
                <c:pt idx="10">
                  <c:v>6818.0700000000006</c:v>
                </c:pt>
                <c:pt idx="11">
                  <c:v>5963.9799999999987</c:v>
                </c:pt>
              </c:numCache>
            </c:numRef>
          </c:val>
          <c:extLst>
            <c:ext xmlns:c16="http://schemas.microsoft.com/office/drawing/2014/chart" uri="{C3380CC4-5D6E-409C-BE32-E72D297353CC}">
              <c16:uniqueId val="{00000002-DE3F-43A7-8CAD-8F72D20EF1F4}"/>
            </c:ext>
          </c:extLst>
        </c:ser>
        <c:dLbls>
          <c:showLegendKey val="0"/>
          <c:showVal val="0"/>
          <c:showCatName val="0"/>
          <c:showSerName val="0"/>
          <c:showPercent val="0"/>
          <c:showBubbleSize val="0"/>
        </c:dLbls>
        <c:gapWidth val="70"/>
        <c:gapDepth val="0"/>
        <c:shape val="box"/>
        <c:axId val="1183046879"/>
        <c:axId val="954854799"/>
        <c:axId val="0"/>
      </c:bar3DChart>
      <c:catAx>
        <c:axId val="118304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4799"/>
        <c:crosses val="autoZero"/>
        <c:auto val="1"/>
        <c:lblAlgn val="ctr"/>
        <c:lblOffset val="100"/>
        <c:noMultiLvlLbl val="0"/>
      </c:catAx>
      <c:valAx>
        <c:axId val="95485479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4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Category</a:t>
          </a:r>
        </a:p>
      </cx:txPr>
    </cx:title>
    <cx:plotArea>
      <cx:plotAreaRegion>
        <cx:series layoutId="treemap" uniqueId="{FD6A6A3C-B976-4AB3-A691-AE1366C263B7}">
          <cx:dataLabels>
            <cx:visibility seriesName="0" categoryName="1" value="1"/>
            <cx:separator>
</cx:separator>
          </cx:dataLabels>
          <cx:dataId val="0"/>
          <cx:layoutPr>
            <cx:parentLabelLayout val="overlapping"/>
          </cx:layoutPr>
        </cx:series>
      </cx:plotAreaRegion>
    </cx:plotArea>
  </cx:chart>
  <cx:spPr>
    <a:noFill/>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FD6A6A3C-B976-4AB3-A691-AE1366C263B7}">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Detail!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226313</xdr:colOff>
      <xdr:row>5</xdr:row>
      <xdr:rowOff>45030</xdr:rowOff>
    </xdr:from>
    <xdr:to>
      <xdr:col>9</xdr:col>
      <xdr:colOff>133350</xdr:colOff>
      <xdr:row>8</xdr:row>
      <xdr:rowOff>113610</xdr:rowOff>
    </xdr:to>
    <mc:AlternateContent xmlns:mc="http://schemas.openxmlformats.org/markup-compatibility/2006" xmlns:a14="http://schemas.microsoft.com/office/drawing/2010/main">
      <mc:Choice Requires="a14">
        <xdr:graphicFrame macro="">
          <xdr:nvGraphicFramePr>
            <xdr:cNvPr id="4" name="SALE 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2650858" y="997530"/>
              <a:ext cx="2937719"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31935</xdr:colOff>
      <xdr:row>9</xdr:row>
      <xdr:rowOff>57967</xdr:rowOff>
    </xdr:from>
    <xdr:to>
      <xdr:col>4</xdr:col>
      <xdr:colOff>38552</xdr:colOff>
      <xdr:row>18</xdr:row>
      <xdr:rowOff>40820</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38071" y="1772467"/>
              <a:ext cx="1825026" cy="1697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304194</xdr:colOff>
      <xdr:row>5</xdr:row>
      <xdr:rowOff>43704</xdr:rowOff>
    </xdr:from>
    <xdr:to>
      <xdr:col>12</xdr:col>
      <xdr:colOff>122464</xdr:colOff>
      <xdr:row>8</xdr:row>
      <xdr:rowOff>89647</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59421" y="996204"/>
              <a:ext cx="1636679" cy="617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36647</xdr:colOff>
      <xdr:row>5</xdr:row>
      <xdr:rowOff>46762</xdr:rowOff>
    </xdr:from>
    <xdr:to>
      <xdr:col>4</xdr:col>
      <xdr:colOff>27214</xdr:colOff>
      <xdr:row>8</xdr:row>
      <xdr:rowOff>115342</xdr:rowOff>
    </xdr:to>
    <mc:AlternateContent xmlns:mc="http://schemas.openxmlformats.org/markup-compatibility/2006" xmlns:a14="http://schemas.microsoft.com/office/drawing/2010/main">
      <mc:Choice Requires="a14">
        <xdr:graphicFrame macro="">
          <xdr:nvGraphicFramePr>
            <xdr:cNvPr id="7" name="PAYMENT MODE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642783" y="999262"/>
              <a:ext cx="1808976"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93649</xdr:colOff>
      <xdr:row>34</xdr:row>
      <xdr:rowOff>112324</xdr:rowOff>
    </xdr:from>
    <xdr:to>
      <xdr:col>13</xdr:col>
      <xdr:colOff>261937</xdr:colOff>
      <xdr:row>53</xdr:row>
      <xdr:rowOff>119061</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34</xdr:row>
      <xdr:rowOff>132668</xdr:rowOff>
    </xdr:from>
    <xdr:to>
      <xdr:col>18</xdr:col>
      <xdr:colOff>285749</xdr:colOff>
      <xdr:row>53</xdr:row>
      <xdr:rowOff>95249</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12</xdr:col>
      <xdr:colOff>122464</xdr:colOff>
      <xdr:row>33</xdr:row>
      <xdr:rowOff>122464</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311778</xdr:colOff>
      <xdr:row>1</xdr:row>
      <xdr:rowOff>5680</xdr:rowOff>
    </xdr:from>
    <xdr:to>
      <xdr:col>18</xdr:col>
      <xdr:colOff>372952</xdr:colOff>
      <xdr:row>4</xdr:row>
      <xdr:rowOff>98444</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3948596" y="196180"/>
          <a:ext cx="7334811" cy="664264"/>
          <a:chOff x="2148744" y="73716"/>
          <a:chExt cx="7409032" cy="664264"/>
        </a:xfrm>
      </xdr:grpSpPr>
      <xdr:sp macro="" textlink="'Pivot tables'!AS2">
        <xdr:nvSpPr>
          <xdr:cNvPr id="11" name="Rectangle 10">
            <a:extLst>
              <a:ext uri="{FF2B5EF4-FFF2-40B4-BE49-F238E27FC236}">
                <a16:creationId xmlns:a16="http://schemas.microsoft.com/office/drawing/2014/main" id="{00000000-0008-0000-0000-00000B000000}"/>
              </a:ext>
            </a:extLst>
          </xdr:cNvPr>
          <xdr:cNvSpPr/>
        </xdr:nvSpPr>
        <xdr:spPr>
          <a:xfrm>
            <a:off x="2148744" y="81643"/>
            <a:ext cx="1782537" cy="651782"/>
          </a:xfrm>
          <a:prstGeom prst="rect">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chemeClr val="bg1"/>
                </a:solidFill>
                <a:latin typeface="Calibri"/>
                <a:ea typeface="+mn-ea"/>
                <a:cs typeface="Calibri"/>
              </a:rPr>
              <a:t>Total</a:t>
            </a:r>
            <a:r>
              <a:rPr lang="en-US" sz="1600" b="1" i="0" u="none" strike="noStrike" baseline="0">
                <a:solidFill>
                  <a:schemeClr val="bg1"/>
                </a:solidFill>
                <a:latin typeface="Calibri"/>
                <a:ea typeface="+mn-ea"/>
                <a:cs typeface="Calibri"/>
              </a:rPr>
              <a:t> Cost</a:t>
            </a:r>
            <a:endParaRPr lang="en-US" sz="1600" b="1" i="0" u="none" strike="noStrike">
              <a:solidFill>
                <a:schemeClr val="bg1"/>
              </a:solidFill>
              <a:latin typeface="Calibri"/>
              <a:ea typeface="+mn-ea"/>
              <a:cs typeface="Calibri"/>
            </a:endParaRPr>
          </a:p>
          <a:p>
            <a:pPr marL="0" indent="0" algn="ctr"/>
            <a:fld id="{B920E03A-547E-48E7-8957-5296D3FE1C05}" type="TxLink">
              <a:rPr lang="en-US" sz="1600" b="1" i="0" u="none" strike="noStrike">
                <a:solidFill>
                  <a:schemeClr val="bg1"/>
                </a:solidFill>
                <a:latin typeface="Calibri"/>
                <a:ea typeface="+mn-ea"/>
                <a:cs typeface="Calibri"/>
              </a:rPr>
              <a:pPr marL="0" indent="0" algn="ctr"/>
              <a:t>$332,504.00</a:t>
            </a:fld>
            <a:endParaRPr lang="en-US" sz="1600" b="1" i="0" u="none" strike="noStrike">
              <a:solidFill>
                <a:schemeClr val="bg1"/>
              </a:solidFill>
              <a:latin typeface="Calibri"/>
              <a:ea typeface="+mn-ea"/>
              <a:cs typeface="Calibri"/>
            </a:endParaRPr>
          </a:p>
        </xdr:txBody>
      </xdr:sp>
      <xdr:sp macro="" textlink="'Pivot tables'!AT2">
        <xdr:nvSpPr>
          <xdr:cNvPr id="12" name="Rectangle 11">
            <a:extLst>
              <a:ext uri="{FF2B5EF4-FFF2-40B4-BE49-F238E27FC236}">
                <a16:creationId xmlns:a16="http://schemas.microsoft.com/office/drawing/2014/main" id="{00000000-0008-0000-0000-00000C000000}"/>
              </a:ext>
            </a:extLst>
          </xdr:cNvPr>
          <xdr:cNvSpPr/>
        </xdr:nvSpPr>
        <xdr:spPr>
          <a:xfrm>
            <a:off x="4001860" y="81643"/>
            <a:ext cx="1782536" cy="651782"/>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chemeClr val="bg1"/>
                </a:solidFill>
                <a:latin typeface="Calibri"/>
                <a:ea typeface="+mn-ea"/>
                <a:cs typeface="Calibri"/>
              </a:rPr>
              <a:t>Total Sales</a:t>
            </a:r>
          </a:p>
          <a:p>
            <a:pPr marL="0" indent="0" algn="ctr"/>
            <a:fld id="{774FBA81-173C-4C1B-8882-B4C7E198A8C3}" type="TxLink">
              <a:rPr lang="en-US" sz="1600" b="1" i="0" u="none" strike="noStrike">
                <a:solidFill>
                  <a:schemeClr val="bg1"/>
                </a:solidFill>
                <a:latin typeface="Calibri"/>
                <a:ea typeface="+mn-ea"/>
                <a:cs typeface="Calibri"/>
              </a:rPr>
              <a:pPr marL="0" indent="0" algn="ctr"/>
              <a:t>$401,411.92</a:t>
            </a:fld>
            <a:endParaRPr lang="en-US" sz="1600" b="1" i="0" u="none" strike="noStrike">
              <a:solidFill>
                <a:schemeClr val="bg1"/>
              </a:solidFill>
              <a:latin typeface="Calibri"/>
              <a:ea typeface="+mn-ea"/>
              <a:cs typeface="Calibri"/>
            </a:endParaRPr>
          </a:p>
        </xdr:txBody>
      </xdr:sp>
      <xdr:sp macro="" textlink="'Pivot tables'!AU2">
        <xdr:nvSpPr>
          <xdr:cNvPr id="13" name="Rectangle 12">
            <a:extLst>
              <a:ext uri="{FF2B5EF4-FFF2-40B4-BE49-F238E27FC236}">
                <a16:creationId xmlns:a16="http://schemas.microsoft.com/office/drawing/2014/main" id="{00000000-0008-0000-0000-00000D000000}"/>
              </a:ext>
            </a:extLst>
          </xdr:cNvPr>
          <xdr:cNvSpPr/>
        </xdr:nvSpPr>
        <xdr:spPr>
          <a:xfrm>
            <a:off x="5908990" y="86198"/>
            <a:ext cx="1782536" cy="651782"/>
          </a:xfrm>
          <a:prstGeom prst="rect">
            <a:avLst/>
          </a:prstGeom>
          <a:solidFill>
            <a:srgbClr val="92D05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chemeClr val="bg1"/>
                </a:solidFill>
                <a:latin typeface="Calibri"/>
                <a:ea typeface="+mn-ea"/>
                <a:cs typeface="Calibri"/>
              </a:rPr>
              <a:t>Profit</a:t>
            </a:r>
          </a:p>
          <a:p>
            <a:pPr marL="0" indent="0" algn="ctr"/>
            <a:fld id="{E672AA62-84C3-4470-9B3B-342A5696718C}" type="TxLink">
              <a:rPr lang="en-US" sz="1600" b="1" i="0" u="none" strike="noStrike">
                <a:solidFill>
                  <a:schemeClr val="bg1"/>
                </a:solidFill>
                <a:latin typeface="Calibri"/>
                <a:ea typeface="+mn-ea"/>
                <a:cs typeface="Calibri"/>
              </a:rPr>
              <a:pPr marL="0" indent="0" algn="ctr"/>
              <a:t>$68,908.13</a:t>
            </a:fld>
            <a:endParaRPr lang="en-US" sz="1600" b="1" i="0" u="none" strike="noStrike">
              <a:solidFill>
                <a:schemeClr val="bg1"/>
              </a:solidFill>
              <a:latin typeface="Calibri"/>
              <a:ea typeface="+mn-ea"/>
              <a:cs typeface="Calibri"/>
            </a:endParaRPr>
          </a:p>
        </xdr:txBody>
      </xdr:sp>
      <xdr:sp macro="" textlink="'Pivot tables'!AU1">
        <xdr:nvSpPr>
          <xdr:cNvPr id="14" name="Rectangle 13">
            <a:extLst>
              <a:ext uri="{FF2B5EF4-FFF2-40B4-BE49-F238E27FC236}">
                <a16:creationId xmlns:a16="http://schemas.microsoft.com/office/drawing/2014/main" id="{00000000-0008-0000-0000-00000E000000}"/>
              </a:ext>
            </a:extLst>
          </xdr:cNvPr>
          <xdr:cNvSpPr/>
        </xdr:nvSpPr>
        <xdr:spPr>
          <a:xfrm>
            <a:off x="7778553" y="73716"/>
            <a:ext cx="1779223" cy="651782"/>
          </a:xfrm>
          <a:prstGeom prst="rect">
            <a:avLst/>
          </a:prstGeom>
          <a:solidFill>
            <a:srgbClr val="92D05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chemeClr val="bg1"/>
                </a:solidFill>
                <a:latin typeface="Calibri"/>
                <a:ea typeface="+mn-ea"/>
                <a:cs typeface="Calibri"/>
              </a:rPr>
              <a:t>Profit %</a:t>
            </a:r>
          </a:p>
          <a:p>
            <a:pPr marL="0" indent="0" algn="ctr"/>
            <a:fld id="{2B75D9DD-72BD-4579-AE38-7A17521DED04}" type="TxLink">
              <a:rPr lang="en-US" sz="1600" b="1" i="0" u="none" strike="noStrike">
                <a:solidFill>
                  <a:schemeClr val="bg1"/>
                </a:solidFill>
                <a:latin typeface="Calibri"/>
                <a:ea typeface="+mn-ea"/>
                <a:cs typeface="Calibri"/>
              </a:rPr>
              <a:pPr marL="0" indent="0" algn="ctr"/>
              <a:t>21%</a:t>
            </a:fld>
            <a:endParaRPr lang="en-US" sz="1600" b="1" i="0" u="none" strike="noStrike">
              <a:solidFill>
                <a:schemeClr val="bg1"/>
              </a:solidFill>
              <a:latin typeface="Calibri"/>
              <a:ea typeface="+mn-ea"/>
              <a:cs typeface="Calibri"/>
            </a:endParaRPr>
          </a:p>
        </xdr:txBody>
      </xdr:sp>
    </xdr:grpSp>
    <xdr:clientData/>
  </xdr:twoCellAnchor>
  <xdr:twoCellAnchor>
    <xdr:from>
      <xdr:col>1</xdr:col>
      <xdr:colOff>27214</xdr:colOff>
      <xdr:row>1</xdr:row>
      <xdr:rowOff>27214</xdr:rowOff>
    </xdr:from>
    <xdr:to>
      <xdr:col>6</xdr:col>
      <xdr:colOff>217713</xdr:colOff>
      <xdr:row>4</xdr:row>
      <xdr:rowOff>95251</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639535" y="217714"/>
          <a:ext cx="3252107" cy="639537"/>
        </a:xfrm>
        <a:prstGeom prst="rect">
          <a:avLst/>
        </a:prstGeom>
        <a:solidFill>
          <a:schemeClr val="bg2">
            <a:lumMod val="9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900" b="1">
              <a:solidFill>
                <a:schemeClr val="tx1"/>
              </a:solidFill>
            </a:rPr>
            <a:t>Sales</a:t>
          </a:r>
          <a:r>
            <a:rPr lang="en-US" sz="1900" b="1" baseline="0">
              <a:solidFill>
                <a:schemeClr val="tx1"/>
              </a:solidFill>
            </a:rPr>
            <a:t> Report  2021 - 2022</a:t>
          </a:r>
          <a:endParaRPr lang="en-US" sz="1900" b="1">
            <a:solidFill>
              <a:schemeClr val="tx1"/>
            </a:solidFill>
          </a:endParaRPr>
        </a:p>
      </xdr:txBody>
    </xdr:sp>
    <xdr:clientData/>
  </xdr:twoCellAnchor>
  <xdr:twoCellAnchor>
    <xdr:from>
      <xdr:col>12</xdr:col>
      <xdr:colOff>416752</xdr:colOff>
      <xdr:row>5</xdr:row>
      <xdr:rowOff>88523</xdr:rowOff>
    </xdr:from>
    <xdr:to>
      <xdr:col>15</xdr:col>
      <xdr:colOff>329046</xdr:colOff>
      <xdr:row>15</xdr:row>
      <xdr:rowOff>156350</xdr:rowOff>
    </xdr:to>
    <xdr:sp macro="" textlink="'Pivot tables'!M1">
      <xdr:nvSpPr>
        <xdr:cNvPr id="18" name="Flowchart: Off-page Connector 17">
          <a:extLst>
            <a:ext uri="{FF2B5EF4-FFF2-40B4-BE49-F238E27FC236}">
              <a16:creationId xmlns:a16="http://schemas.microsoft.com/office/drawing/2014/main" id="{00000000-0008-0000-0000-000012000000}"/>
            </a:ext>
          </a:extLst>
        </xdr:cNvPr>
        <xdr:cNvSpPr/>
      </xdr:nvSpPr>
      <xdr:spPr>
        <a:xfrm>
          <a:off x="7690388" y="1041023"/>
          <a:ext cx="1730703" cy="1972827"/>
        </a:xfrm>
        <a:prstGeom prst="flowChartOffpageConnector">
          <a:avLst/>
        </a:prstGeom>
        <a:solidFill>
          <a:srgbClr val="92D05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600" b="1" i="0" u="none" strike="noStrike">
            <a:solidFill>
              <a:schemeClr val="bg1"/>
            </a:solidFill>
            <a:latin typeface="Calibri"/>
            <a:ea typeface="+mn-ea"/>
            <a:cs typeface="Calibri"/>
          </a:endParaRPr>
        </a:p>
        <a:p>
          <a:pPr marL="0" indent="0" algn="ctr"/>
          <a:endParaRPr lang="en-US" sz="1600" b="1" i="0" u="none" strike="noStrike">
            <a:solidFill>
              <a:schemeClr val="bg1"/>
            </a:solidFill>
            <a:latin typeface="Calibri"/>
            <a:ea typeface="+mn-ea"/>
            <a:cs typeface="Calibri"/>
          </a:endParaRPr>
        </a:p>
      </xdr:txBody>
    </xdr:sp>
    <xdr:clientData/>
  </xdr:twoCellAnchor>
  <xdr:twoCellAnchor>
    <xdr:from>
      <xdr:col>15</xdr:col>
      <xdr:colOff>450273</xdr:colOff>
      <xdr:row>5</xdr:row>
      <xdr:rowOff>77428</xdr:rowOff>
    </xdr:from>
    <xdr:to>
      <xdr:col>18</xdr:col>
      <xdr:colOff>357187</xdr:colOff>
      <xdr:row>15</xdr:row>
      <xdr:rowOff>145255</xdr:rowOff>
    </xdr:to>
    <xdr:sp macro="" textlink="'Pivot tables'!AD1">
      <xdr:nvSpPr>
        <xdr:cNvPr id="20" name="Flowchart: Off-page Connector 19">
          <a:extLst>
            <a:ext uri="{FF2B5EF4-FFF2-40B4-BE49-F238E27FC236}">
              <a16:creationId xmlns:a16="http://schemas.microsoft.com/office/drawing/2014/main" id="{00000000-0008-0000-0000-000014000000}"/>
            </a:ext>
          </a:extLst>
        </xdr:cNvPr>
        <xdr:cNvSpPr/>
      </xdr:nvSpPr>
      <xdr:spPr>
        <a:xfrm>
          <a:off x="9528789" y="1020006"/>
          <a:ext cx="1722617" cy="1952983"/>
        </a:xfrm>
        <a:prstGeom prst="flowChartOffpageConnector">
          <a:avLst/>
        </a:prstGeom>
        <a:solidFill>
          <a:srgbClr val="92D05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600" b="1" i="0" u="none" strike="noStrike">
            <a:solidFill>
              <a:schemeClr val="bg1"/>
            </a:solidFill>
            <a:latin typeface="Calibri"/>
            <a:ea typeface="+mn-ea"/>
            <a:cs typeface="Calibri"/>
          </a:endParaRPr>
        </a:p>
        <a:p>
          <a:pPr marL="0" indent="0" algn="ctr"/>
          <a:endParaRPr lang="en-US" sz="1600" b="1" i="0" u="none" strike="noStrike">
            <a:solidFill>
              <a:schemeClr val="bg1"/>
            </a:solidFill>
            <a:latin typeface="Calibri"/>
            <a:ea typeface="+mn-ea"/>
            <a:cs typeface="Calibri"/>
          </a:endParaRPr>
        </a:p>
      </xdr:txBody>
    </xdr:sp>
    <xdr:clientData/>
  </xdr:twoCellAnchor>
  <xdr:twoCellAnchor>
    <xdr:from>
      <xdr:col>0</xdr:col>
      <xdr:colOff>597476</xdr:colOff>
      <xdr:row>34</xdr:row>
      <xdr:rowOff>112568</xdr:rowOff>
    </xdr:from>
    <xdr:to>
      <xdr:col>8</xdr:col>
      <xdr:colOff>562841</xdr:colOff>
      <xdr:row>54</xdr:row>
      <xdr:rowOff>8659</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597476" y="6589568"/>
          <a:ext cx="4814456" cy="3706091"/>
          <a:chOff x="25020441" y="2507672"/>
          <a:chExt cx="4814456" cy="3706091"/>
        </a:xfrm>
      </xdr:grpSpPr>
      <xdr:graphicFrame macro="">
        <xdr:nvGraphicFramePr>
          <xdr:cNvPr id="33" name="Chart 32">
            <a:extLst>
              <a:ext uri="{FF2B5EF4-FFF2-40B4-BE49-F238E27FC236}">
                <a16:creationId xmlns:a16="http://schemas.microsoft.com/office/drawing/2014/main" id="{00000000-0008-0000-0000-000021000000}"/>
              </a:ext>
            </a:extLst>
          </xdr:cNvPr>
          <xdr:cNvGraphicFramePr/>
        </xdr:nvGraphicFramePr>
        <xdr:xfrm>
          <a:off x="25042091" y="2507672"/>
          <a:ext cx="4792806" cy="312073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sp macro="" textlink="">
            <xdr:nvSpPr>
              <xdr:cNvPr id="7172" name="ScrollBar1"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25020441" y="5804187"/>
                <a:ext cx="4814455" cy="409576"/>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twoCellAnchor>
    <xdr:from>
      <xdr:col>12</xdr:col>
      <xdr:colOff>381000</xdr:colOff>
      <xdr:row>16</xdr:row>
      <xdr:rowOff>119063</xdr:rowOff>
    </xdr:from>
    <xdr:to>
      <xdr:col>18</xdr:col>
      <xdr:colOff>381000</xdr:colOff>
      <xdr:row>34</xdr:row>
      <xdr:rowOff>1</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96200" y="3167063"/>
              <a:ext cx="3657600" cy="3309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415637</xdr:colOff>
      <xdr:row>5</xdr:row>
      <xdr:rowOff>86591</xdr:rowOff>
    </xdr:from>
    <xdr:to>
      <xdr:col>15</xdr:col>
      <xdr:colOff>277091</xdr:colOff>
      <xdr:row>8</xdr:row>
      <xdr:rowOff>34636</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7689273" y="1039091"/>
          <a:ext cx="1679863"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bg1"/>
              </a:solidFill>
              <a:latin typeface="Calibri"/>
              <a:ea typeface="+mn-ea"/>
              <a:cs typeface="Calibri"/>
            </a:rPr>
            <a:t>Top Product</a:t>
          </a:r>
        </a:p>
      </xdr:txBody>
    </xdr:sp>
    <xdr:clientData/>
  </xdr:twoCellAnchor>
  <xdr:twoCellAnchor>
    <xdr:from>
      <xdr:col>12</xdr:col>
      <xdr:colOff>415637</xdr:colOff>
      <xdr:row>7</xdr:row>
      <xdr:rowOff>183570</xdr:rowOff>
    </xdr:from>
    <xdr:to>
      <xdr:col>15</xdr:col>
      <xdr:colOff>259773</xdr:colOff>
      <xdr:row>10</xdr:row>
      <xdr:rowOff>17317</xdr:rowOff>
    </xdr:to>
    <xdr:sp macro="" textlink="'Pivot tables'!M1">
      <xdr:nvSpPr>
        <xdr:cNvPr id="38" name="TextBox 37">
          <a:extLst>
            <a:ext uri="{FF2B5EF4-FFF2-40B4-BE49-F238E27FC236}">
              <a16:creationId xmlns:a16="http://schemas.microsoft.com/office/drawing/2014/main" id="{00000000-0008-0000-0000-000026000000}"/>
            </a:ext>
          </a:extLst>
        </xdr:cNvPr>
        <xdr:cNvSpPr txBox="1"/>
      </xdr:nvSpPr>
      <xdr:spPr>
        <a:xfrm>
          <a:off x="7689273" y="1517070"/>
          <a:ext cx="1662545" cy="405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2C7038-E401-4497-A580-56542CB093D2}" type="TxLink">
            <a:rPr lang="en-US" sz="1600" b="1" i="0" u="none" strike="noStrike">
              <a:solidFill>
                <a:schemeClr val="bg1"/>
              </a:solidFill>
              <a:latin typeface="Calibri"/>
              <a:ea typeface="+mn-ea"/>
              <a:cs typeface="Calibri"/>
            </a:rPr>
            <a:pPr marL="0" indent="0" algn="ctr"/>
            <a:t>Product41</a:t>
          </a:fld>
          <a:endParaRPr lang="en-US" sz="1600" b="1" i="0" u="none" strike="noStrike">
            <a:solidFill>
              <a:schemeClr val="bg1"/>
            </a:solidFill>
            <a:latin typeface="Calibri"/>
            <a:ea typeface="+mn-ea"/>
            <a:cs typeface="Calibri"/>
          </a:endParaRPr>
        </a:p>
      </xdr:txBody>
    </xdr:sp>
    <xdr:clientData/>
  </xdr:twoCellAnchor>
  <xdr:twoCellAnchor>
    <xdr:from>
      <xdr:col>14</xdr:col>
      <xdr:colOff>110839</xdr:colOff>
      <xdr:row>10</xdr:row>
      <xdr:rowOff>93517</xdr:rowOff>
    </xdr:from>
    <xdr:to>
      <xdr:col>15</xdr:col>
      <xdr:colOff>155865</xdr:colOff>
      <xdr:row>12</xdr:row>
      <xdr:rowOff>17318</xdr:rowOff>
    </xdr:to>
    <xdr:sp macro="" textlink="'Pivot tables'!N1">
      <xdr:nvSpPr>
        <xdr:cNvPr id="39" name="TextBox 38">
          <a:extLst>
            <a:ext uri="{FF2B5EF4-FFF2-40B4-BE49-F238E27FC236}">
              <a16:creationId xmlns:a16="http://schemas.microsoft.com/office/drawing/2014/main" id="{00000000-0008-0000-0000-000027000000}"/>
            </a:ext>
          </a:extLst>
        </xdr:cNvPr>
        <xdr:cNvSpPr txBox="1"/>
      </xdr:nvSpPr>
      <xdr:spPr>
        <a:xfrm>
          <a:off x="8596748" y="1998517"/>
          <a:ext cx="651162"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8531ED-58DB-4E83-860A-B3B20642044C}" type="TxLink">
            <a:rPr lang="en-US" sz="1600" b="1" i="0" u="none" strike="noStrike">
              <a:solidFill>
                <a:schemeClr val="bg1"/>
              </a:solidFill>
              <a:latin typeface="Calibri"/>
              <a:ea typeface="+mn-ea"/>
              <a:cs typeface="Calibri"/>
            </a:rPr>
            <a:pPr marL="0" indent="0" algn="ctr"/>
            <a:t>Ft</a:t>
          </a:fld>
          <a:endParaRPr lang="en-US" sz="1600" b="1" i="0" u="none" strike="noStrike">
            <a:solidFill>
              <a:schemeClr val="bg1"/>
            </a:solidFill>
            <a:latin typeface="Calibri"/>
            <a:ea typeface="+mn-ea"/>
            <a:cs typeface="Calibri"/>
          </a:endParaRPr>
        </a:p>
      </xdr:txBody>
    </xdr:sp>
    <xdr:clientData/>
  </xdr:twoCellAnchor>
  <xdr:twoCellAnchor>
    <xdr:from>
      <xdr:col>12</xdr:col>
      <xdr:colOff>505693</xdr:colOff>
      <xdr:row>10</xdr:row>
      <xdr:rowOff>124691</xdr:rowOff>
    </xdr:from>
    <xdr:to>
      <xdr:col>14</xdr:col>
      <xdr:colOff>51955</xdr:colOff>
      <xdr:row>12</xdr:row>
      <xdr:rowOff>17318</xdr:rowOff>
    </xdr:to>
    <xdr:sp macro="" textlink="'Pivot tables'!O1">
      <xdr:nvSpPr>
        <xdr:cNvPr id="40" name="TextBox 39">
          <a:extLst>
            <a:ext uri="{FF2B5EF4-FFF2-40B4-BE49-F238E27FC236}">
              <a16:creationId xmlns:a16="http://schemas.microsoft.com/office/drawing/2014/main" id="{00000000-0008-0000-0000-000028000000}"/>
            </a:ext>
          </a:extLst>
        </xdr:cNvPr>
        <xdr:cNvSpPr txBox="1"/>
      </xdr:nvSpPr>
      <xdr:spPr>
        <a:xfrm>
          <a:off x="7779329" y="2029691"/>
          <a:ext cx="758535" cy="27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FE7E17-B8F7-4267-960F-D9D86B904704}" type="TxLink">
            <a:rPr lang="en-US" sz="1600" b="1" i="0" u="none" strike="noStrike">
              <a:solidFill>
                <a:schemeClr val="bg1"/>
              </a:solidFill>
              <a:latin typeface="Calibri"/>
              <a:ea typeface="+mn-ea"/>
              <a:cs typeface="Calibri"/>
            </a:rPr>
            <a:pPr marL="0" indent="0" algn="ctr"/>
            <a:t>132</a:t>
          </a:fld>
          <a:endParaRPr lang="en-US" sz="1600" b="1" i="0" u="none" strike="noStrike">
            <a:solidFill>
              <a:schemeClr val="bg1"/>
            </a:solidFill>
            <a:latin typeface="Calibri"/>
            <a:ea typeface="+mn-ea"/>
            <a:cs typeface="Calibri"/>
          </a:endParaRPr>
        </a:p>
      </xdr:txBody>
    </xdr:sp>
    <xdr:clientData/>
  </xdr:twoCellAnchor>
  <xdr:twoCellAnchor>
    <xdr:from>
      <xdr:col>12</xdr:col>
      <xdr:colOff>571502</xdr:colOff>
      <xdr:row>12</xdr:row>
      <xdr:rowOff>138545</xdr:rowOff>
    </xdr:from>
    <xdr:to>
      <xdr:col>15</xdr:col>
      <xdr:colOff>6928</xdr:colOff>
      <xdr:row>14</xdr:row>
      <xdr:rowOff>76200</xdr:rowOff>
    </xdr:to>
    <xdr:sp macro="" textlink="'Pivot tables'!Q$1">
      <xdr:nvSpPr>
        <xdr:cNvPr id="41" name="TextBox 40">
          <a:extLst>
            <a:ext uri="{FF2B5EF4-FFF2-40B4-BE49-F238E27FC236}">
              <a16:creationId xmlns:a16="http://schemas.microsoft.com/office/drawing/2014/main" id="{00000000-0008-0000-0000-000029000000}"/>
            </a:ext>
          </a:extLst>
        </xdr:cNvPr>
        <xdr:cNvSpPr txBox="1"/>
      </xdr:nvSpPr>
      <xdr:spPr>
        <a:xfrm>
          <a:off x="7845138" y="2424545"/>
          <a:ext cx="1253835" cy="318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3F9FC9-2B7D-4F71-92FB-5623CC6340B1}" type="TxLink">
            <a:rPr lang="en-US" sz="1600" b="1" i="0" u="none" strike="noStrike">
              <a:solidFill>
                <a:schemeClr val="bg1"/>
              </a:solidFill>
              <a:latin typeface="Calibri"/>
              <a:ea typeface="+mn-ea"/>
              <a:cs typeface="Calibri"/>
            </a:rPr>
            <a:pPr marL="0" indent="0" algn="ctr"/>
            <a:t>$22,952.16</a:t>
          </a:fld>
          <a:endParaRPr lang="en-US" sz="1600" b="1" i="0" u="none" strike="noStrike">
            <a:solidFill>
              <a:schemeClr val="bg1"/>
            </a:solidFill>
            <a:latin typeface="Calibri"/>
            <a:ea typeface="+mn-ea"/>
            <a:cs typeface="Calibri"/>
          </a:endParaRPr>
        </a:p>
      </xdr:txBody>
    </xdr:sp>
    <xdr:clientData/>
  </xdr:twoCellAnchor>
  <xdr:twoCellAnchor>
    <xdr:from>
      <xdr:col>15</xdr:col>
      <xdr:colOff>571500</xdr:colOff>
      <xdr:row>5</xdr:row>
      <xdr:rowOff>121227</xdr:rowOff>
    </xdr:from>
    <xdr:to>
      <xdr:col>18</xdr:col>
      <xdr:colOff>294409</xdr:colOff>
      <xdr:row>8</xdr:row>
      <xdr:rowOff>0</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9663545" y="1073727"/>
          <a:ext cx="1541319"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bg1"/>
              </a:solidFill>
              <a:latin typeface="Calibri"/>
              <a:ea typeface="+mn-ea"/>
              <a:cs typeface="Calibri"/>
            </a:rPr>
            <a:t>Top Category</a:t>
          </a:r>
        </a:p>
      </xdr:txBody>
    </xdr:sp>
    <xdr:clientData/>
  </xdr:twoCellAnchor>
  <xdr:twoCellAnchor>
    <xdr:from>
      <xdr:col>15</xdr:col>
      <xdr:colOff>536865</xdr:colOff>
      <xdr:row>7</xdr:row>
      <xdr:rowOff>155865</xdr:rowOff>
    </xdr:from>
    <xdr:to>
      <xdr:col>18</xdr:col>
      <xdr:colOff>329045</xdr:colOff>
      <xdr:row>10</xdr:row>
      <xdr:rowOff>51955</xdr:rowOff>
    </xdr:to>
    <xdr:sp macro="" textlink="'Pivot tables'!AD1">
      <xdr:nvSpPr>
        <xdr:cNvPr id="45" name="TextBox 44">
          <a:extLst>
            <a:ext uri="{FF2B5EF4-FFF2-40B4-BE49-F238E27FC236}">
              <a16:creationId xmlns:a16="http://schemas.microsoft.com/office/drawing/2014/main" id="{00000000-0008-0000-0000-00002D000000}"/>
            </a:ext>
          </a:extLst>
        </xdr:cNvPr>
        <xdr:cNvSpPr txBox="1"/>
      </xdr:nvSpPr>
      <xdr:spPr>
        <a:xfrm>
          <a:off x="9628910" y="1489365"/>
          <a:ext cx="1610590" cy="467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ECA0CB-F524-4DDF-896C-EA083965E2A1}" type="TxLink">
            <a:rPr lang="en-US" sz="1600" b="1" i="0" u="none" strike="noStrike">
              <a:solidFill>
                <a:schemeClr val="bg1"/>
              </a:solidFill>
              <a:latin typeface="Calibri"/>
              <a:ea typeface="+mn-ea"/>
              <a:cs typeface="Calibri"/>
            </a:rPr>
            <a:pPr marL="0" indent="0" algn="ctr"/>
            <a:t>Category04</a:t>
          </a:fld>
          <a:endParaRPr lang="en-US" sz="1600" b="1" i="0" u="none" strike="noStrike">
            <a:solidFill>
              <a:schemeClr val="bg1"/>
            </a:solidFill>
            <a:latin typeface="Calibri"/>
            <a:ea typeface="+mn-ea"/>
            <a:cs typeface="Calibri"/>
          </a:endParaRPr>
        </a:p>
      </xdr:txBody>
    </xdr:sp>
    <xdr:clientData/>
  </xdr:twoCellAnchor>
  <xdr:twoCellAnchor>
    <xdr:from>
      <xdr:col>15</xdr:col>
      <xdr:colOff>536864</xdr:colOff>
      <xdr:row>11</xdr:row>
      <xdr:rowOff>495</xdr:rowOff>
    </xdr:from>
    <xdr:to>
      <xdr:col>18</xdr:col>
      <xdr:colOff>346363</xdr:colOff>
      <xdr:row>12</xdr:row>
      <xdr:rowOff>138545</xdr:rowOff>
    </xdr:to>
    <xdr:sp macro="" textlink="'Pivot tables'!AE1">
      <xdr:nvSpPr>
        <xdr:cNvPr id="46" name="TextBox 45">
          <a:extLst>
            <a:ext uri="{FF2B5EF4-FFF2-40B4-BE49-F238E27FC236}">
              <a16:creationId xmlns:a16="http://schemas.microsoft.com/office/drawing/2014/main" id="{00000000-0008-0000-0000-00002E000000}"/>
            </a:ext>
          </a:extLst>
        </xdr:cNvPr>
        <xdr:cNvSpPr txBox="1"/>
      </xdr:nvSpPr>
      <xdr:spPr>
        <a:xfrm>
          <a:off x="9628909" y="2095995"/>
          <a:ext cx="1627909" cy="32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B78C20-9866-495D-9D31-37271417EAA8}" type="TxLink">
            <a:rPr lang="en-US" sz="1600" b="1" i="0" u="none" strike="noStrike">
              <a:solidFill>
                <a:schemeClr val="bg1"/>
              </a:solidFill>
              <a:latin typeface="Calibri"/>
              <a:ea typeface="+mn-ea"/>
              <a:cs typeface="Calibri"/>
            </a:rPr>
            <a:pPr marL="0" indent="0" algn="ctr"/>
            <a:t>$95,269.40</a:t>
          </a:fld>
          <a:endParaRPr lang="en-US" sz="1600" b="1" i="0" u="none" strike="noStrike">
            <a:solidFill>
              <a:schemeClr val="bg1"/>
            </a:solidFill>
            <a:latin typeface="Calibri"/>
            <a:ea typeface="+mn-ea"/>
            <a:cs typeface="Calibri"/>
          </a:endParaRPr>
        </a:p>
      </xdr:txBody>
    </xdr:sp>
    <xdr:clientData/>
  </xdr:twoCellAnchor>
  <xdr:twoCellAnchor>
    <xdr:from>
      <xdr:col>4</xdr:col>
      <xdr:colOff>201705</xdr:colOff>
      <xdr:row>9</xdr:row>
      <xdr:rowOff>80121</xdr:rowOff>
    </xdr:from>
    <xdr:to>
      <xdr:col>12</xdr:col>
      <xdr:colOff>96930</xdr:colOff>
      <xdr:row>18</xdr:row>
      <xdr:rowOff>32496</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2626250" y="1794621"/>
          <a:ext cx="4744316" cy="1666875"/>
          <a:chOff x="2650991" y="1794621"/>
          <a:chExt cx="4793796" cy="1666875"/>
        </a:xfrm>
      </xdr:grpSpPr>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2650991" y="1794621"/>
          <a:ext cx="4793796" cy="166687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00000000-0008-0000-0000-00001B000000}"/>
              </a:ext>
            </a:extLst>
          </xdr:cNvPr>
          <xdr:cNvSpPr/>
        </xdr:nvSpPr>
        <xdr:spPr>
          <a:xfrm>
            <a:off x="6817179" y="1932215"/>
            <a:ext cx="585107" cy="2313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Detail</a:t>
            </a:r>
          </a:p>
        </xdr:txBody>
      </xdr:sp>
    </xdr:grpSp>
    <xdr:clientData/>
  </xdr:twoCellAnchor>
  <xdr:twoCellAnchor>
    <xdr:from>
      <xdr:col>7</xdr:col>
      <xdr:colOff>528276</xdr:colOff>
      <xdr:row>34</xdr:row>
      <xdr:rowOff>188978</xdr:rowOff>
    </xdr:from>
    <xdr:to>
      <xdr:col>8</xdr:col>
      <xdr:colOff>501062</xdr:colOff>
      <xdr:row>36</xdr:row>
      <xdr:rowOff>39299</xdr:rowOff>
    </xdr:to>
    <xdr:sp macro="" textlink="">
      <xdr:nvSpPr>
        <xdr:cNvPr id="49" name="Rectangle: Rounded Corners 48">
          <a:hlinkClick xmlns:r="http://schemas.openxmlformats.org/officeDocument/2006/relationships" r:id="rId7"/>
          <a:extLst>
            <a:ext uri="{FF2B5EF4-FFF2-40B4-BE49-F238E27FC236}">
              <a16:creationId xmlns:a16="http://schemas.microsoft.com/office/drawing/2014/main" id="{00000000-0008-0000-0000-000031000000}"/>
            </a:ext>
          </a:extLst>
        </xdr:cNvPr>
        <xdr:cNvSpPr/>
      </xdr:nvSpPr>
      <xdr:spPr>
        <a:xfrm>
          <a:off x="4814526" y="6665978"/>
          <a:ext cx="585107" cy="2313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Detail</a:t>
          </a:r>
        </a:p>
      </xdr:txBody>
    </xdr:sp>
    <xdr:clientData/>
  </xdr:twoCellAnchor>
  <xdr:twoCellAnchor>
    <xdr:from>
      <xdr:col>11</xdr:col>
      <xdr:colOff>95570</xdr:colOff>
      <xdr:row>19</xdr:row>
      <xdr:rowOff>69235</xdr:rowOff>
    </xdr:from>
    <xdr:to>
      <xdr:col>12</xdr:col>
      <xdr:colOff>68356</xdr:colOff>
      <xdr:row>20</xdr:row>
      <xdr:rowOff>110056</xdr:rowOff>
    </xdr:to>
    <xdr:sp macro="" textlink="">
      <xdr:nvSpPr>
        <xdr:cNvPr id="50" name="Rectangle: Rounded Corners 49">
          <a:hlinkClick xmlns:r="http://schemas.openxmlformats.org/officeDocument/2006/relationships" r:id="rId7"/>
          <a:extLst>
            <a:ext uri="{FF2B5EF4-FFF2-40B4-BE49-F238E27FC236}">
              <a16:creationId xmlns:a16="http://schemas.microsoft.com/office/drawing/2014/main" id="{00000000-0008-0000-0000-000032000000}"/>
            </a:ext>
          </a:extLst>
        </xdr:cNvPr>
        <xdr:cNvSpPr/>
      </xdr:nvSpPr>
      <xdr:spPr>
        <a:xfrm>
          <a:off x="6831106" y="3688735"/>
          <a:ext cx="585107" cy="23132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Detail</a:t>
          </a:r>
        </a:p>
      </xdr:txBody>
    </xdr:sp>
    <xdr:clientData/>
  </xdr:twoCellAnchor>
  <xdr:twoCellAnchor>
    <xdr:from>
      <xdr:col>12</xdr:col>
      <xdr:colOff>416718</xdr:colOff>
      <xdr:row>7</xdr:row>
      <xdr:rowOff>148829</xdr:rowOff>
    </xdr:from>
    <xdr:to>
      <xdr:col>15</xdr:col>
      <xdr:colOff>307578</xdr:colOff>
      <xdr:row>7</xdr:row>
      <xdr:rowOff>168673</xdr:rowOff>
    </xdr:to>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flipV="1">
          <a:off x="7679531" y="1468438"/>
          <a:ext cx="1706563" cy="19844"/>
        </a:xfrm>
        <a:prstGeom prst="line">
          <a:avLst/>
        </a:prstGeom>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450056</xdr:colOff>
      <xdr:row>7</xdr:row>
      <xdr:rowOff>142479</xdr:rowOff>
    </xdr:from>
    <xdr:to>
      <xdr:col>18</xdr:col>
      <xdr:colOff>340916</xdr:colOff>
      <xdr:row>7</xdr:row>
      <xdr:rowOff>162323</xdr:rowOff>
    </xdr:to>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flipV="1">
          <a:off x="9528572" y="1462088"/>
          <a:ext cx="1706563" cy="19844"/>
        </a:xfrm>
        <a:prstGeom prst="line">
          <a:avLst/>
        </a:prstGeom>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315624</xdr:colOff>
      <xdr:row>38</xdr:row>
      <xdr:rowOff>80097</xdr:rowOff>
    </xdr:from>
    <xdr:to>
      <xdr:col>4</xdr:col>
      <xdr:colOff>86592</xdr:colOff>
      <xdr:row>52</xdr:row>
      <xdr:rowOff>156297</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185303</xdr:colOff>
      <xdr:row>26</xdr:row>
      <xdr:rowOff>115600</xdr:rowOff>
    </xdr:from>
    <xdr:to>
      <xdr:col>27</xdr:col>
      <xdr:colOff>1646958</xdr:colOff>
      <xdr:row>46</xdr:row>
      <xdr:rowOff>6495</xdr:rowOff>
    </xdr:to>
    <xdr:grpSp>
      <xdr:nvGrpSpPr>
        <xdr:cNvPr id="16" name="Group 15">
          <a:extLst>
            <a:ext uri="{FF2B5EF4-FFF2-40B4-BE49-F238E27FC236}">
              <a16:creationId xmlns:a16="http://schemas.microsoft.com/office/drawing/2014/main" id="{00000000-0008-0000-0300-000010000000}"/>
            </a:ext>
          </a:extLst>
        </xdr:cNvPr>
        <xdr:cNvGrpSpPr/>
      </xdr:nvGrpSpPr>
      <xdr:grpSpPr>
        <a:xfrm>
          <a:off x="36761303" y="5068600"/>
          <a:ext cx="5444837" cy="3700895"/>
          <a:chOff x="14742968" y="2758787"/>
          <a:chExt cx="3917325" cy="3700895"/>
        </a:xfrm>
      </xdr:grpSpPr>
      <mc:AlternateContent xmlns:mc="http://schemas.openxmlformats.org/markup-compatibility/2006" xmlns:a14="http://schemas.microsoft.com/office/drawing/2010/main">
        <mc:Choice Requires="a14">
          <xdr:graphicFrame macro="">
            <xdr:nvGraphicFramePr>
              <xdr:cNvPr id="9" name="SALE TYPE">
                <a:extLst>
                  <a:ext uri="{FF2B5EF4-FFF2-40B4-BE49-F238E27FC236}">
                    <a16:creationId xmlns:a16="http://schemas.microsoft.com/office/drawing/2014/main" id="{00000000-0008-0000-0300-000009000000}"/>
                  </a:ext>
                </a:extLst>
              </xdr:cNvPr>
              <xdr:cNvGraphicFramePr/>
            </xdr:nvGraphicFramePr>
            <xdr:xfrm>
              <a:off x="16743218" y="5157357"/>
              <a:ext cx="1828800" cy="1233054"/>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9541526" y="7467170"/>
                <a:ext cx="2541918" cy="1233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0000000-0008-0000-0300-00000A000000}"/>
                  </a:ext>
                </a:extLst>
              </xdr:cNvPr>
              <xdr:cNvGraphicFramePr/>
            </xdr:nvGraphicFramePr>
            <xdr:xfrm>
              <a:off x="14742968" y="2758787"/>
              <a:ext cx="1828800" cy="3700895"/>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761303" y="5068600"/>
                <a:ext cx="2541918" cy="3700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00000000-0008-0000-0300-00000B000000}"/>
                  </a:ext>
                </a:extLst>
              </xdr:cNvPr>
              <xdr:cNvGraphicFramePr/>
            </xdr:nvGraphicFramePr>
            <xdr:xfrm>
              <a:off x="16831493" y="2833687"/>
              <a:ext cx="1828800" cy="98454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664222" y="5143500"/>
                <a:ext cx="2541918" cy="98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PAYMENT MODE">
                <a:extLst>
                  <a:ext uri="{FF2B5EF4-FFF2-40B4-BE49-F238E27FC236}">
                    <a16:creationId xmlns:a16="http://schemas.microsoft.com/office/drawing/2014/main" id="{00000000-0008-0000-0300-00000E000000}"/>
                  </a:ext>
                </a:extLst>
              </xdr:cNvPr>
              <xdr:cNvGraphicFramePr/>
            </xdr:nvGraphicFramePr>
            <xdr:xfrm>
              <a:off x="16734559" y="3901788"/>
              <a:ext cx="1828800" cy="1155122"/>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9529490" y="6211601"/>
                <a:ext cx="2541918" cy="1155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52</xdr:col>
      <xdr:colOff>523873</xdr:colOff>
      <xdr:row>8</xdr:row>
      <xdr:rowOff>138793</xdr:rowOff>
    </xdr:from>
    <xdr:to>
      <xdr:col>53</xdr:col>
      <xdr:colOff>2503713</xdr:colOff>
      <xdr:row>23</xdr:row>
      <xdr:rowOff>24493</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47625</xdr:colOff>
      <xdr:row>8</xdr:row>
      <xdr:rowOff>138792</xdr:rowOff>
    </xdr:from>
    <xdr:to>
      <xdr:col>50</xdr:col>
      <xdr:colOff>2081893</xdr:colOff>
      <xdr:row>23</xdr:row>
      <xdr:rowOff>24492</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95248</xdr:colOff>
      <xdr:row>16</xdr:row>
      <xdr:rowOff>180412</xdr:rowOff>
    </xdr:from>
    <xdr:to>
      <xdr:col>40</xdr:col>
      <xdr:colOff>773204</xdr:colOff>
      <xdr:row>32</xdr:row>
      <xdr:rowOff>100852</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168851</xdr:colOff>
      <xdr:row>13</xdr:row>
      <xdr:rowOff>83127</xdr:rowOff>
    </xdr:from>
    <xdr:to>
      <xdr:col>20</xdr:col>
      <xdr:colOff>519545</xdr:colOff>
      <xdr:row>32</xdr:row>
      <xdr:rowOff>173182</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25193624" y="2559627"/>
          <a:ext cx="3952876" cy="3709555"/>
          <a:chOff x="25020442" y="2507672"/>
          <a:chExt cx="3952876" cy="3709555"/>
        </a:xfrm>
      </xdr:grpSpPr>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25042091" y="2507672"/>
          <a:ext cx="3879273" cy="3120738"/>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sp macro="" textlink="">
            <xdr:nvSpPr>
              <xdr:cNvPr id="4099" name="ScrollBar1"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25020442" y="5804187"/>
                <a:ext cx="3952876" cy="413040"/>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twoCellAnchor>
    <xdr:from>
      <xdr:col>29</xdr:col>
      <xdr:colOff>978477</xdr:colOff>
      <xdr:row>9</xdr:row>
      <xdr:rowOff>169719</xdr:rowOff>
    </xdr:from>
    <xdr:to>
      <xdr:col>30</xdr:col>
      <xdr:colOff>2008909</xdr:colOff>
      <xdr:row>31</xdr:row>
      <xdr:rowOff>1</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774552" y="1884219"/>
              <a:ext cx="3144982" cy="40212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235323</xdr:colOff>
      <xdr:row>1</xdr:row>
      <xdr:rowOff>11206</xdr:rowOff>
    </xdr:from>
    <xdr:to>
      <xdr:col>1</xdr:col>
      <xdr:colOff>627529</xdr:colOff>
      <xdr:row>3</xdr:row>
      <xdr:rowOff>33618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235323" y="201706"/>
          <a:ext cx="1176618" cy="4034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8.704775347222" createdVersion="6" refreshedVersion="6" minRefreshableVersion="3" recordCount="527" xr:uid="{392AD653-F5BA-4C6B-90FE-89ED187D82FB}">
  <cacheSource type="worksheet">
    <worksheetSource name="InputData"/>
  </cacheSource>
  <cacheFields count="20">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CU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COST" numFmtId="165">
      <sharedItems containsSemiMixedTypes="0" containsString="0" containsNumber="1" containsInteger="1" minValue="5" maxValue="150"/>
    </cacheField>
    <cacheField name="SALE PRICE " numFmtId="165">
      <sharedItems containsSemiMixedTypes="0" containsString="0" containsNumber="1" minValue="6.7" maxValue="210"/>
    </cacheField>
    <cacheField name="TOTAL COST" numFmtId="165">
      <sharedItems containsSemiMixedTypes="0" containsString="0" containsNumber="1" containsInteger="1" minValue="5" maxValue="2250"/>
    </cacheField>
    <cacheField name="TOTAL SALES" numFmtId="165">
      <sharedItems containsSemiMixedTypes="0" containsString="0" containsNumber="1" minValue="6.7" maxValue="3150"/>
    </cacheField>
    <cacheField name="TOTAL COST(K)" numFmtId="165">
      <sharedItems containsSemiMixedTypes="0" containsString="0" containsNumber="1" minValue="5.0000000000000001E-3" maxValue="2.25"/>
    </cacheField>
    <cacheField name="TOTAL SALES(K)" numFmtId="165">
      <sharedItems containsSemiMixedTypes="0" containsString="0" containsNumber="1" minValue="6.7000000000000002E-3" maxValue="3.15"/>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 name="PROFIT " numFmtId="0">
      <sharedItems containsSemiMixedTypes="0" containsString="0" containsNumber="1" minValue="1.7000000000000002" maxValue="900"/>
    </cacheField>
    <cacheField name="PROFIT %" numFmtId="9">
      <sharedItems containsSemiMixedTypes="0" containsString="0" containsNumber="1" minValue="5.6603773584905523E-2" maxValue="0.2857142857142857"/>
    </cacheField>
  </cacheFields>
  <extLst>
    <ext xmlns:x14="http://schemas.microsoft.com/office/spreadsheetml/2009/9/main" uri="{725AE2AE-9491-48be-B2B4-4EB974FC3084}">
      <x14:pivotCacheDefinition pivotCacheId="21300057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8.70477916667" createdVersion="6" refreshedVersion="6" minRefreshableVersion="3" recordCount="528" xr:uid="{36A5A863-0519-4936-B2D6-E1879C58412C}">
  <cacheSource type="worksheet">
    <worksheetSource ref="A1:R1048576" sheet="Analysis"/>
  </cacheSource>
  <cacheFields count="18">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acheField>
    <cacheField name="PAYMENT MODE" numFmtId="0">
      <sharedItems containsBlank="1"/>
    </cacheField>
    <cacheField name="DISCOUNT %" numFmtId="0">
      <sharedItems containsString="0" containsBlank="1" containsNumber="1" containsInteger="1" minValue="0" maxValue="0"/>
    </cacheField>
    <cacheField name="PRODCUT" numFmtId="0">
      <sharedItems containsBlank="1"/>
    </cacheField>
    <cacheField name="CATEGORY" numFmtId="0">
      <sharedItems containsBlank="1"/>
    </cacheField>
    <cacheField name="UOM" numFmtId="0">
      <sharedItems containsBlank="1"/>
    </cacheField>
    <cacheField name="COST" numFmtId="165">
      <sharedItems containsString="0" containsBlank="1" containsNumber="1" containsInteger="1" minValue="5" maxValue="150"/>
    </cacheField>
    <cacheField name="SALE PRICE " numFmtId="165">
      <sharedItems containsString="0" containsBlank="1" containsNumber="1" minValue="6.7" maxValue="210"/>
    </cacheField>
    <cacheField name="TOTAL COST" numFmtId="165">
      <sharedItems containsString="0" containsBlank="1" containsNumber="1" containsInteger="1" minValue="5" maxValue="2250"/>
    </cacheField>
    <cacheField name="TOTAL SALES" numFmtId="165">
      <sharedItems containsString="0" containsBlank="1" containsNumber="1" minValue="6.7" maxValue="3150"/>
    </cacheField>
    <cacheField name="TOTAL COST(K)" numFmtId="165">
      <sharedItems containsString="0" containsBlank="1" containsNumber="1" minValue="5.0000000000000001E-3" maxValue="2.25"/>
    </cacheField>
    <cacheField name="TOTAL SALES(K)" numFmtId="165">
      <sharedItems containsString="0" containsBlank="1" containsNumber="1" minValue="6.7000000000000002E-3" maxValue="3.15"/>
    </cacheField>
    <cacheField name="DAY" numFmtId="0">
      <sharedItems containsString="0" containsBlank="1" containsNumber="1" containsInteger="1" minValue="1" maxValue="31"/>
    </cacheField>
    <cacheField name="MONTH" numFmtId="0">
      <sharedItems containsBlank="1"/>
    </cacheField>
    <cacheField name="YEAR" numFmtId="0">
      <sharedItems containsString="0" containsBlank="1" containsNumber="1" containsInteger="1" minValue="2021" maxValue="2022"/>
    </cacheField>
  </cacheFields>
  <extLst>
    <ext xmlns:x14="http://schemas.microsoft.com/office/spreadsheetml/2009/9/main" uri="{725AE2AE-9491-48be-B2B4-4EB974FC3084}">
      <x14:pivotCacheDefinition pivotCacheId="1393777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n v="1.296"/>
    <n v="1.4126400000000001"/>
    <x v="0"/>
    <x v="0"/>
    <x v="0"/>
    <n v="116.6400000000001"/>
    <n v="8.2568807339449601E-2"/>
  </r>
  <r>
    <d v="2021-01-02T00:00:00"/>
    <s v="P0038"/>
    <n v="15"/>
    <x v="1"/>
    <x v="1"/>
    <n v="0"/>
    <x v="1"/>
    <x v="1"/>
    <x v="1"/>
    <n v="72"/>
    <n v="79.92"/>
    <n v="1080"/>
    <n v="1198.8"/>
    <n v="1.08"/>
    <n v="1.1987999999999999"/>
    <x v="1"/>
    <x v="0"/>
    <x v="0"/>
    <n v="118.79999999999995"/>
    <n v="9.9099099099099058E-2"/>
  </r>
  <r>
    <d v="2021-01-02T00:00:00"/>
    <s v="P0013"/>
    <n v="6"/>
    <x v="2"/>
    <x v="1"/>
    <n v="0"/>
    <x v="2"/>
    <x v="2"/>
    <x v="1"/>
    <n v="112"/>
    <n v="122.08"/>
    <n v="672"/>
    <n v="732.48"/>
    <n v="0.67200000000000004"/>
    <n v="0.73248000000000002"/>
    <x v="1"/>
    <x v="0"/>
    <x v="0"/>
    <n v="60.480000000000018"/>
    <n v="8.256880733944956E-2"/>
  </r>
  <r>
    <d v="2021-01-03T00:00:00"/>
    <s v="P0004"/>
    <n v="5"/>
    <x v="2"/>
    <x v="0"/>
    <n v="0"/>
    <x v="3"/>
    <x v="3"/>
    <x v="2"/>
    <n v="44"/>
    <n v="48.84"/>
    <n v="220"/>
    <n v="244.20000000000002"/>
    <n v="0.22"/>
    <n v="0.24420000000000003"/>
    <x v="2"/>
    <x v="0"/>
    <x v="0"/>
    <n v="24.200000000000017"/>
    <n v="9.9099099099099155E-2"/>
  </r>
  <r>
    <d v="2021-01-04T00:00:00"/>
    <s v="P0035"/>
    <n v="12"/>
    <x v="1"/>
    <x v="0"/>
    <n v="0"/>
    <x v="4"/>
    <x v="4"/>
    <x v="3"/>
    <n v="5"/>
    <n v="6.7"/>
    <n v="60"/>
    <n v="80.400000000000006"/>
    <n v="0.06"/>
    <n v="8.0399999999999999E-2"/>
    <x v="3"/>
    <x v="0"/>
    <x v="0"/>
    <n v="20.400000000000006"/>
    <n v="0.25373134328358216"/>
  </r>
  <r>
    <d v="2021-01-09T00:00:00"/>
    <s v="P0031"/>
    <n v="1"/>
    <x v="2"/>
    <x v="1"/>
    <n v="0"/>
    <x v="5"/>
    <x v="4"/>
    <x v="1"/>
    <n v="93"/>
    <n v="104.16"/>
    <n v="93"/>
    <n v="104.16"/>
    <n v="9.2999999999999999E-2"/>
    <n v="0.10416"/>
    <x v="4"/>
    <x v="0"/>
    <x v="0"/>
    <n v="11.159999999999997"/>
    <n v="0.10714285714285711"/>
  </r>
  <r>
    <d v="2021-01-09T00:00:00"/>
    <s v="P0003"/>
    <n v="8"/>
    <x v="2"/>
    <x v="1"/>
    <n v="0"/>
    <x v="6"/>
    <x v="3"/>
    <x v="1"/>
    <n v="71"/>
    <n v="80.94"/>
    <n v="568"/>
    <n v="647.52"/>
    <n v="0.56799999999999995"/>
    <n v="0.64751999999999998"/>
    <x v="4"/>
    <x v="0"/>
    <x v="0"/>
    <n v="79.519999999999982"/>
    <n v="0.12280701754385963"/>
  </r>
  <r>
    <d v="2021-01-09T00:00:00"/>
    <s v="P0025"/>
    <n v="4"/>
    <x v="2"/>
    <x v="0"/>
    <n v="0"/>
    <x v="7"/>
    <x v="0"/>
    <x v="3"/>
    <n v="7"/>
    <n v="8.33"/>
    <n v="28"/>
    <n v="33.32"/>
    <n v="2.8000000000000001E-2"/>
    <n v="3.3320000000000002E-2"/>
    <x v="4"/>
    <x v="0"/>
    <x v="0"/>
    <n v="5.32"/>
    <n v="0.1596638655462185"/>
  </r>
  <r>
    <d v="2021-01-11T00:00:00"/>
    <s v="P0037"/>
    <n v="3"/>
    <x v="2"/>
    <x v="1"/>
    <n v="0"/>
    <x v="8"/>
    <x v="1"/>
    <x v="1"/>
    <n v="67"/>
    <n v="85.76"/>
    <n v="201"/>
    <n v="257.28000000000003"/>
    <n v="0.20100000000000001"/>
    <n v="0.25728000000000001"/>
    <x v="5"/>
    <x v="0"/>
    <x v="0"/>
    <n v="56.28000000000003"/>
    <n v="0.21875000000000008"/>
  </r>
  <r>
    <d v="2021-01-11T00:00:00"/>
    <s v="P0014"/>
    <n v="4"/>
    <x v="0"/>
    <x v="0"/>
    <n v="0"/>
    <x v="9"/>
    <x v="2"/>
    <x v="1"/>
    <n v="112"/>
    <n v="146.72"/>
    <n v="448"/>
    <n v="586.88"/>
    <n v="0.44800000000000001"/>
    <n v="0.58687999999999996"/>
    <x v="5"/>
    <x v="0"/>
    <x v="0"/>
    <n v="138.88"/>
    <n v="0.23664122137404581"/>
  </r>
  <r>
    <d v="2021-01-11T00:00:00"/>
    <s v="P0042"/>
    <n v="4"/>
    <x v="2"/>
    <x v="0"/>
    <n v="0"/>
    <x v="10"/>
    <x v="1"/>
    <x v="0"/>
    <n v="120"/>
    <n v="162"/>
    <n v="480"/>
    <n v="648"/>
    <n v="0.48"/>
    <n v="0.64800000000000002"/>
    <x v="5"/>
    <x v="0"/>
    <x v="0"/>
    <n v="168"/>
    <n v="0.25925925925925924"/>
  </r>
  <r>
    <d v="2021-01-12T00:00:00"/>
    <s v="P0042"/>
    <n v="10"/>
    <x v="1"/>
    <x v="1"/>
    <n v="0"/>
    <x v="10"/>
    <x v="1"/>
    <x v="0"/>
    <n v="120"/>
    <n v="162"/>
    <n v="1200"/>
    <n v="1620"/>
    <n v="1.2"/>
    <n v="1.62"/>
    <x v="6"/>
    <x v="0"/>
    <x v="0"/>
    <n v="420"/>
    <n v="0.25925925925925924"/>
  </r>
  <r>
    <d v="2021-01-18T00:00:00"/>
    <s v="P0044"/>
    <n v="13"/>
    <x v="2"/>
    <x v="0"/>
    <n v="0"/>
    <x v="11"/>
    <x v="1"/>
    <x v="1"/>
    <n v="76"/>
    <n v="82.08"/>
    <n v="988"/>
    <n v="1067.04"/>
    <n v="0.98799999999999999"/>
    <n v="1.06704"/>
    <x v="7"/>
    <x v="0"/>
    <x v="0"/>
    <n v="79.039999999999964"/>
    <n v="7.4074074074074042E-2"/>
  </r>
  <r>
    <d v="2021-01-18T00:00:00"/>
    <s v="P0023"/>
    <n v="3"/>
    <x v="1"/>
    <x v="1"/>
    <n v="0"/>
    <x v="12"/>
    <x v="0"/>
    <x v="0"/>
    <n v="141"/>
    <n v="149.46"/>
    <n v="423"/>
    <n v="448.38"/>
    <n v="0.42299999999999999"/>
    <n v="0.44838"/>
    <x v="7"/>
    <x v="0"/>
    <x v="0"/>
    <n v="25.379999999999995"/>
    <n v="5.6603773584905648E-2"/>
  </r>
  <r>
    <d v="2021-01-19T00:00:00"/>
    <s v="P0035"/>
    <n v="6"/>
    <x v="2"/>
    <x v="1"/>
    <n v="0"/>
    <x v="4"/>
    <x v="4"/>
    <x v="3"/>
    <n v="5"/>
    <n v="6.7"/>
    <n v="30"/>
    <n v="40.200000000000003"/>
    <n v="0.03"/>
    <n v="4.02E-2"/>
    <x v="8"/>
    <x v="0"/>
    <x v="0"/>
    <n v="10.200000000000003"/>
    <n v="0.25373134328358216"/>
  </r>
  <r>
    <d v="2021-01-20T00:00:00"/>
    <s v="P0034"/>
    <n v="4"/>
    <x v="2"/>
    <x v="1"/>
    <n v="0"/>
    <x v="13"/>
    <x v="4"/>
    <x v="2"/>
    <n v="55"/>
    <n v="58.3"/>
    <n v="220"/>
    <n v="233.2"/>
    <n v="0.22"/>
    <n v="0.23319999999999999"/>
    <x v="9"/>
    <x v="0"/>
    <x v="0"/>
    <n v="13.199999999999989"/>
    <n v="5.6603773584905613E-2"/>
  </r>
  <r>
    <d v="2021-01-20T00:00:00"/>
    <s v="P0020"/>
    <n v="4"/>
    <x v="2"/>
    <x v="1"/>
    <n v="0"/>
    <x v="14"/>
    <x v="0"/>
    <x v="2"/>
    <n v="61"/>
    <n v="76.25"/>
    <n v="244"/>
    <n v="305"/>
    <n v="0.24399999999999999"/>
    <n v="0.30499999999999999"/>
    <x v="9"/>
    <x v="0"/>
    <x v="0"/>
    <n v="61"/>
    <n v="0.2"/>
  </r>
  <r>
    <d v="2021-01-21T00:00:00"/>
    <s v="P0004"/>
    <n v="15"/>
    <x v="0"/>
    <x v="1"/>
    <n v="0"/>
    <x v="3"/>
    <x v="3"/>
    <x v="2"/>
    <n v="44"/>
    <n v="48.84"/>
    <n v="660"/>
    <n v="732.6"/>
    <n v="0.66"/>
    <n v="0.73260000000000003"/>
    <x v="10"/>
    <x v="0"/>
    <x v="0"/>
    <n v="72.600000000000023"/>
    <n v="9.9099099099099128E-2"/>
  </r>
  <r>
    <d v="2021-01-21T00:00:00"/>
    <s v="P0003"/>
    <n v="9"/>
    <x v="2"/>
    <x v="0"/>
    <n v="0"/>
    <x v="6"/>
    <x v="3"/>
    <x v="1"/>
    <n v="71"/>
    <n v="80.94"/>
    <n v="639"/>
    <n v="728.46"/>
    <n v="0.63900000000000001"/>
    <n v="0.72846"/>
    <x v="10"/>
    <x v="0"/>
    <x v="0"/>
    <n v="89.460000000000036"/>
    <n v="0.1228070175438597"/>
  </r>
  <r>
    <d v="2021-01-21T00:00:00"/>
    <s v="P0042"/>
    <n v="6"/>
    <x v="2"/>
    <x v="0"/>
    <n v="0"/>
    <x v="10"/>
    <x v="1"/>
    <x v="0"/>
    <n v="120"/>
    <n v="162"/>
    <n v="720"/>
    <n v="972"/>
    <n v="0.72"/>
    <n v="0.97199999999999998"/>
    <x v="10"/>
    <x v="0"/>
    <x v="0"/>
    <n v="252"/>
    <n v="0.25925925925925924"/>
  </r>
  <r>
    <d v="2021-01-25T00:00:00"/>
    <s v="P0034"/>
    <n v="6"/>
    <x v="2"/>
    <x v="1"/>
    <n v="0"/>
    <x v="13"/>
    <x v="4"/>
    <x v="2"/>
    <n v="55"/>
    <n v="58.3"/>
    <n v="330"/>
    <n v="349.79999999999995"/>
    <n v="0.33"/>
    <n v="0.34979999999999994"/>
    <x v="11"/>
    <x v="0"/>
    <x v="0"/>
    <n v="19.799999999999955"/>
    <n v="5.6603773584905537E-2"/>
  </r>
  <r>
    <d v="2021-01-25T00:00:00"/>
    <s v="P0035"/>
    <n v="7"/>
    <x v="2"/>
    <x v="0"/>
    <n v="0"/>
    <x v="4"/>
    <x v="4"/>
    <x v="3"/>
    <n v="5"/>
    <n v="6.7"/>
    <n v="35"/>
    <n v="46.9"/>
    <n v="3.5000000000000003E-2"/>
    <n v="4.6899999999999997E-2"/>
    <x v="11"/>
    <x v="0"/>
    <x v="0"/>
    <n v="11.899999999999999"/>
    <n v="0.25373134328358204"/>
  </r>
  <r>
    <d v="2021-01-25T00:00:00"/>
    <s v="P0031"/>
    <n v="14"/>
    <x v="2"/>
    <x v="0"/>
    <n v="0"/>
    <x v="5"/>
    <x v="4"/>
    <x v="1"/>
    <n v="93"/>
    <n v="104.16"/>
    <n v="1302"/>
    <n v="1458.24"/>
    <n v="1.302"/>
    <n v="1.45824"/>
    <x v="11"/>
    <x v="0"/>
    <x v="0"/>
    <n v="156.24"/>
    <n v="0.10714285714285715"/>
  </r>
  <r>
    <d v="2021-01-26T00:00:00"/>
    <s v="P0044"/>
    <n v="9"/>
    <x v="0"/>
    <x v="1"/>
    <n v="0"/>
    <x v="11"/>
    <x v="1"/>
    <x v="1"/>
    <n v="76"/>
    <n v="82.08"/>
    <n v="684"/>
    <n v="738.72"/>
    <n v="0.68400000000000005"/>
    <n v="0.73872000000000004"/>
    <x v="12"/>
    <x v="0"/>
    <x v="0"/>
    <n v="54.720000000000027"/>
    <n v="7.4074074074074112E-2"/>
  </r>
  <r>
    <d v="2021-01-26T00:00:00"/>
    <s v="P0006"/>
    <n v="7"/>
    <x v="1"/>
    <x v="1"/>
    <n v="0"/>
    <x v="15"/>
    <x v="3"/>
    <x v="1"/>
    <n v="75"/>
    <n v="85.5"/>
    <n v="525"/>
    <n v="598.5"/>
    <n v="0.52500000000000002"/>
    <n v="0.59850000000000003"/>
    <x v="12"/>
    <x v="0"/>
    <x v="0"/>
    <n v="73.5"/>
    <n v="0.12280701754385964"/>
  </r>
  <r>
    <d v="2021-01-26T00:00:00"/>
    <s v="P0001"/>
    <n v="7"/>
    <x v="1"/>
    <x v="0"/>
    <n v="0"/>
    <x v="16"/>
    <x v="3"/>
    <x v="1"/>
    <n v="98"/>
    <n v="103.88"/>
    <n v="686"/>
    <n v="727.16"/>
    <n v="0.68600000000000005"/>
    <n v="0.72715999999999992"/>
    <x v="12"/>
    <x v="0"/>
    <x v="0"/>
    <n v="41.159999999999968"/>
    <n v="5.660377358490562E-2"/>
  </r>
  <r>
    <d v="2021-01-27T00:00:00"/>
    <s v="P0040"/>
    <n v="7"/>
    <x v="0"/>
    <x v="0"/>
    <n v="0"/>
    <x v="17"/>
    <x v="1"/>
    <x v="1"/>
    <n v="90"/>
    <n v="115.2"/>
    <n v="630"/>
    <n v="806.4"/>
    <n v="0.63"/>
    <n v="0.80640000000000001"/>
    <x v="13"/>
    <x v="0"/>
    <x v="0"/>
    <n v="176.39999999999998"/>
    <n v="0.21874999999999997"/>
  </r>
  <r>
    <d v="2021-01-27T00:00:00"/>
    <s v="P0032"/>
    <n v="3"/>
    <x v="0"/>
    <x v="0"/>
    <n v="0"/>
    <x v="18"/>
    <x v="4"/>
    <x v="1"/>
    <n v="89"/>
    <n v="117.48"/>
    <n v="267"/>
    <n v="352.44"/>
    <n v="0.26700000000000002"/>
    <n v="0.35243999999999998"/>
    <x v="13"/>
    <x v="0"/>
    <x v="0"/>
    <n v="85.44"/>
    <n v="0.24242424242424243"/>
  </r>
  <r>
    <d v="2021-01-28T00:00:00"/>
    <s v="P0004"/>
    <n v="10"/>
    <x v="1"/>
    <x v="1"/>
    <n v="0"/>
    <x v="3"/>
    <x v="3"/>
    <x v="2"/>
    <n v="44"/>
    <n v="48.84"/>
    <n v="440"/>
    <n v="488.40000000000003"/>
    <n v="0.44"/>
    <n v="0.48840000000000006"/>
    <x v="14"/>
    <x v="0"/>
    <x v="0"/>
    <n v="48.400000000000034"/>
    <n v="9.9099099099099155E-2"/>
  </r>
  <r>
    <d v="2021-01-28T00:00:00"/>
    <s v="P0029"/>
    <n v="2"/>
    <x v="2"/>
    <x v="1"/>
    <n v="0"/>
    <x v="19"/>
    <x v="4"/>
    <x v="2"/>
    <n v="47"/>
    <n v="53.11"/>
    <n v="94"/>
    <n v="106.22"/>
    <n v="9.4E-2"/>
    <n v="0.10621999999999999"/>
    <x v="14"/>
    <x v="0"/>
    <x v="0"/>
    <n v="12.219999999999999"/>
    <n v="0.1150442477876106"/>
  </r>
  <r>
    <d v="2021-02-02T00:00:00"/>
    <s v="P0010"/>
    <n v="7"/>
    <x v="1"/>
    <x v="0"/>
    <n v="0"/>
    <x v="20"/>
    <x v="2"/>
    <x v="0"/>
    <n v="148"/>
    <n v="164.28"/>
    <n v="1036"/>
    <n v="1149.96"/>
    <n v="1.036"/>
    <n v="1.1499600000000001"/>
    <x v="1"/>
    <x v="1"/>
    <x v="0"/>
    <n v="113.96000000000004"/>
    <n v="9.9099099099099128E-2"/>
  </r>
  <r>
    <d v="2021-02-03T00:00:00"/>
    <s v="P0016"/>
    <n v="13"/>
    <x v="2"/>
    <x v="0"/>
    <n v="0"/>
    <x v="21"/>
    <x v="2"/>
    <x v="3"/>
    <n v="13"/>
    <n v="16.64"/>
    <n v="169"/>
    <n v="216.32"/>
    <n v="0.16900000000000001"/>
    <n v="0.21631999999999998"/>
    <x v="2"/>
    <x v="1"/>
    <x v="0"/>
    <n v="47.319999999999993"/>
    <n v="0.21874999999999997"/>
  </r>
  <r>
    <d v="2021-02-03T00:00:00"/>
    <s v="P0022"/>
    <n v="2"/>
    <x v="0"/>
    <x v="1"/>
    <n v="0"/>
    <x v="22"/>
    <x v="0"/>
    <x v="0"/>
    <n v="121"/>
    <n v="141.57"/>
    <n v="242"/>
    <n v="283.14"/>
    <n v="0.24199999999999999"/>
    <n v="0.28314"/>
    <x v="2"/>
    <x v="1"/>
    <x v="0"/>
    <n v="41.139999999999986"/>
    <n v="0.14529914529914525"/>
  </r>
  <r>
    <d v="2021-02-04T00:00:00"/>
    <s v="P0037"/>
    <n v="4"/>
    <x v="1"/>
    <x v="0"/>
    <n v="0"/>
    <x v="8"/>
    <x v="1"/>
    <x v="1"/>
    <n v="67"/>
    <n v="85.76"/>
    <n v="268"/>
    <n v="343.04"/>
    <n v="0.26800000000000002"/>
    <n v="0.34304000000000001"/>
    <x v="3"/>
    <x v="1"/>
    <x v="0"/>
    <n v="75.04000000000002"/>
    <n v="0.21875000000000006"/>
  </r>
  <r>
    <d v="2021-02-05T00:00:00"/>
    <s v="P0043"/>
    <n v="7"/>
    <x v="1"/>
    <x v="1"/>
    <n v="0"/>
    <x v="23"/>
    <x v="1"/>
    <x v="1"/>
    <n v="67"/>
    <n v="83.08"/>
    <n v="469"/>
    <n v="581.55999999999995"/>
    <n v="0.46899999999999997"/>
    <n v="0.58155999999999997"/>
    <x v="15"/>
    <x v="1"/>
    <x v="0"/>
    <n v="112.55999999999995"/>
    <n v="0.1935483870967741"/>
  </r>
  <r>
    <d v="2021-02-05T00:00:00"/>
    <s v="P0005"/>
    <n v="1"/>
    <x v="2"/>
    <x v="1"/>
    <n v="0"/>
    <x v="24"/>
    <x v="3"/>
    <x v="0"/>
    <n v="133"/>
    <n v="155.61000000000001"/>
    <n v="133"/>
    <n v="155.61000000000001"/>
    <n v="0.13300000000000001"/>
    <n v="0.15561000000000003"/>
    <x v="15"/>
    <x v="1"/>
    <x v="0"/>
    <n v="22.610000000000014"/>
    <n v="0.14529914529914537"/>
  </r>
  <r>
    <d v="2021-02-05T00:00:00"/>
    <s v="P0043"/>
    <n v="9"/>
    <x v="2"/>
    <x v="1"/>
    <n v="0"/>
    <x v="23"/>
    <x v="1"/>
    <x v="1"/>
    <n v="67"/>
    <n v="83.08"/>
    <n v="603"/>
    <n v="747.72"/>
    <n v="0.60299999999999998"/>
    <n v="0.74772000000000005"/>
    <x v="15"/>
    <x v="1"/>
    <x v="0"/>
    <n v="144.72000000000003"/>
    <n v="0.19354838709677422"/>
  </r>
  <r>
    <d v="2021-02-06T00:00:00"/>
    <s v="P0035"/>
    <n v="1"/>
    <x v="2"/>
    <x v="1"/>
    <n v="0"/>
    <x v="4"/>
    <x v="4"/>
    <x v="3"/>
    <n v="5"/>
    <n v="6.7"/>
    <n v="5"/>
    <n v="6.7"/>
    <n v="5.0000000000000001E-3"/>
    <n v="6.7000000000000002E-3"/>
    <x v="16"/>
    <x v="1"/>
    <x v="0"/>
    <n v="1.7000000000000002"/>
    <n v="0.2537313432835821"/>
  </r>
  <r>
    <d v="2021-02-09T00:00:00"/>
    <s v="P0034"/>
    <n v="14"/>
    <x v="2"/>
    <x v="0"/>
    <n v="0"/>
    <x v="13"/>
    <x v="4"/>
    <x v="2"/>
    <n v="55"/>
    <n v="58.3"/>
    <n v="770"/>
    <n v="816.19999999999993"/>
    <n v="0.77"/>
    <n v="0.81619999999999993"/>
    <x v="4"/>
    <x v="1"/>
    <x v="0"/>
    <n v="46.199999999999932"/>
    <n v="5.6603773584905578E-2"/>
  </r>
  <r>
    <d v="2021-02-12T00:00:00"/>
    <s v="P0008"/>
    <n v="7"/>
    <x v="2"/>
    <x v="1"/>
    <n v="0"/>
    <x v="25"/>
    <x v="3"/>
    <x v="1"/>
    <n v="83"/>
    <n v="94.62"/>
    <n v="581"/>
    <n v="662.34"/>
    <n v="0.58099999999999996"/>
    <n v="0.66234000000000004"/>
    <x v="6"/>
    <x v="1"/>
    <x v="0"/>
    <n v="81.340000000000032"/>
    <n v="0.1228070175438597"/>
  </r>
  <r>
    <d v="2021-02-12T00:00:00"/>
    <s v="P0023"/>
    <n v="9"/>
    <x v="1"/>
    <x v="1"/>
    <n v="0"/>
    <x v="12"/>
    <x v="0"/>
    <x v="0"/>
    <n v="141"/>
    <n v="149.46"/>
    <n v="1269"/>
    <n v="1345.14"/>
    <n v="1.2689999999999999"/>
    <n v="1.34514"/>
    <x v="6"/>
    <x v="1"/>
    <x v="0"/>
    <n v="76.1400000000001"/>
    <n v="5.6603773584905731E-2"/>
  </r>
  <r>
    <d v="2021-02-15T00:00:00"/>
    <s v="P0027"/>
    <n v="4"/>
    <x v="2"/>
    <x v="0"/>
    <n v="0"/>
    <x v="26"/>
    <x v="4"/>
    <x v="2"/>
    <n v="48"/>
    <n v="57.120000000000005"/>
    <n v="192"/>
    <n v="228.48000000000002"/>
    <n v="0.192"/>
    <n v="0.22848000000000002"/>
    <x v="17"/>
    <x v="1"/>
    <x v="0"/>
    <n v="36.480000000000018"/>
    <n v="0.15966386554621856"/>
  </r>
  <r>
    <d v="2021-02-18T00:00:00"/>
    <s v="P0015"/>
    <n v="6"/>
    <x v="1"/>
    <x v="1"/>
    <n v="0"/>
    <x v="27"/>
    <x v="2"/>
    <x v="3"/>
    <n v="12"/>
    <n v="15.719999999999999"/>
    <n v="72"/>
    <n v="94.32"/>
    <n v="7.1999999999999995E-2"/>
    <n v="9.4319999999999987E-2"/>
    <x v="7"/>
    <x v="1"/>
    <x v="0"/>
    <n v="22.319999999999993"/>
    <n v="0.23664122137404575"/>
  </r>
  <r>
    <d v="2021-02-20T00:00:00"/>
    <s v="P0030"/>
    <n v="11"/>
    <x v="1"/>
    <x v="1"/>
    <n v="0"/>
    <x v="28"/>
    <x v="4"/>
    <x v="0"/>
    <n v="148"/>
    <n v="201.28"/>
    <n v="1628"/>
    <n v="2214.08"/>
    <n v="1.6279999999999999"/>
    <n v="2.21408"/>
    <x v="9"/>
    <x v="1"/>
    <x v="0"/>
    <n v="586.07999999999993"/>
    <n v="0.26470588235294118"/>
  </r>
  <r>
    <d v="2021-02-22T00:00:00"/>
    <s v="P0013"/>
    <n v="5"/>
    <x v="1"/>
    <x v="1"/>
    <n v="0"/>
    <x v="2"/>
    <x v="2"/>
    <x v="1"/>
    <n v="112"/>
    <n v="122.08"/>
    <n v="560"/>
    <n v="610.4"/>
    <n v="0.56000000000000005"/>
    <n v="0.61039999999999994"/>
    <x v="18"/>
    <x v="1"/>
    <x v="0"/>
    <n v="50.399999999999977"/>
    <n v="8.2568807339449504E-2"/>
  </r>
  <r>
    <d v="2021-02-23T00:00:00"/>
    <s v="P0025"/>
    <n v="3"/>
    <x v="2"/>
    <x v="1"/>
    <n v="0"/>
    <x v="7"/>
    <x v="0"/>
    <x v="3"/>
    <n v="7"/>
    <n v="8.33"/>
    <n v="21"/>
    <n v="24.990000000000002"/>
    <n v="2.1000000000000001E-2"/>
    <n v="2.4990000000000002E-2"/>
    <x v="19"/>
    <x v="1"/>
    <x v="0"/>
    <n v="3.990000000000002"/>
    <n v="0.15966386554621856"/>
  </r>
  <r>
    <d v="2021-02-23T00:00:00"/>
    <s v="P0005"/>
    <n v="2"/>
    <x v="2"/>
    <x v="0"/>
    <n v="0"/>
    <x v="24"/>
    <x v="3"/>
    <x v="0"/>
    <n v="133"/>
    <n v="155.61000000000001"/>
    <n v="266"/>
    <n v="311.22000000000003"/>
    <n v="0.26600000000000001"/>
    <n v="0.31122000000000005"/>
    <x v="19"/>
    <x v="1"/>
    <x v="0"/>
    <n v="45.220000000000027"/>
    <n v="0.14529914529914537"/>
  </r>
  <r>
    <d v="2021-02-25T00:00:00"/>
    <s v="P0002"/>
    <n v="4"/>
    <x v="0"/>
    <x v="0"/>
    <n v="0"/>
    <x v="29"/>
    <x v="3"/>
    <x v="1"/>
    <n v="105"/>
    <n v="142.80000000000001"/>
    <n v="420"/>
    <n v="571.20000000000005"/>
    <n v="0.42"/>
    <n v="0.57120000000000004"/>
    <x v="11"/>
    <x v="1"/>
    <x v="0"/>
    <n v="151.20000000000005"/>
    <n v="0.26470588235294124"/>
  </r>
  <r>
    <d v="2021-02-25T00:00:00"/>
    <s v="P0032"/>
    <n v="11"/>
    <x v="1"/>
    <x v="1"/>
    <n v="0"/>
    <x v="18"/>
    <x v="4"/>
    <x v="1"/>
    <n v="89"/>
    <n v="117.48"/>
    <n v="979"/>
    <n v="1292.28"/>
    <n v="0.97899999999999998"/>
    <n v="1.2922799999999999"/>
    <x v="11"/>
    <x v="1"/>
    <x v="0"/>
    <n v="313.27999999999997"/>
    <n v="0.2424242424242424"/>
  </r>
  <r>
    <d v="2021-02-25T00:00:00"/>
    <s v="P0030"/>
    <n v="2"/>
    <x v="2"/>
    <x v="0"/>
    <n v="0"/>
    <x v="28"/>
    <x v="4"/>
    <x v="0"/>
    <n v="148"/>
    <n v="201.28"/>
    <n v="296"/>
    <n v="402.56"/>
    <n v="0.29599999999999999"/>
    <n v="0.40256000000000003"/>
    <x v="11"/>
    <x v="1"/>
    <x v="0"/>
    <n v="106.56"/>
    <n v="0.26470588235294118"/>
  </r>
  <r>
    <d v="2021-02-27T00:00:00"/>
    <s v="P0018"/>
    <n v="11"/>
    <x v="0"/>
    <x v="0"/>
    <n v="0"/>
    <x v="30"/>
    <x v="2"/>
    <x v="3"/>
    <n v="37"/>
    <n v="49.21"/>
    <n v="407"/>
    <n v="541.31000000000006"/>
    <n v="0.40699999999999997"/>
    <n v="0.54131000000000007"/>
    <x v="13"/>
    <x v="1"/>
    <x v="0"/>
    <n v="134.31000000000006"/>
    <n v="0.24812030075187977"/>
  </r>
  <r>
    <d v="2021-03-03T00:00:00"/>
    <s v="P0011"/>
    <n v="1"/>
    <x v="2"/>
    <x v="0"/>
    <n v="0"/>
    <x v="31"/>
    <x v="2"/>
    <x v="2"/>
    <n v="44"/>
    <n v="48.4"/>
    <n v="44"/>
    <n v="48.4"/>
    <n v="4.3999999999999997E-2"/>
    <n v="4.8399999999999999E-2"/>
    <x v="2"/>
    <x v="2"/>
    <x v="0"/>
    <n v="4.3999999999999986"/>
    <n v="9.0909090909090884E-2"/>
  </r>
  <r>
    <d v="2021-03-07T00:00:00"/>
    <s v="P0021"/>
    <n v="9"/>
    <x v="2"/>
    <x v="1"/>
    <n v="0"/>
    <x v="32"/>
    <x v="0"/>
    <x v="0"/>
    <n v="126"/>
    <n v="162.54"/>
    <n v="1134"/>
    <n v="1462.86"/>
    <n v="1.1339999999999999"/>
    <n v="1.4628599999999998"/>
    <x v="20"/>
    <x v="2"/>
    <x v="0"/>
    <n v="328.8599999999999"/>
    <n v="0.22480620155038755"/>
  </r>
  <r>
    <d v="2021-03-08T00:00:00"/>
    <s v="P0027"/>
    <n v="6"/>
    <x v="1"/>
    <x v="1"/>
    <n v="0"/>
    <x v="26"/>
    <x v="4"/>
    <x v="2"/>
    <n v="48"/>
    <n v="57.120000000000005"/>
    <n v="288"/>
    <n v="342.72"/>
    <n v="0.28799999999999998"/>
    <n v="0.34272000000000002"/>
    <x v="21"/>
    <x v="2"/>
    <x v="0"/>
    <n v="54.720000000000027"/>
    <n v="0.15966386554621856"/>
  </r>
  <r>
    <d v="2021-03-08T00:00:00"/>
    <s v="P0044"/>
    <n v="9"/>
    <x v="1"/>
    <x v="0"/>
    <n v="0"/>
    <x v="11"/>
    <x v="1"/>
    <x v="1"/>
    <n v="76"/>
    <n v="82.08"/>
    <n v="684"/>
    <n v="738.72"/>
    <n v="0.68400000000000005"/>
    <n v="0.73872000000000004"/>
    <x v="21"/>
    <x v="2"/>
    <x v="0"/>
    <n v="54.720000000000027"/>
    <n v="7.4074074074074112E-2"/>
  </r>
  <r>
    <d v="2021-03-09T00:00:00"/>
    <s v="P0029"/>
    <n v="6"/>
    <x v="0"/>
    <x v="0"/>
    <n v="0"/>
    <x v="19"/>
    <x v="4"/>
    <x v="2"/>
    <n v="47"/>
    <n v="53.11"/>
    <n v="282"/>
    <n v="318.65999999999997"/>
    <n v="0.28199999999999997"/>
    <n v="0.31865999999999994"/>
    <x v="4"/>
    <x v="2"/>
    <x v="0"/>
    <n v="36.659999999999968"/>
    <n v="0.11504424778761053"/>
  </r>
  <r>
    <d v="2021-03-11T00:00:00"/>
    <s v="P0025"/>
    <n v="11"/>
    <x v="2"/>
    <x v="1"/>
    <n v="0"/>
    <x v="7"/>
    <x v="0"/>
    <x v="3"/>
    <n v="7"/>
    <n v="8.33"/>
    <n v="77"/>
    <n v="91.63"/>
    <n v="7.6999999999999999E-2"/>
    <n v="9.1629999999999989E-2"/>
    <x v="5"/>
    <x v="2"/>
    <x v="0"/>
    <n v="14.629999999999995"/>
    <n v="0.15966386554621845"/>
  </r>
  <r>
    <d v="2021-03-13T00:00:00"/>
    <s v="P0028"/>
    <n v="10"/>
    <x v="0"/>
    <x v="1"/>
    <n v="0"/>
    <x v="33"/>
    <x v="4"/>
    <x v="3"/>
    <n v="37"/>
    <n v="41.81"/>
    <n v="370"/>
    <n v="418.1"/>
    <n v="0.37"/>
    <n v="0.41810000000000003"/>
    <x v="22"/>
    <x v="2"/>
    <x v="0"/>
    <n v="48.100000000000023"/>
    <n v="0.11504424778761067"/>
  </r>
  <r>
    <d v="2021-03-15T00:00:00"/>
    <s v="P0039"/>
    <n v="11"/>
    <x v="1"/>
    <x v="1"/>
    <n v="0"/>
    <x v="34"/>
    <x v="1"/>
    <x v="3"/>
    <n v="37"/>
    <n v="42.55"/>
    <n v="407"/>
    <n v="468.04999999999995"/>
    <n v="0.40699999999999997"/>
    <n v="0.46804999999999997"/>
    <x v="17"/>
    <x v="2"/>
    <x v="0"/>
    <n v="61.049999999999955"/>
    <n v="0.13043478260869557"/>
  </r>
  <r>
    <d v="2021-03-16T00:00:00"/>
    <s v="P0012"/>
    <n v="14"/>
    <x v="2"/>
    <x v="1"/>
    <n v="0"/>
    <x v="35"/>
    <x v="2"/>
    <x v="1"/>
    <n v="73"/>
    <n v="94.17"/>
    <n v="1022"/>
    <n v="1318.38"/>
    <n v="1.022"/>
    <n v="1.3183800000000001"/>
    <x v="23"/>
    <x v="2"/>
    <x v="0"/>
    <n v="296.38000000000011"/>
    <n v="0.22480620155038766"/>
  </r>
  <r>
    <d v="2021-03-18T00:00:00"/>
    <s v="P0042"/>
    <n v="8"/>
    <x v="0"/>
    <x v="1"/>
    <n v="0"/>
    <x v="10"/>
    <x v="1"/>
    <x v="0"/>
    <n v="120"/>
    <n v="162"/>
    <n v="960"/>
    <n v="1296"/>
    <n v="0.96"/>
    <n v="1.296"/>
    <x v="7"/>
    <x v="2"/>
    <x v="0"/>
    <n v="336"/>
    <n v="0.25925925925925924"/>
  </r>
  <r>
    <d v="2021-03-19T00:00:00"/>
    <s v="P0028"/>
    <n v="9"/>
    <x v="1"/>
    <x v="1"/>
    <n v="0"/>
    <x v="33"/>
    <x v="4"/>
    <x v="3"/>
    <n v="37"/>
    <n v="41.81"/>
    <n v="333"/>
    <n v="376.29"/>
    <n v="0.33300000000000002"/>
    <n v="0.37629000000000001"/>
    <x v="8"/>
    <x v="2"/>
    <x v="0"/>
    <n v="43.29000000000002"/>
    <n v="0.11504424778761067"/>
  </r>
  <r>
    <d v="2021-03-21T00:00:00"/>
    <s v="P0020"/>
    <n v="13"/>
    <x v="1"/>
    <x v="0"/>
    <n v="0"/>
    <x v="14"/>
    <x v="0"/>
    <x v="2"/>
    <n v="61"/>
    <n v="76.25"/>
    <n v="793"/>
    <n v="991.25"/>
    <n v="0.79300000000000004"/>
    <n v="0.99124999999999996"/>
    <x v="10"/>
    <x v="2"/>
    <x v="0"/>
    <n v="198.25"/>
    <n v="0.2"/>
  </r>
  <r>
    <d v="2021-03-21T00:00:00"/>
    <s v="P0039"/>
    <n v="7"/>
    <x v="2"/>
    <x v="0"/>
    <n v="0"/>
    <x v="34"/>
    <x v="1"/>
    <x v="3"/>
    <n v="37"/>
    <n v="42.55"/>
    <n v="259"/>
    <n v="297.84999999999997"/>
    <n v="0.25900000000000001"/>
    <n v="0.29784999999999995"/>
    <x v="10"/>
    <x v="2"/>
    <x v="0"/>
    <n v="38.849999999999966"/>
    <n v="0.13043478260869557"/>
  </r>
  <r>
    <d v="2021-03-22T00:00:00"/>
    <s v="P0002"/>
    <n v="8"/>
    <x v="1"/>
    <x v="0"/>
    <n v="0"/>
    <x v="29"/>
    <x v="3"/>
    <x v="1"/>
    <n v="105"/>
    <n v="142.80000000000001"/>
    <n v="840"/>
    <n v="1142.4000000000001"/>
    <n v="0.84"/>
    <n v="1.1424000000000001"/>
    <x v="18"/>
    <x v="2"/>
    <x v="0"/>
    <n v="302.40000000000009"/>
    <n v="0.26470588235294124"/>
  </r>
  <r>
    <d v="2021-03-22T00:00:00"/>
    <s v="P0012"/>
    <n v="4"/>
    <x v="1"/>
    <x v="0"/>
    <n v="0"/>
    <x v="35"/>
    <x v="2"/>
    <x v="1"/>
    <n v="73"/>
    <n v="94.17"/>
    <n v="292"/>
    <n v="376.68"/>
    <n v="0.29199999999999998"/>
    <n v="0.37668000000000001"/>
    <x v="18"/>
    <x v="2"/>
    <x v="0"/>
    <n v="84.68"/>
    <n v="0.22480620155038761"/>
  </r>
  <r>
    <d v="2021-03-25T00:00:00"/>
    <s v="P0024"/>
    <n v="14"/>
    <x v="1"/>
    <x v="1"/>
    <n v="0"/>
    <x v="0"/>
    <x v="0"/>
    <x v="0"/>
    <n v="144"/>
    <n v="156.96"/>
    <n v="2016"/>
    <n v="2197.44"/>
    <n v="2.016"/>
    <n v="2.1974399999999998"/>
    <x v="11"/>
    <x v="2"/>
    <x v="0"/>
    <n v="181.44000000000005"/>
    <n v="8.256880733944956E-2"/>
  </r>
  <r>
    <d v="2021-03-25T00:00:00"/>
    <s v="P0006"/>
    <n v="4"/>
    <x v="2"/>
    <x v="1"/>
    <n v="0"/>
    <x v="15"/>
    <x v="3"/>
    <x v="1"/>
    <n v="75"/>
    <n v="85.5"/>
    <n v="300"/>
    <n v="342"/>
    <n v="0.3"/>
    <n v="0.34200000000000003"/>
    <x v="11"/>
    <x v="2"/>
    <x v="0"/>
    <n v="42"/>
    <n v="0.12280701754385964"/>
  </r>
  <r>
    <d v="2021-03-25T00:00:00"/>
    <s v="P0029"/>
    <n v="8"/>
    <x v="2"/>
    <x v="1"/>
    <n v="0"/>
    <x v="19"/>
    <x v="4"/>
    <x v="2"/>
    <n v="47"/>
    <n v="53.11"/>
    <n v="376"/>
    <n v="424.88"/>
    <n v="0.376"/>
    <n v="0.42487999999999998"/>
    <x v="11"/>
    <x v="2"/>
    <x v="0"/>
    <n v="48.879999999999995"/>
    <n v="0.1150442477876106"/>
  </r>
  <r>
    <d v="2021-03-25T00:00:00"/>
    <s v="P0038"/>
    <n v="2"/>
    <x v="2"/>
    <x v="0"/>
    <n v="0"/>
    <x v="1"/>
    <x v="1"/>
    <x v="1"/>
    <n v="72"/>
    <n v="79.92"/>
    <n v="144"/>
    <n v="159.84"/>
    <n v="0.14399999999999999"/>
    <n v="0.15984000000000001"/>
    <x v="11"/>
    <x v="2"/>
    <x v="0"/>
    <n v="15.840000000000003"/>
    <n v="9.9099099099099114E-2"/>
  </r>
  <r>
    <d v="2021-03-26T00:00:00"/>
    <s v="P0001"/>
    <n v="4"/>
    <x v="2"/>
    <x v="1"/>
    <n v="0"/>
    <x v="16"/>
    <x v="3"/>
    <x v="1"/>
    <n v="98"/>
    <n v="103.88"/>
    <n v="392"/>
    <n v="415.52"/>
    <n v="0.39200000000000002"/>
    <n v="0.41552"/>
    <x v="12"/>
    <x v="2"/>
    <x v="0"/>
    <n v="23.519999999999982"/>
    <n v="5.660377358490562E-2"/>
  </r>
  <r>
    <d v="2021-03-26T00:00:00"/>
    <s v="P0042"/>
    <n v="1"/>
    <x v="2"/>
    <x v="1"/>
    <n v="0"/>
    <x v="10"/>
    <x v="1"/>
    <x v="0"/>
    <n v="120"/>
    <n v="162"/>
    <n v="120"/>
    <n v="162"/>
    <n v="0.12"/>
    <n v="0.16200000000000001"/>
    <x v="12"/>
    <x v="2"/>
    <x v="0"/>
    <n v="42"/>
    <n v="0.25925925925925924"/>
  </r>
  <r>
    <d v="2021-03-26T00:00:00"/>
    <s v="P0010"/>
    <n v="9"/>
    <x v="2"/>
    <x v="0"/>
    <n v="0"/>
    <x v="20"/>
    <x v="2"/>
    <x v="0"/>
    <n v="148"/>
    <n v="164.28"/>
    <n v="1332"/>
    <n v="1478.52"/>
    <n v="1.3320000000000001"/>
    <n v="1.4785200000000001"/>
    <x v="12"/>
    <x v="2"/>
    <x v="0"/>
    <n v="146.51999999999998"/>
    <n v="9.9099099099099086E-2"/>
  </r>
  <r>
    <d v="2021-03-27T00:00:00"/>
    <s v="P0030"/>
    <n v="3"/>
    <x v="2"/>
    <x v="0"/>
    <n v="0"/>
    <x v="28"/>
    <x v="4"/>
    <x v="0"/>
    <n v="148"/>
    <n v="201.28"/>
    <n v="444"/>
    <n v="603.84"/>
    <n v="0.44400000000000001"/>
    <n v="0.60384000000000004"/>
    <x v="13"/>
    <x v="2"/>
    <x v="0"/>
    <n v="159.84000000000003"/>
    <n v="0.26470588235294124"/>
  </r>
  <r>
    <d v="2021-03-28T00:00:00"/>
    <s v="P0007"/>
    <n v="8"/>
    <x v="1"/>
    <x v="1"/>
    <n v="0"/>
    <x v="36"/>
    <x v="3"/>
    <x v="2"/>
    <n v="43"/>
    <n v="47.730000000000004"/>
    <n v="344"/>
    <n v="381.84000000000003"/>
    <n v="0.34399999999999997"/>
    <n v="0.38184000000000001"/>
    <x v="14"/>
    <x v="2"/>
    <x v="0"/>
    <n v="37.840000000000032"/>
    <n v="9.9099099099099169E-2"/>
  </r>
  <r>
    <d v="2021-03-30T00:00:00"/>
    <s v="P0038"/>
    <n v="1"/>
    <x v="1"/>
    <x v="1"/>
    <n v="0"/>
    <x v="1"/>
    <x v="1"/>
    <x v="1"/>
    <n v="72"/>
    <n v="79.92"/>
    <n v="72"/>
    <n v="79.92"/>
    <n v="7.1999999999999995E-2"/>
    <n v="7.9920000000000005E-2"/>
    <x v="24"/>
    <x v="2"/>
    <x v="0"/>
    <n v="7.9200000000000017"/>
    <n v="9.9099099099099114E-2"/>
  </r>
  <r>
    <d v="2021-03-31T00:00:00"/>
    <s v="P0042"/>
    <n v="3"/>
    <x v="2"/>
    <x v="1"/>
    <n v="0"/>
    <x v="10"/>
    <x v="1"/>
    <x v="0"/>
    <n v="120"/>
    <n v="162"/>
    <n v="360"/>
    <n v="486"/>
    <n v="0.36"/>
    <n v="0.48599999999999999"/>
    <x v="25"/>
    <x v="2"/>
    <x v="0"/>
    <n v="126"/>
    <n v="0.25925925925925924"/>
  </r>
  <r>
    <d v="2021-04-04T00:00:00"/>
    <s v="P0040"/>
    <n v="4"/>
    <x v="2"/>
    <x v="1"/>
    <n v="0"/>
    <x v="17"/>
    <x v="1"/>
    <x v="1"/>
    <n v="90"/>
    <n v="115.2"/>
    <n v="360"/>
    <n v="460.8"/>
    <n v="0.36"/>
    <n v="0.46079999999999999"/>
    <x v="3"/>
    <x v="3"/>
    <x v="0"/>
    <n v="100.80000000000001"/>
    <n v="0.21875000000000003"/>
  </r>
  <r>
    <d v="2021-04-04T00:00:00"/>
    <s v="P0009"/>
    <n v="9"/>
    <x v="1"/>
    <x v="1"/>
    <n v="0"/>
    <x v="37"/>
    <x v="3"/>
    <x v="3"/>
    <n v="6"/>
    <n v="7.8599999999999994"/>
    <n v="54"/>
    <n v="70.739999999999995"/>
    <n v="5.3999999999999999E-2"/>
    <n v="7.0739999999999997E-2"/>
    <x v="3"/>
    <x v="3"/>
    <x v="0"/>
    <n v="16.739999999999995"/>
    <n v="0.23664122137404575"/>
  </r>
  <r>
    <d v="2021-04-05T00:00:00"/>
    <s v="P0031"/>
    <n v="15"/>
    <x v="1"/>
    <x v="0"/>
    <n v="0"/>
    <x v="5"/>
    <x v="4"/>
    <x v="1"/>
    <n v="93"/>
    <n v="104.16"/>
    <n v="1395"/>
    <n v="1562.3999999999999"/>
    <n v="1.395"/>
    <n v="1.5623999999999998"/>
    <x v="15"/>
    <x v="3"/>
    <x v="0"/>
    <n v="167.39999999999986"/>
    <n v="0.10714285714285707"/>
  </r>
  <r>
    <d v="2021-04-09T00:00:00"/>
    <s v="P0005"/>
    <n v="3"/>
    <x v="1"/>
    <x v="0"/>
    <n v="0"/>
    <x v="24"/>
    <x v="3"/>
    <x v="0"/>
    <n v="133"/>
    <n v="155.61000000000001"/>
    <n v="399"/>
    <n v="466.83000000000004"/>
    <n v="0.39900000000000002"/>
    <n v="0.46683000000000002"/>
    <x v="4"/>
    <x v="3"/>
    <x v="0"/>
    <n v="67.830000000000041"/>
    <n v="0.14529914529914537"/>
  </r>
  <r>
    <d v="2021-04-10T00:00:00"/>
    <s v="P0022"/>
    <n v="14"/>
    <x v="2"/>
    <x v="0"/>
    <n v="0"/>
    <x v="22"/>
    <x v="0"/>
    <x v="0"/>
    <n v="121"/>
    <n v="141.57"/>
    <n v="1694"/>
    <n v="1981.98"/>
    <n v="1.694"/>
    <n v="1.9819800000000001"/>
    <x v="26"/>
    <x v="3"/>
    <x v="0"/>
    <n v="287.98"/>
    <n v="0.14529914529914531"/>
  </r>
  <r>
    <d v="2021-04-12T00:00:00"/>
    <s v="P0037"/>
    <n v="3"/>
    <x v="2"/>
    <x v="1"/>
    <n v="0"/>
    <x v="8"/>
    <x v="1"/>
    <x v="1"/>
    <n v="67"/>
    <n v="85.76"/>
    <n v="201"/>
    <n v="257.28000000000003"/>
    <n v="0.20100000000000001"/>
    <n v="0.25728000000000001"/>
    <x v="6"/>
    <x v="3"/>
    <x v="0"/>
    <n v="56.28000000000003"/>
    <n v="0.21875000000000008"/>
  </r>
  <r>
    <d v="2021-04-12T00:00:00"/>
    <s v="P0029"/>
    <n v="4"/>
    <x v="2"/>
    <x v="0"/>
    <n v="0"/>
    <x v="19"/>
    <x v="4"/>
    <x v="2"/>
    <n v="47"/>
    <n v="53.11"/>
    <n v="188"/>
    <n v="212.44"/>
    <n v="0.188"/>
    <n v="0.21243999999999999"/>
    <x v="6"/>
    <x v="3"/>
    <x v="0"/>
    <n v="24.439999999999998"/>
    <n v="0.1150442477876106"/>
  </r>
  <r>
    <d v="2021-04-12T00:00:00"/>
    <s v="P0027"/>
    <n v="9"/>
    <x v="2"/>
    <x v="0"/>
    <n v="0"/>
    <x v="26"/>
    <x v="4"/>
    <x v="2"/>
    <n v="48"/>
    <n v="57.120000000000005"/>
    <n v="432"/>
    <n v="514.08000000000004"/>
    <n v="0.432"/>
    <n v="0.51408000000000009"/>
    <x v="6"/>
    <x v="3"/>
    <x v="0"/>
    <n v="82.080000000000041"/>
    <n v="0.15966386554621856"/>
  </r>
  <r>
    <d v="2021-04-12T00:00:00"/>
    <s v="P0033"/>
    <n v="13"/>
    <x v="2"/>
    <x v="1"/>
    <n v="0"/>
    <x v="38"/>
    <x v="4"/>
    <x v="1"/>
    <n v="95"/>
    <n v="119.7"/>
    <n v="1235"/>
    <n v="1556.1000000000001"/>
    <n v="1.2350000000000001"/>
    <n v="1.5561"/>
    <x v="6"/>
    <x v="3"/>
    <x v="0"/>
    <n v="321.10000000000014"/>
    <n v="0.20634920634920642"/>
  </r>
  <r>
    <d v="2021-04-15T00:00:00"/>
    <s v="P0017"/>
    <n v="3"/>
    <x v="2"/>
    <x v="0"/>
    <n v="0"/>
    <x v="39"/>
    <x v="2"/>
    <x v="0"/>
    <n v="134"/>
    <n v="156.78"/>
    <n v="402"/>
    <n v="470.34000000000003"/>
    <n v="0.40200000000000002"/>
    <n v="0.47034000000000004"/>
    <x v="17"/>
    <x v="3"/>
    <x v="0"/>
    <n v="68.340000000000032"/>
    <n v="0.14529914529914537"/>
  </r>
  <r>
    <d v="2021-04-16T00:00:00"/>
    <s v="P0018"/>
    <n v="15"/>
    <x v="2"/>
    <x v="1"/>
    <n v="0"/>
    <x v="30"/>
    <x v="2"/>
    <x v="3"/>
    <n v="37"/>
    <n v="49.21"/>
    <n v="555"/>
    <n v="738.15"/>
    <n v="0.55500000000000005"/>
    <n v="0.73814999999999997"/>
    <x v="23"/>
    <x v="3"/>
    <x v="0"/>
    <n v="183.14999999999998"/>
    <n v="0.24812030075187969"/>
  </r>
  <r>
    <d v="2021-04-18T00:00:00"/>
    <s v="P0038"/>
    <n v="9"/>
    <x v="0"/>
    <x v="0"/>
    <n v="0"/>
    <x v="1"/>
    <x v="1"/>
    <x v="1"/>
    <n v="72"/>
    <n v="79.92"/>
    <n v="648"/>
    <n v="719.28"/>
    <n v="0.64800000000000002"/>
    <n v="0.71927999999999992"/>
    <x v="7"/>
    <x v="3"/>
    <x v="0"/>
    <n v="71.279999999999973"/>
    <n v="9.9099099099099058E-2"/>
  </r>
  <r>
    <d v="2021-04-18T00:00:00"/>
    <s v="P0019"/>
    <n v="13"/>
    <x v="2"/>
    <x v="1"/>
    <n v="0"/>
    <x v="40"/>
    <x v="2"/>
    <x v="0"/>
    <n v="150"/>
    <n v="210"/>
    <n v="1950"/>
    <n v="2730"/>
    <n v="1.95"/>
    <n v="2.73"/>
    <x v="7"/>
    <x v="3"/>
    <x v="0"/>
    <n v="780"/>
    <n v="0.2857142857142857"/>
  </r>
  <r>
    <d v="2021-04-23T00:00:00"/>
    <s v="P0042"/>
    <n v="6"/>
    <x v="2"/>
    <x v="0"/>
    <n v="0"/>
    <x v="10"/>
    <x v="1"/>
    <x v="0"/>
    <n v="120"/>
    <n v="162"/>
    <n v="720"/>
    <n v="972"/>
    <n v="0.72"/>
    <n v="0.97199999999999998"/>
    <x v="19"/>
    <x v="3"/>
    <x v="0"/>
    <n v="252"/>
    <n v="0.25925925925925924"/>
  </r>
  <r>
    <d v="2021-04-23T00:00:00"/>
    <s v="P0028"/>
    <n v="10"/>
    <x v="2"/>
    <x v="0"/>
    <n v="0"/>
    <x v="33"/>
    <x v="4"/>
    <x v="3"/>
    <n v="37"/>
    <n v="41.81"/>
    <n v="370"/>
    <n v="418.1"/>
    <n v="0.37"/>
    <n v="0.41810000000000003"/>
    <x v="19"/>
    <x v="3"/>
    <x v="0"/>
    <n v="48.100000000000023"/>
    <n v="0.11504424778761067"/>
  </r>
  <r>
    <d v="2021-04-24T00:00:00"/>
    <s v="P0030"/>
    <n v="2"/>
    <x v="1"/>
    <x v="0"/>
    <n v="0"/>
    <x v="28"/>
    <x v="4"/>
    <x v="0"/>
    <n v="148"/>
    <n v="201.28"/>
    <n v="296"/>
    <n v="402.56"/>
    <n v="0.29599999999999999"/>
    <n v="0.40256000000000003"/>
    <x v="27"/>
    <x v="3"/>
    <x v="0"/>
    <n v="106.56"/>
    <n v="0.26470588235294118"/>
  </r>
  <r>
    <d v="2021-04-26T00:00:00"/>
    <s v="P0037"/>
    <n v="3"/>
    <x v="2"/>
    <x v="0"/>
    <n v="0"/>
    <x v="8"/>
    <x v="1"/>
    <x v="1"/>
    <n v="67"/>
    <n v="85.76"/>
    <n v="201"/>
    <n v="257.28000000000003"/>
    <n v="0.20100000000000001"/>
    <n v="0.25728000000000001"/>
    <x v="12"/>
    <x v="3"/>
    <x v="0"/>
    <n v="56.28000000000003"/>
    <n v="0.21875000000000008"/>
  </r>
  <r>
    <d v="2021-04-29T00:00:00"/>
    <s v="P0030"/>
    <n v="7"/>
    <x v="2"/>
    <x v="0"/>
    <n v="0"/>
    <x v="28"/>
    <x v="4"/>
    <x v="0"/>
    <n v="148"/>
    <n v="201.28"/>
    <n v="1036"/>
    <n v="1408.96"/>
    <n v="1.036"/>
    <n v="1.40896"/>
    <x v="28"/>
    <x v="3"/>
    <x v="0"/>
    <n v="372.96000000000004"/>
    <n v="0.26470588235294118"/>
  </r>
  <r>
    <d v="2021-04-30T00:00:00"/>
    <s v="P0029"/>
    <n v="1"/>
    <x v="2"/>
    <x v="0"/>
    <n v="0"/>
    <x v="19"/>
    <x v="4"/>
    <x v="2"/>
    <n v="47"/>
    <n v="53.11"/>
    <n v="47"/>
    <n v="53.11"/>
    <n v="4.7E-2"/>
    <n v="5.3109999999999997E-2"/>
    <x v="24"/>
    <x v="3"/>
    <x v="0"/>
    <n v="6.1099999999999994"/>
    <n v="0.1150442477876106"/>
  </r>
  <r>
    <d v="2021-05-01T00:00:00"/>
    <s v="P0018"/>
    <n v="3"/>
    <x v="1"/>
    <x v="1"/>
    <n v="0"/>
    <x v="30"/>
    <x v="2"/>
    <x v="3"/>
    <n v="37"/>
    <n v="49.21"/>
    <n v="111"/>
    <n v="147.63"/>
    <n v="0.111"/>
    <n v="0.14762999999999998"/>
    <x v="0"/>
    <x v="4"/>
    <x v="0"/>
    <n v="36.629999999999995"/>
    <n v="0.24812030075187969"/>
  </r>
  <r>
    <d v="2021-05-01T00:00:00"/>
    <s v="P0042"/>
    <n v="1"/>
    <x v="1"/>
    <x v="1"/>
    <n v="0"/>
    <x v="10"/>
    <x v="1"/>
    <x v="0"/>
    <n v="120"/>
    <n v="162"/>
    <n v="120"/>
    <n v="162"/>
    <n v="0.12"/>
    <n v="0.16200000000000001"/>
    <x v="0"/>
    <x v="4"/>
    <x v="0"/>
    <n v="42"/>
    <n v="0.25925925925925924"/>
  </r>
  <r>
    <d v="2021-05-03T00:00:00"/>
    <s v="P0034"/>
    <n v="3"/>
    <x v="1"/>
    <x v="0"/>
    <n v="0"/>
    <x v="13"/>
    <x v="4"/>
    <x v="2"/>
    <n v="55"/>
    <n v="58.3"/>
    <n v="165"/>
    <n v="174.89999999999998"/>
    <n v="0.16500000000000001"/>
    <n v="0.17489999999999997"/>
    <x v="2"/>
    <x v="4"/>
    <x v="0"/>
    <n v="9.8999999999999773"/>
    <n v="5.6603773584905537E-2"/>
  </r>
  <r>
    <d v="2021-05-04T00:00:00"/>
    <s v="P0015"/>
    <n v="13"/>
    <x v="1"/>
    <x v="0"/>
    <n v="0"/>
    <x v="27"/>
    <x v="2"/>
    <x v="3"/>
    <n v="12"/>
    <n v="15.719999999999999"/>
    <n v="156"/>
    <n v="204.35999999999999"/>
    <n v="0.156"/>
    <n v="0.20435999999999999"/>
    <x v="3"/>
    <x v="4"/>
    <x v="0"/>
    <n v="48.359999999999985"/>
    <n v="0.23664122137404575"/>
  </r>
  <r>
    <d v="2021-05-04T00:00:00"/>
    <s v="P0014"/>
    <n v="4"/>
    <x v="2"/>
    <x v="1"/>
    <n v="0"/>
    <x v="9"/>
    <x v="2"/>
    <x v="1"/>
    <n v="112"/>
    <n v="146.72"/>
    <n v="448"/>
    <n v="586.88"/>
    <n v="0.44800000000000001"/>
    <n v="0.58687999999999996"/>
    <x v="3"/>
    <x v="4"/>
    <x v="0"/>
    <n v="138.88"/>
    <n v="0.23664122137404581"/>
  </r>
  <r>
    <d v="2021-05-05T00:00:00"/>
    <s v="P0009"/>
    <n v="13"/>
    <x v="2"/>
    <x v="1"/>
    <n v="0"/>
    <x v="37"/>
    <x v="3"/>
    <x v="3"/>
    <n v="6"/>
    <n v="7.8599999999999994"/>
    <n v="78"/>
    <n v="102.17999999999999"/>
    <n v="7.8E-2"/>
    <n v="0.10217999999999999"/>
    <x v="15"/>
    <x v="4"/>
    <x v="0"/>
    <n v="24.179999999999993"/>
    <n v="0.23664122137404575"/>
  </r>
  <r>
    <d v="2021-05-06T00:00:00"/>
    <s v="P0008"/>
    <n v="15"/>
    <x v="2"/>
    <x v="0"/>
    <n v="0"/>
    <x v="25"/>
    <x v="3"/>
    <x v="1"/>
    <n v="83"/>
    <n v="94.62"/>
    <n v="1245"/>
    <n v="1419.3000000000002"/>
    <n v="1.2450000000000001"/>
    <n v="1.4193000000000002"/>
    <x v="16"/>
    <x v="4"/>
    <x v="0"/>
    <n v="174.30000000000018"/>
    <n v="0.12280701754385977"/>
  </r>
  <r>
    <d v="2021-05-06T00:00:00"/>
    <s v="P0009"/>
    <n v="6"/>
    <x v="1"/>
    <x v="0"/>
    <n v="0"/>
    <x v="37"/>
    <x v="3"/>
    <x v="3"/>
    <n v="6"/>
    <n v="7.8599999999999994"/>
    <n v="36"/>
    <n v="47.16"/>
    <n v="3.5999999999999997E-2"/>
    <n v="4.7159999999999994E-2"/>
    <x v="16"/>
    <x v="4"/>
    <x v="0"/>
    <n v="11.159999999999997"/>
    <n v="0.23664122137404575"/>
  </r>
  <r>
    <d v="2021-05-07T00:00:00"/>
    <s v="P0018"/>
    <n v="1"/>
    <x v="2"/>
    <x v="1"/>
    <n v="0"/>
    <x v="30"/>
    <x v="2"/>
    <x v="3"/>
    <n v="37"/>
    <n v="49.21"/>
    <n v="37"/>
    <n v="49.21"/>
    <n v="3.6999999999999998E-2"/>
    <n v="4.9210000000000004E-2"/>
    <x v="20"/>
    <x v="4"/>
    <x v="0"/>
    <n v="12.21"/>
    <n v="0.24812030075187971"/>
  </r>
  <r>
    <d v="2021-05-09T00:00:00"/>
    <s v="P0016"/>
    <n v="6"/>
    <x v="1"/>
    <x v="0"/>
    <n v="0"/>
    <x v="21"/>
    <x v="2"/>
    <x v="3"/>
    <n v="13"/>
    <n v="16.64"/>
    <n v="78"/>
    <n v="99.84"/>
    <n v="7.8E-2"/>
    <n v="9.9839999999999998E-2"/>
    <x v="4"/>
    <x v="4"/>
    <x v="0"/>
    <n v="21.840000000000003"/>
    <n v="0.21875000000000003"/>
  </r>
  <r>
    <d v="2021-05-09T00:00:00"/>
    <s v="P0028"/>
    <n v="8"/>
    <x v="2"/>
    <x v="1"/>
    <n v="0"/>
    <x v="33"/>
    <x v="4"/>
    <x v="3"/>
    <n v="37"/>
    <n v="41.81"/>
    <n v="296"/>
    <n v="334.48"/>
    <n v="0.29599999999999999"/>
    <n v="0.33448"/>
    <x v="4"/>
    <x v="4"/>
    <x v="0"/>
    <n v="38.480000000000018"/>
    <n v="0.11504424778761067"/>
  </r>
  <r>
    <d v="2021-05-12T00:00:00"/>
    <s v="P0016"/>
    <n v="3"/>
    <x v="2"/>
    <x v="0"/>
    <n v="0"/>
    <x v="21"/>
    <x v="2"/>
    <x v="3"/>
    <n v="13"/>
    <n v="16.64"/>
    <n v="39"/>
    <n v="49.92"/>
    <n v="3.9E-2"/>
    <n v="4.9919999999999999E-2"/>
    <x v="6"/>
    <x v="4"/>
    <x v="0"/>
    <n v="10.920000000000002"/>
    <n v="0.21875000000000003"/>
  </r>
  <r>
    <d v="2021-05-12T00:00:00"/>
    <s v="P0035"/>
    <n v="15"/>
    <x v="2"/>
    <x v="0"/>
    <n v="0"/>
    <x v="4"/>
    <x v="4"/>
    <x v="3"/>
    <n v="5"/>
    <n v="6.7"/>
    <n v="75"/>
    <n v="100.5"/>
    <n v="7.4999999999999997E-2"/>
    <n v="0.10050000000000001"/>
    <x v="6"/>
    <x v="4"/>
    <x v="0"/>
    <n v="25.5"/>
    <n v="0.2537313432835821"/>
  </r>
  <r>
    <d v="2021-05-13T00:00:00"/>
    <s v="P0029"/>
    <n v="4"/>
    <x v="2"/>
    <x v="0"/>
    <n v="0"/>
    <x v="19"/>
    <x v="4"/>
    <x v="2"/>
    <n v="47"/>
    <n v="53.11"/>
    <n v="188"/>
    <n v="212.44"/>
    <n v="0.188"/>
    <n v="0.21243999999999999"/>
    <x v="22"/>
    <x v="4"/>
    <x v="0"/>
    <n v="24.439999999999998"/>
    <n v="0.1150442477876106"/>
  </r>
  <r>
    <d v="2021-05-20T00:00:00"/>
    <s v="P0042"/>
    <n v="2"/>
    <x v="1"/>
    <x v="1"/>
    <n v="0"/>
    <x v="10"/>
    <x v="1"/>
    <x v="0"/>
    <n v="120"/>
    <n v="162"/>
    <n v="240"/>
    <n v="324"/>
    <n v="0.24"/>
    <n v="0.32400000000000001"/>
    <x v="9"/>
    <x v="4"/>
    <x v="0"/>
    <n v="84"/>
    <n v="0.25925925925925924"/>
  </r>
  <r>
    <d v="2021-05-23T00:00:00"/>
    <s v="P0040"/>
    <n v="11"/>
    <x v="2"/>
    <x v="0"/>
    <n v="0"/>
    <x v="17"/>
    <x v="1"/>
    <x v="1"/>
    <n v="90"/>
    <n v="115.2"/>
    <n v="990"/>
    <n v="1267.2"/>
    <n v="0.99"/>
    <n v="1.2672000000000001"/>
    <x v="19"/>
    <x v="4"/>
    <x v="0"/>
    <n v="277.20000000000005"/>
    <n v="0.21875000000000003"/>
  </r>
  <r>
    <d v="2021-05-30T00:00:00"/>
    <s v="P0023"/>
    <n v="13"/>
    <x v="1"/>
    <x v="0"/>
    <n v="0"/>
    <x v="12"/>
    <x v="0"/>
    <x v="0"/>
    <n v="141"/>
    <n v="149.46"/>
    <n v="1833"/>
    <n v="1942.98"/>
    <n v="1.833"/>
    <n v="1.9429799999999999"/>
    <x v="24"/>
    <x v="4"/>
    <x v="0"/>
    <n v="109.98000000000002"/>
    <n v="5.6603773584905669E-2"/>
  </r>
  <r>
    <d v="2021-05-30T00:00:00"/>
    <s v="P0013"/>
    <n v="6"/>
    <x v="1"/>
    <x v="1"/>
    <n v="0"/>
    <x v="2"/>
    <x v="2"/>
    <x v="1"/>
    <n v="112"/>
    <n v="122.08"/>
    <n v="672"/>
    <n v="732.48"/>
    <n v="0.67200000000000004"/>
    <n v="0.73248000000000002"/>
    <x v="24"/>
    <x v="4"/>
    <x v="0"/>
    <n v="60.480000000000018"/>
    <n v="8.256880733944956E-2"/>
  </r>
  <r>
    <d v="2021-06-03T00:00:00"/>
    <s v="P0021"/>
    <n v="10"/>
    <x v="2"/>
    <x v="1"/>
    <n v="0"/>
    <x v="32"/>
    <x v="0"/>
    <x v="0"/>
    <n v="126"/>
    <n v="162.54"/>
    <n v="1260"/>
    <n v="1625.3999999999999"/>
    <n v="1.26"/>
    <n v="1.6254"/>
    <x v="2"/>
    <x v="5"/>
    <x v="0"/>
    <n v="365.39999999999986"/>
    <n v="0.22480620155038752"/>
  </r>
  <r>
    <d v="2021-06-04T00:00:00"/>
    <s v="P0020"/>
    <n v="8"/>
    <x v="0"/>
    <x v="0"/>
    <n v="0"/>
    <x v="14"/>
    <x v="0"/>
    <x v="2"/>
    <n v="61"/>
    <n v="76.25"/>
    <n v="488"/>
    <n v="610"/>
    <n v="0.48799999999999999"/>
    <n v="0.61"/>
    <x v="3"/>
    <x v="5"/>
    <x v="0"/>
    <n v="122"/>
    <n v="0.2"/>
  </r>
  <r>
    <d v="2021-06-04T00:00:00"/>
    <s v="P0020"/>
    <n v="12"/>
    <x v="1"/>
    <x v="1"/>
    <n v="0"/>
    <x v="14"/>
    <x v="0"/>
    <x v="2"/>
    <n v="61"/>
    <n v="76.25"/>
    <n v="732"/>
    <n v="915"/>
    <n v="0.73199999999999998"/>
    <n v="0.91500000000000004"/>
    <x v="3"/>
    <x v="5"/>
    <x v="0"/>
    <n v="183"/>
    <n v="0.2"/>
  </r>
  <r>
    <d v="2021-06-05T00:00:00"/>
    <s v="P0022"/>
    <n v="15"/>
    <x v="0"/>
    <x v="0"/>
    <n v="0"/>
    <x v="22"/>
    <x v="0"/>
    <x v="0"/>
    <n v="121"/>
    <n v="141.57"/>
    <n v="1815"/>
    <n v="2123.5499999999997"/>
    <n v="1.8149999999999999"/>
    <n v="2.1235499999999998"/>
    <x v="15"/>
    <x v="5"/>
    <x v="0"/>
    <n v="308.54999999999973"/>
    <n v="0.1452991452991452"/>
  </r>
  <r>
    <d v="2021-06-05T00:00:00"/>
    <s v="P0035"/>
    <n v="10"/>
    <x v="2"/>
    <x v="0"/>
    <n v="0"/>
    <x v="4"/>
    <x v="4"/>
    <x v="3"/>
    <n v="5"/>
    <n v="6.7"/>
    <n v="50"/>
    <n v="67"/>
    <n v="0.05"/>
    <n v="6.7000000000000004E-2"/>
    <x v="15"/>
    <x v="5"/>
    <x v="0"/>
    <n v="17"/>
    <n v="0.2537313432835821"/>
  </r>
  <r>
    <d v="2021-06-06T00:00:00"/>
    <s v="P0033"/>
    <n v="6"/>
    <x v="2"/>
    <x v="0"/>
    <n v="0"/>
    <x v="38"/>
    <x v="4"/>
    <x v="1"/>
    <n v="95"/>
    <n v="119.7"/>
    <n v="570"/>
    <n v="718.2"/>
    <n v="0.56999999999999995"/>
    <n v="0.71820000000000006"/>
    <x v="16"/>
    <x v="5"/>
    <x v="0"/>
    <n v="148.20000000000005"/>
    <n v="0.20634920634920639"/>
  </r>
  <r>
    <d v="2021-06-08T00:00:00"/>
    <s v="P0028"/>
    <n v="11"/>
    <x v="2"/>
    <x v="0"/>
    <n v="0"/>
    <x v="33"/>
    <x v="4"/>
    <x v="3"/>
    <n v="37"/>
    <n v="41.81"/>
    <n v="407"/>
    <n v="459.91"/>
    <n v="0.40699999999999997"/>
    <n v="0.45991000000000004"/>
    <x v="21"/>
    <x v="5"/>
    <x v="0"/>
    <n v="52.910000000000025"/>
    <n v="0.11504424778761067"/>
  </r>
  <r>
    <d v="2021-06-08T00:00:00"/>
    <s v="P0004"/>
    <n v="11"/>
    <x v="0"/>
    <x v="1"/>
    <n v="0"/>
    <x v="3"/>
    <x v="3"/>
    <x v="2"/>
    <n v="44"/>
    <n v="48.84"/>
    <n v="484"/>
    <n v="537.24"/>
    <n v="0.48399999999999999"/>
    <n v="0.53724000000000005"/>
    <x v="21"/>
    <x v="5"/>
    <x v="0"/>
    <n v="53.240000000000009"/>
    <n v="9.9099099099099114E-2"/>
  </r>
  <r>
    <d v="2021-06-09T00:00:00"/>
    <s v="P0001"/>
    <n v="7"/>
    <x v="2"/>
    <x v="0"/>
    <n v="0"/>
    <x v="16"/>
    <x v="3"/>
    <x v="1"/>
    <n v="98"/>
    <n v="103.88"/>
    <n v="686"/>
    <n v="727.16"/>
    <n v="0.68600000000000005"/>
    <n v="0.72715999999999992"/>
    <x v="4"/>
    <x v="5"/>
    <x v="0"/>
    <n v="41.159999999999968"/>
    <n v="5.660377358490562E-2"/>
  </r>
  <r>
    <d v="2021-06-11T00:00:00"/>
    <s v="P0032"/>
    <n v="12"/>
    <x v="0"/>
    <x v="1"/>
    <n v="0"/>
    <x v="18"/>
    <x v="4"/>
    <x v="1"/>
    <n v="89"/>
    <n v="117.48"/>
    <n v="1068"/>
    <n v="1409.76"/>
    <n v="1.0680000000000001"/>
    <n v="1.4097599999999999"/>
    <x v="5"/>
    <x v="5"/>
    <x v="0"/>
    <n v="341.76"/>
    <n v="0.24242424242424243"/>
  </r>
  <r>
    <d v="2021-06-12T00:00:00"/>
    <s v="P0041"/>
    <n v="6"/>
    <x v="2"/>
    <x v="0"/>
    <n v="0"/>
    <x v="41"/>
    <x v="1"/>
    <x v="0"/>
    <n v="138"/>
    <n v="173.88"/>
    <n v="828"/>
    <n v="1043.28"/>
    <n v="0.82799999999999996"/>
    <n v="1.04328"/>
    <x v="6"/>
    <x v="5"/>
    <x v="0"/>
    <n v="215.27999999999997"/>
    <n v="0.20634920634920634"/>
  </r>
  <r>
    <d v="2021-06-14T00:00:00"/>
    <s v="P0025"/>
    <n v="10"/>
    <x v="1"/>
    <x v="1"/>
    <n v="0"/>
    <x v="7"/>
    <x v="0"/>
    <x v="3"/>
    <n v="7"/>
    <n v="8.33"/>
    <n v="70"/>
    <n v="83.3"/>
    <n v="7.0000000000000007E-2"/>
    <n v="8.3299999999999999E-2"/>
    <x v="29"/>
    <x v="5"/>
    <x v="0"/>
    <n v="13.299999999999997"/>
    <n v="0.15966386554621845"/>
  </r>
  <r>
    <d v="2021-06-16T00:00:00"/>
    <s v="P0019"/>
    <n v="5"/>
    <x v="0"/>
    <x v="1"/>
    <n v="0"/>
    <x v="40"/>
    <x v="2"/>
    <x v="0"/>
    <n v="150"/>
    <n v="210"/>
    <n v="750"/>
    <n v="1050"/>
    <n v="0.75"/>
    <n v="1.05"/>
    <x v="23"/>
    <x v="5"/>
    <x v="0"/>
    <n v="300"/>
    <n v="0.2857142857142857"/>
  </r>
  <r>
    <d v="2021-06-16T00:00:00"/>
    <s v="P0015"/>
    <n v="12"/>
    <x v="1"/>
    <x v="1"/>
    <n v="0"/>
    <x v="27"/>
    <x v="2"/>
    <x v="3"/>
    <n v="12"/>
    <n v="15.719999999999999"/>
    <n v="144"/>
    <n v="188.64"/>
    <n v="0.14399999999999999"/>
    <n v="0.18863999999999997"/>
    <x v="23"/>
    <x v="5"/>
    <x v="0"/>
    <n v="44.639999999999986"/>
    <n v="0.23664122137404575"/>
  </r>
  <r>
    <d v="2021-06-16T00:00:00"/>
    <s v="P0039"/>
    <n v="11"/>
    <x v="2"/>
    <x v="1"/>
    <n v="0"/>
    <x v="34"/>
    <x v="1"/>
    <x v="3"/>
    <n v="37"/>
    <n v="42.55"/>
    <n v="407"/>
    <n v="468.04999999999995"/>
    <n v="0.40699999999999997"/>
    <n v="0.46804999999999997"/>
    <x v="23"/>
    <x v="5"/>
    <x v="0"/>
    <n v="61.049999999999955"/>
    <n v="0.13043478260869557"/>
  </r>
  <r>
    <d v="2021-06-18T00:00:00"/>
    <s v="P0025"/>
    <n v="13"/>
    <x v="2"/>
    <x v="1"/>
    <n v="0"/>
    <x v="7"/>
    <x v="0"/>
    <x v="3"/>
    <n v="7"/>
    <n v="8.33"/>
    <n v="91"/>
    <n v="108.29"/>
    <n v="9.0999999999999998E-2"/>
    <n v="0.10829000000000001"/>
    <x v="7"/>
    <x v="5"/>
    <x v="0"/>
    <n v="17.290000000000006"/>
    <n v="0.15966386554621853"/>
  </r>
  <r>
    <d v="2021-06-19T00:00:00"/>
    <s v="P0041"/>
    <n v="5"/>
    <x v="2"/>
    <x v="0"/>
    <n v="0"/>
    <x v="41"/>
    <x v="1"/>
    <x v="0"/>
    <n v="138"/>
    <n v="173.88"/>
    <n v="690"/>
    <n v="869.4"/>
    <n v="0.69"/>
    <n v="0.86939999999999995"/>
    <x v="8"/>
    <x v="5"/>
    <x v="0"/>
    <n v="179.39999999999998"/>
    <n v="0.20634920634920634"/>
  </r>
  <r>
    <d v="2021-06-20T00:00:00"/>
    <s v="P0016"/>
    <n v="1"/>
    <x v="0"/>
    <x v="1"/>
    <n v="0"/>
    <x v="21"/>
    <x v="2"/>
    <x v="3"/>
    <n v="13"/>
    <n v="16.64"/>
    <n v="13"/>
    <n v="16.64"/>
    <n v="1.2999999999999999E-2"/>
    <n v="1.6640000000000002E-2"/>
    <x v="9"/>
    <x v="5"/>
    <x v="0"/>
    <n v="3.6400000000000006"/>
    <n v="0.21875000000000003"/>
  </r>
  <r>
    <d v="2021-06-23T00:00:00"/>
    <s v="P0016"/>
    <n v="4"/>
    <x v="2"/>
    <x v="0"/>
    <n v="0"/>
    <x v="21"/>
    <x v="2"/>
    <x v="3"/>
    <n v="13"/>
    <n v="16.64"/>
    <n v="52"/>
    <n v="66.56"/>
    <n v="5.1999999999999998E-2"/>
    <n v="6.6560000000000008E-2"/>
    <x v="19"/>
    <x v="5"/>
    <x v="0"/>
    <n v="14.560000000000002"/>
    <n v="0.21875000000000003"/>
  </r>
  <r>
    <d v="2021-06-24T00:00:00"/>
    <s v="P0011"/>
    <n v="13"/>
    <x v="2"/>
    <x v="0"/>
    <n v="0"/>
    <x v="31"/>
    <x v="2"/>
    <x v="2"/>
    <n v="44"/>
    <n v="48.4"/>
    <n v="572"/>
    <n v="629.19999999999993"/>
    <n v="0.57199999999999995"/>
    <n v="0.62919999999999998"/>
    <x v="27"/>
    <x v="5"/>
    <x v="0"/>
    <n v="57.199999999999932"/>
    <n v="9.0909090909090814E-2"/>
  </r>
  <r>
    <d v="2021-06-26T00:00:00"/>
    <s v="P0009"/>
    <n v="7"/>
    <x v="1"/>
    <x v="0"/>
    <n v="0"/>
    <x v="37"/>
    <x v="3"/>
    <x v="3"/>
    <n v="6"/>
    <n v="7.8599999999999994"/>
    <n v="42"/>
    <n v="55.019999999999996"/>
    <n v="4.2000000000000003E-2"/>
    <n v="5.5019999999999999E-2"/>
    <x v="12"/>
    <x v="5"/>
    <x v="0"/>
    <n v="13.019999999999996"/>
    <n v="0.23664122137404575"/>
  </r>
  <r>
    <d v="2021-06-27T00:00:00"/>
    <s v="P0005"/>
    <n v="11"/>
    <x v="2"/>
    <x v="1"/>
    <n v="0"/>
    <x v="24"/>
    <x v="3"/>
    <x v="0"/>
    <n v="133"/>
    <n v="155.61000000000001"/>
    <n v="1463"/>
    <n v="1711.71"/>
    <n v="1.4630000000000001"/>
    <n v="1.7117100000000001"/>
    <x v="13"/>
    <x v="5"/>
    <x v="0"/>
    <n v="248.71000000000004"/>
    <n v="0.14529914529914531"/>
  </r>
  <r>
    <d v="2021-06-28T00:00:00"/>
    <s v="P0021"/>
    <n v="2"/>
    <x v="1"/>
    <x v="1"/>
    <n v="0"/>
    <x v="32"/>
    <x v="0"/>
    <x v="0"/>
    <n v="126"/>
    <n v="162.54"/>
    <n v="252"/>
    <n v="325.08"/>
    <n v="0.252"/>
    <n v="0.32507999999999998"/>
    <x v="14"/>
    <x v="5"/>
    <x v="0"/>
    <n v="73.079999999999984"/>
    <n v="0.22480620155038755"/>
  </r>
  <r>
    <d v="2021-06-28T00:00:00"/>
    <s v="P0035"/>
    <n v="7"/>
    <x v="1"/>
    <x v="0"/>
    <n v="0"/>
    <x v="4"/>
    <x v="4"/>
    <x v="3"/>
    <n v="5"/>
    <n v="6.7"/>
    <n v="35"/>
    <n v="46.9"/>
    <n v="3.5000000000000003E-2"/>
    <n v="4.6899999999999997E-2"/>
    <x v="14"/>
    <x v="5"/>
    <x v="0"/>
    <n v="11.899999999999999"/>
    <n v="0.25373134328358204"/>
  </r>
  <r>
    <d v="2021-06-29T00:00:00"/>
    <s v="P0014"/>
    <n v="4"/>
    <x v="2"/>
    <x v="0"/>
    <n v="0"/>
    <x v="9"/>
    <x v="2"/>
    <x v="1"/>
    <n v="112"/>
    <n v="146.72"/>
    <n v="448"/>
    <n v="586.88"/>
    <n v="0.44800000000000001"/>
    <n v="0.58687999999999996"/>
    <x v="28"/>
    <x v="5"/>
    <x v="0"/>
    <n v="138.88"/>
    <n v="0.23664122137404581"/>
  </r>
  <r>
    <d v="2021-07-01T00:00:00"/>
    <s v="P0005"/>
    <n v="11"/>
    <x v="2"/>
    <x v="1"/>
    <n v="0"/>
    <x v="24"/>
    <x v="3"/>
    <x v="0"/>
    <n v="133"/>
    <n v="155.61000000000001"/>
    <n v="1463"/>
    <n v="1711.71"/>
    <n v="1.4630000000000001"/>
    <n v="1.7117100000000001"/>
    <x v="0"/>
    <x v="6"/>
    <x v="0"/>
    <n v="248.71000000000004"/>
    <n v="0.14529914529914531"/>
  </r>
  <r>
    <d v="2021-07-02T00:00:00"/>
    <s v="P0010"/>
    <n v="11"/>
    <x v="2"/>
    <x v="1"/>
    <n v="0"/>
    <x v="20"/>
    <x v="2"/>
    <x v="0"/>
    <n v="148"/>
    <n v="164.28"/>
    <n v="1628"/>
    <n v="1807.08"/>
    <n v="1.6279999999999999"/>
    <n v="1.80708"/>
    <x v="1"/>
    <x v="6"/>
    <x v="0"/>
    <n v="179.07999999999993"/>
    <n v="9.9099099099099058E-2"/>
  </r>
  <r>
    <d v="2021-07-03T00:00:00"/>
    <s v="P0033"/>
    <n v="9"/>
    <x v="1"/>
    <x v="1"/>
    <n v="0"/>
    <x v="38"/>
    <x v="4"/>
    <x v="1"/>
    <n v="95"/>
    <n v="119.7"/>
    <n v="855"/>
    <n v="1077.3"/>
    <n v="0.85499999999999998"/>
    <n v="1.0772999999999999"/>
    <x v="2"/>
    <x v="6"/>
    <x v="0"/>
    <n v="222.29999999999995"/>
    <n v="0.20634920634920631"/>
  </r>
  <r>
    <d v="2021-07-03T00:00:00"/>
    <s v="P0003"/>
    <n v="8"/>
    <x v="1"/>
    <x v="1"/>
    <n v="0"/>
    <x v="6"/>
    <x v="3"/>
    <x v="1"/>
    <n v="71"/>
    <n v="80.94"/>
    <n v="568"/>
    <n v="647.52"/>
    <n v="0.56799999999999995"/>
    <n v="0.64751999999999998"/>
    <x v="2"/>
    <x v="6"/>
    <x v="0"/>
    <n v="79.519999999999982"/>
    <n v="0.12280701754385963"/>
  </r>
  <r>
    <d v="2021-07-05T00:00:00"/>
    <s v="P0002"/>
    <n v="8"/>
    <x v="2"/>
    <x v="0"/>
    <n v="0"/>
    <x v="29"/>
    <x v="3"/>
    <x v="1"/>
    <n v="105"/>
    <n v="142.80000000000001"/>
    <n v="840"/>
    <n v="1142.4000000000001"/>
    <n v="0.84"/>
    <n v="1.1424000000000001"/>
    <x v="15"/>
    <x v="6"/>
    <x v="0"/>
    <n v="302.40000000000009"/>
    <n v="0.26470588235294124"/>
  </r>
  <r>
    <d v="2021-07-06T00:00:00"/>
    <s v="P0041"/>
    <n v="15"/>
    <x v="2"/>
    <x v="1"/>
    <n v="0"/>
    <x v="41"/>
    <x v="1"/>
    <x v="0"/>
    <n v="138"/>
    <n v="173.88"/>
    <n v="2070"/>
    <n v="2608.1999999999998"/>
    <n v="2.0699999999999998"/>
    <n v="2.6081999999999996"/>
    <x v="16"/>
    <x v="6"/>
    <x v="0"/>
    <n v="538.19999999999982"/>
    <n v="0.20634920634920628"/>
  </r>
  <r>
    <d v="2021-07-08T00:00:00"/>
    <s v="P0004"/>
    <n v="10"/>
    <x v="2"/>
    <x v="0"/>
    <n v="0"/>
    <x v="3"/>
    <x v="3"/>
    <x v="2"/>
    <n v="44"/>
    <n v="48.84"/>
    <n v="440"/>
    <n v="488.40000000000003"/>
    <n v="0.44"/>
    <n v="0.48840000000000006"/>
    <x v="21"/>
    <x v="6"/>
    <x v="0"/>
    <n v="48.400000000000034"/>
    <n v="9.9099099099099155E-2"/>
  </r>
  <r>
    <d v="2021-07-10T00:00:00"/>
    <s v="P0034"/>
    <n v="6"/>
    <x v="0"/>
    <x v="1"/>
    <n v="0"/>
    <x v="13"/>
    <x v="4"/>
    <x v="2"/>
    <n v="55"/>
    <n v="58.3"/>
    <n v="330"/>
    <n v="349.79999999999995"/>
    <n v="0.33"/>
    <n v="0.34979999999999994"/>
    <x v="26"/>
    <x v="6"/>
    <x v="0"/>
    <n v="19.799999999999955"/>
    <n v="5.6603773584905537E-2"/>
  </r>
  <r>
    <d v="2021-07-11T00:00:00"/>
    <s v="P0009"/>
    <n v="4"/>
    <x v="0"/>
    <x v="0"/>
    <n v="0"/>
    <x v="37"/>
    <x v="3"/>
    <x v="3"/>
    <n v="6"/>
    <n v="7.8599999999999994"/>
    <n v="24"/>
    <n v="31.439999999999998"/>
    <n v="2.4E-2"/>
    <n v="3.1439999999999996E-2"/>
    <x v="5"/>
    <x v="6"/>
    <x v="0"/>
    <n v="7.4399999999999977"/>
    <n v="0.23664122137404575"/>
  </r>
  <r>
    <d v="2021-07-13T00:00:00"/>
    <s v="P0019"/>
    <n v="1"/>
    <x v="2"/>
    <x v="1"/>
    <n v="0"/>
    <x v="40"/>
    <x v="2"/>
    <x v="0"/>
    <n v="150"/>
    <n v="210"/>
    <n v="150"/>
    <n v="210"/>
    <n v="0.15"/>
    <n v="0.21"/>
    <x v="22"/>
    <x v="6"/>
    <x v="0"/>
    <n v="60"/>
    <n v="0.2857142857142857"/>
  </r>
  <r>
    <d v="2021-07-16T00:00:00"/>
    <s v="P0023"/>
    <n v="8"/>
    <x v="0"/>
    <x v="1"/>
    <n v="0"/>
    <x v="12"/>
    <x v="0"/>
    <x v="0"/>
    <n v="141"/>
    <n v="149.46"/>
    <n v="1128"/>
    <n v="1195.68"/>
    <n v="1.1279999999999999"/>
    <n v="1.1956800000000001"/>
    <x v="23"/>
    <x v="6"/>
    <x v="0"/>
    <n v="67.680000000000064"/>
    <n v="5.660377358490571E-2"/>
  </r>
  <r>
    <d v="2021-07-18T00:00:00"/>
    <s v="P0027"/>
    <n v="14"/>
    <x v="1"/>
    <x v="0"/>
    <n v="0"/>
    <x v="26"/>
    <x v="4"/>
    <x v="2"/>
    <n v="48"/>
    <n v="57.120000000000005"/>
    <n v="672"/>
    <n v="799.68000000000006"/>
    <n v="0.67200000000000004"/>
    <n v="0.79968000000000006"/>
    <x v="7"/>
    <x v="6"/>
    <x v="0"/>
    <n v="127.68000000000006"/>
    <n v="0.15966386554621856"/>
  </r>
  <r>
    <d v="2021-07-20T00:00:00"/>
    <s v="P0038"/>
    <n v="11"/>
    <x v="1"/>
    <x v="0"/>
    <n v="0"/>
    <x v="1"/>
    <x v="1"/>
    <x v="1"/>
    <n v="72"/>
    <n v="79.92"/>
    <n v="792"/>
    <n v="879.12"/>
    <n v="0.79200000000000004"/>
    <n v="0.87912000000000001"/>
    <x v="9"/>
    <x v="6"/>
    <x v="0"/>
    <n v="87.12"/>
    <n v="9.90990990990991E-2"/>
  </r>
  <r>
    <d v="2021-07-20T00:00:00"/>
    <s v="P0043"/>
    <n v="5"/>
    <x v="2"/>
    <x v="0"/>
    <n v="0"/>
    <x v="23"/>
    <x v="1"/>
    <x v="1"/>
    <n v="67"/>
    <n v="83.08"/>
    <n v="335"/>
    <n v="415.4"/>
    <n v="0.33500000000000002"/>
    <n v="0.41539999999999999"/>
    <x v="9"/>
    <x v="6"/>
    <x v="0"/>
    <n v="80.399999999999977"/>
    <n v="0.19354838709677416"/>
  </r>
  <r>
    <d v="2021-07-21T00:00:00"/>
    <s v="P0029"/>
    <n v="15"/>
    <x v="2"/>
    <x v="0"/>
    <n v="0"/>
    <x v="19"/>
    <x v="4"/>
    <x v="2"/>
    <n v="47"/>
    <n v="53.11"/>
    <n v="705"/>
    <n v="796.65"/>
    <n v="0.70499999999999996"/>
    <n v="0.79664999999999997"/>
    <x v="10"/>
    <x v="6"/>
    <x v="0"/>
    <n v="91.649999999999977"/>
    <n v="0.11504424778761059"/>
  </r>
  <r>
    <d v="2021-07-22T00:00:00"/>
    <s v="P0026"/>
    <n v="3"/>
    <x v="0"/>
    <x v="1"/>
    <n v="0"/>
    <x v="42"/>
    <x v="4"/>
    <x v="3"/>
    <n v="18"/>
    <n v="24.66"/>
    <n v="54"/>
    <n v="73.98"/>
    <n v="5.3999999999999999E-2"/>
    <n v="7.3980000000000004E-2"/>
    <x v="18"/>
    <x v="6"/>
    <x v="0"/>
    <n v="19.980000000000004"/>
    <n v="0.27007299270072999"/>
  </r>
  <r>
    <d v="2021-07-22T00:00:00"/>
    <s v="P0024"/>
    <n v="14"/>
    <x v="1"/>
    <x v="1"/>
    <n v="0"/>
    <x v="0"/>
    <x v="0"/>
    <x v="0"/>
    <n v="144"/>
    <n v="156.96"/>
    <n v="2016"/>
    <n v="2197.44"/>
    <n v="2.016"/>
    <n v="2.1974399999999998"/>
    <x v="18"/>
    <x v="6"/>
    <x v="0"/>
    <n v="181.44000000000005"/>
    <n v="8.256880733944956E-2"/>
  </r>
  <r>
    <d v="2021-07-23T00:00:00"/>
    <s v="P0036"/>
    <n v="7"/>
    <x v="0"/>
    <x v="0"/>
    <n v="0"/>
    <x v="43"/>
    <x v="4"/>
    <x v="1"/>
    <n v="90"/>
    <n v="96.3"/>
    <n v="630"/>
    <n v="674.1"/>
    <n v="0.63"/>
    <n v="0.67410000000000003"/>
    <x v="19"/>
    <x v="6"/>
    <x v="0"/>
    <n v="44.100000000000023"/>
    <n v="6.5420560747663586E-2"/>
  </r>
  <r>
    <d v="2021-07-23T00:00:00"/>
    <s v="P0037"/>
    <n v="8"/>
    <x v="2"/>
    <x v="0"/>
    <n v="0"/>
    <x v="8"/>
    <x v="1"/>
    <x v="1"/>
    <n v="67"/>
    <n v="85.76"/>
    <n v="536"/>
    <n v="686.08"/>
    <n v="0.53600000000000003"/>
    <n v="0.68608000000000002"/>
    <x v="19"/>
    <x v="6"/>
    <x v="0"/>
    <n v="150.08000000000004"/>
    <n v="0.21875000000000006"/>
  </r>
  <r>
    <d v="2021-07-24T00:00:00"/>
    <s v="P0009"/>
    <n v="4"/>
    <x v="1"/>
    <x v="1"/>
    <n v="0"/>
    <x v="37"/>
    <x v="3"/>
    <x v="3"/>
    <n v="6"/>
    <n v="7.8599999999999994"/>
    <n v="24"/>
    <n v="31.439999999999998"/>
    <n v="2.4E-2"/>
    <n v="3.1439999999999996E-2"/>
    <x v="27"/>
    <x v="6"/>
    <x v="0"/>
    <n v="7.4399999999999977"/>
    <n v="0.23664122137404575"/>
  </r>
  <r>
    <d v="2021-07-29T00:00:00"/>
    <s v="P0044"/>
    <n v="15"/>
    <x v="1"/>
    <x v="1"/>
    <n v="0"/>
    <x v="11"/>
    <x v="1"/>
    <x v="1"/>
    <n v="76"/>
    <n v="82.08"/>
    <n v="1140"/>
    <n v="1231.2"/>
    <n v="1.1399999999999999"/>
    <n v="1.2312000000000001"/>
    <x v="28"/>
    <x v="6"/>
    <x v="0"/>
    <n v="91.200000000000045"/>
    <n v="7.4074074074074112E-2"/>
  </r>
  <r>
    <d v="2021-08-01T00:00:00"/>
    <s v="P0001"/>
    <n v="11"/>
    <x v="2"/>
    <x v="1"/>
    <n v="0"/>
    <x v="16"/>
    <x v="3"/>
    <x v="1"/>
    <n v="98"/>
    <n v="103.88"/>
    <n v="1078"/>
    <n v="1142.6799999999998"/>
    <n v="1.0780000000000001"/>
    <n v="1.1426799999999999"/>
    <x v="0"/>
    <x v="7"/>
    <x v="0"/>
    <n v="64.679999999999836"/>
    <n v="5.6603773584905523E-2"/>
  </r>
  <r>
    <d v="2021-08-02T00:00:00"/>
    <s v="P0023"/>
    <n v="3"/>
    <x v="2"/>
    <x v="0"/>
    <n v="0"/>
    <x v="12"/>
    <x v="0"/>
    <x v="0"/>
    <n v="141"/>
    <n v="149.46"/>
    <n v="423"/>
    <n v="448.38"/>
    <n v="0.42299999999999999"/>
    <n v="0.44838"/>
    <x v="1"/>
    <x v="7"/>
    <x v="0"/>
    <n v="25.379999999999995"/>
    <n v="5.6603773584905648E-2"/>
  </r>
  <r>
    <d v="2021-08-03T00:00:00"/>
    <s v="P0022"/>
    <n v="13"/>
    <x v="1"/>
    <x v="0"/>
    <n v="0"/>
    <x v="22"/>
    <x v="0"/>
    <x v="0"/>
    <n v="121"/>
    <n v="141.57"/>
    <n v="1573"/>
    <n v="1840.4099999999999"/>
    <n v="1.573"/>
    <n v="1.8404099999999999"/>
    <x v="2"/>
    <x v="7"/>
    <x v="0"/>
    <n v="267.40999999999985"/>
    <n v="0.14529914529914523"/>
  </r>
  <r>
    <d v="2021-08-03T00:00:00"/>
    <s v="P0034"/>
    <n v="12"/>
    <x v="1"/>
    <x v="0"/>
    <n v="0"/>
    <x v="13"/>
    <x v="4"/>
    <x v="2"/>
    <n v="55"/>
    <n v="58.3"/>
    <n v="660"/>
    <n v="699.59999999999991"/>
    <n v="0.66"/>
    <n v="0.69959999999999989"/>
    <x v="2"/>
    <x v="7"/>
    <x v="0"/>
    <n v="39.599999999999909"/>
    <n v="5.6603773584905537E-2"/>
  </r>
  <r>
    <d v="2021-08-05T00:00:00"/>
    <s v="P0028"/>
    <n v="14"/>
    <x v="2"/>
    <x v="1"/>
    <n v="0"/>
    <x v="33"/>
    <x v="4"/>
    <x v="3"/>
    <n v="37"/>
    <n v="41.81"/>
    <n v="518"/>
    <n v="585.34"/>
    <n v="0.51800000000000002"/>
    <n v="0.58534000000000008"/>
    <x v="15"/>
    <x v="7"/>
    <x v="0"/>
    <n v="67.340000000000032"/>
    <n v="0.11504424778761067"/>
  </r>
  <r>
    <d v="2021-08-06T00:00:00"/>
    <s v="P0037"/>
    <n v="1"/>
    <x v="0"/>
    <x v="1"/>
    <n v="0"/>
    <x v="8"/>
    <x v="1"/>
    <x v="1"/>
    <n v="67"/>
    <n v="85.76"/>
    <n v="67"/>
    <n v="85.76"/>
    <n v="6.7000000000000004E-2"/>
    <n v="8.5760000000000003E-2"/>
    <x v="16"/>
    <x v="7"/>
    <x v="0"/>
    <n v="18.760000000000005"/>
    <n v="0.21875000000000006"/>
  </r>
  <r>
    <d v="2021-08-10T00:00:00"/>
    <s v="P0005"/>
    <n v="4"/>
    <x v="0"/>
    <x v="1"/>
    <n v="0"/>
    <x v="24"/>
    <x v="3"/>
    <x v="0"/>
    <n v="133"/>
    <n v="155.61000000000001"/>
    <n v="532"/>
    <n v="622.44000000000005"/>
    <n v="0.53200000000000003"/>
    <n v="0.6224400000000001"/>
    <x v="26"/>
    <x v="7"/>
    <x v="0"/>
    <n v="90.440000000000055"/>
    <n v="0.14529914529914537"/>
  </r>
  <r>
    <d v="2021-08-10T00:00:00"/>
    <s v="P0044"/>
    <n v="10"/>
    <x v="1"/>
    <x v="1"/>
    <n v="0"/>
    <x v="11"/>
    <x v="1"/>
    <x v="1"/>
    <n v="76"/>
    <n v="82.08"/>
    <n v="760"/>
    <n v="820.8"/>
    <n v="0.76"/>
    <n v="0.82079999999999997"/>
    <x v="26"/>
    <x v="7"/>
    <x v="0"/>
    <n v="60.799999999999955"/>
    <n v="7.4074074074074028E-2"/>
  </r>
  <r>
    <d v="2021-08-10T00:00:00"/>
    <s v="P0006"/>
    <n v="6"/>
    <x v="2"/>
    <x v="1"/>
    <n v="0"/>
    <x v="15"/>
    <x v="3"/>
    <x v="1"/>
    <n v="75"/>
    <n v="85.5"/>
    <n v="450"/>
    <n v="513"/>
    <n v="0.45"/>
    <n v="0.51300000000000001"/>
    <x v="26"/>
    <x v="7"/>
    <x v="0"/>
    <n v="63"/>
    <n v="0.12280701754385964"/>
  </r>
  <r>
    <d v="2021-08-11T00:00:00"/>
    <s v="P0023"/>
    <n v="4"/>
    <x v="2"/>
    <x v="0"/>
    <n v="0"/>
    <x v="12"/>
    <x v="0"/>
    <x v="0"/>
    <n v="141"/>
    <n v="149.46"/>
    <n v="564"/>
    <n v="597.84"/>
    <n v="0.56399999999999995"/>
    <n v="0.59784000000000004"/>
    <x v="5"/>
    <x v="7"/>
    <x v="0"/>
    <n v="33.840000000000032"/>
    <n v="5.660377358490571E-2"/>
  </r>
  <r>
    <d v="2021-08-13T00:00:00"/>
    <s v="P0011"/>
    <n v="13"/>
    <x v="2"/>
    <x v="0"/>
    <n v="0"/>
    <x v="31"/>
    <x v="2"/>
    <x v="2"/>
    <n v="44"/>
    <n v="48.4"/>
    <n v="572"/>
    <n v="629.19999999999993"/>
    <n v="0.57199999999999995"/>
    <n v="0.62919999999999998"/>
    <x v="22"/>
    <x v="7"/>
    <x v="0"/>
    <n v="57.199999999999932"/>
    <n v="9.0909090909090814E-2"/>
  </r>
  <r>
    <d v="2021-08-13T00:00:00"/>
    <s v="P0027"/>
    <n v="9"/>
    <x v="2"/>
    <x v="0"/>
    <n v="0"/>
    <x v="26"/>
    <x v="4"/>
    <x v="2"/>
    <n v="48"/>
    <n v="57.120000000000005"/>
    <n v="432"/>
    <n v="514.08000000000004"/>
    <n v="0.432"/>
    <n v="0.51408000000000009"/>
    <x v="22"/>
    <x v="7"/>
    <x v="0"/>
    <n v="82.080000000000041"/>
    <n v="0.15966386554621856"/>
  </r>
  <r>
    <d v="2021-08-16T00:00:00"/>
    <s v="P0003"/>
    <n v="3"/>
    <x v="1"/>
    <x v="0"/>
    <n v="0"/>
    <x v="6"/>
    <x v="3"/>
    <x v="1"/>
    <n v="71"/>
    <n v="80.94"/>
    <n v="213"/>
    <n v="242.82"/>
    <n v="0.21299999999999999"/>
    <n v="0.24281999999999998"/>
    <x v="23"/>
    <x v="7"/>
    <x v="0"/>
    <n v="29.819999999999993"/>
    <n v="0.12280701754385963"/>
  </r>
  <r>
    <d v="2021-08-18T00:00:00"/>
    <s v="P0025"/>
    <n v="6"/>
    <x v="2"/>
    <x v="0"/>
    <n v="0"/>
    <x v="7"/>
    <x v="0"/>
    <x v="3"/>
    <n v="7"/>
    <n v="8.33"/>
    <n v="42"/>
    <n v="49.980000000000004"/>
    <n v="4.2000000000000003E-2"/>
    <n v="4.9980000000000004E-2"/>
    <x v="7"/>
    <x v="7"/>
    <x v="0"/>
    <n v="7.980000000000004"/>
    <n v="0.15966386554621856"/>
  </r>
  <r>
    <d v="2021-08-20T00:00:00"/>
    <s v="P0020"/>
    <n v="15"/>
    <x v="2"/>
    <x v="1"/>
    <n v="0"/>
    <x v="14"/>
    <x v="0"/>
    <x v="2"/>
    <n v="61"/>
    <n v="76.25"/>
    <n v="915"/>
    <n v="1143.75"/>
    <n v="0.91500000000000004"/>
    <n v="1.14375"/>
    <x v="9"/>
    <x v="7"/>
    <x v="0"/>
    <n v="228.75"/>
    <n v="0.2"/>
  </r>
  <r>
    <d v="2021-08-20T00:00:00"/>
    <s v="P0031"/>
    <n v="9"/>
    <x v="2"/>
    <x v="0"/>
    <n v="0"/>
    <x v="5"/>
    <x v="4"/>
    <x v="1"/>
    <n v="93"/>
    <n v="104.16"/>
    <n v="837"/>
    <n v="937.43999999999994"/>
    <n v="0.83699999999999997"/>
    <n v="0.93743999999999994"/>
    <x v="9"/>
    <x v="7"/>
    <x v="0"/>
    <n v="100.43999999999994"/>
    <n v="0.10714285714285708"/>
  </r>
  <r>
    <d v="2021-08-20T00:00:00"/>
    <s v="P0028"/>
    <n v="13"/>
    <x v="2"/>
    <x v="0"/>
    <n v="0"/>
    <x v="33"/>
    <x v="4"/>
    <x v="3"/>
    <n v="37"/>
    <n v="41.81"/>
    <n v="481"/>
    <n v="543.53"/>
    <n v="0.48099999999999998"/>
    <n v="0.54352999999999996"/>
    <x v="9"/>
    <x v="7"/>
    <x v="0"/>
    <n v="62.529999999999973"/>
    <n v="0.11504424778761058"/>
  </r>
  <r>
    <d v="2021-08-26T00:00:00"/>
    <s v="P0039"/>
    <n v="4"/>
    <x v="2"/>
    <x v="0"/>
    <n v="0"/>
    <x v="34"/>
    <x v="1"/>
    <x v="3"/>
    <n v="37"/>
    <n v="42.55"/>
    <n v="148"/>
    <n v="170.2"/>
    <n v="0.14799999999999999"/>
    <n v="0.17019999999999999"/>
    <x v="12"/>
    <x v="7"/>
    <x v="0"/>
    <n v="22.199999999999989"/>
    <n v="0.13043478260869559"/>
  </r>
  <r>
    <d v="2021-08-29T00:00:00"/>
    <s v="P0034"/>
    <n v="12"/>
    <x v="0"/>
    <x v="0"/>
    <n v="0"/>
    <x v="13"/>
    <x v="4"/>
    <x v="2"/>
    <n v="55"/>
    <n v="58.3"/>
    <n v="660"/>
    <n v="699.59999999999991"/>
    <n v="0.66"/>
    <n v="0.69959999999999989"/>
    <x v="28"/>
    <x v="7"/>
    <x v="0"/>
    <n v="39.599999999999909"/>
    <n v="5.6603773584905537E-2"/>
  </r>
  <r>
    <d v="2021-08-30T00:00:00"/>
    <s v="P0013"/>
    <n v="13"/>
    <x v="2"/>
    <x v="0"/>
    <n v="0"/>
    <x v="2"/>
    <x v="2"/>
    <x v="1"/>
    <n v="112"/>
    <n v="122.08"/>
    <n v="1456"/>
    <n v="1587.04"/>
    <n v="1.456"/>
    <n v="1.58704"/>
    <x v="24"/>
    <x v="7"/>
    <x v="0"/>
    <n v="131.03999999999996"/>
    <n v="8.2568807339449518E-2"/>
  </r>
  <r>
    <d v="2021-08-31T00:00:00"/>
    <s v="P0001"/>
    <n v="2"/>
    <x v="2"/>
    <x v="0"/>
    <n v="0"/>
    <x v="16"/>
    <x v="3"/>
    <x v="1"/>
    <n v="98"/>
    <n v="103.88"/>
    <n v="196"/>
    <n v="207.76"/>
    <n v="0.19600000000000001"/>
    <n v="0.20776"/>
    <x v="25"/>
    <x v="7"/>
    <x v="0"/>
    <n v="11.759999999999991"/>
    <n v="5.660377358490562E-2"/>
  </r>
  <r>
    <d v="2021-08-31T00:00:00"/>
    <s v="P0035"/>
    <n v="11"/>
    <x v="2"/>
    <x v="0"/>
    <n v="0"/>
    <x v="4"/>
    <x v="4"/>
    <x v="3"/>
    <n v="5"/>
    <n v="6.7"/>
    <n v="55"/>
    <n v="73.7"/>
    <n v="5.5E-2"/>
    <n v="7.3700000000000002E-2"/>
    <x v="25"/>
    <x v="7"/>
    <x v="0"/>
    <n v="18.700000000000003"/>
    <n v="0.2537313432835821"/>
  </r>
  <r>
    <d v="2021-09-01T00:00:00"/>
    <s v="P0024"/>
    <n v="1"/>
    <x v="0"/>
    <x v="1"/>
    <n v="0"/>
    <x v="0"/>
    <x v="0"/>
    <x v="0"/>
    <n v="144"/>
    <n v="156.96"/>
    <n v="144"/>
    <n v="156.96"/>
    <n v="0.14399999999999999"/>
    <n v="0.15696000000000002"/>
    <x v="0"/>
    <x v="8"/>
    <x v="0"/>
    <n v="12.960000000000008"/>
    <n v="8.2568807339449588E-2"/>
  </r>
  <r>
    <d v="2021-09-01T00:00:00"/>
    <s v="P0003"/>
    <n v="14"/>
    <x v="1"/>
    <x v="0"/>
    <n v="0"/>
    <x v="6"/>
    <x v="3"/>
    <x v="1"/>
    <n v="71"/>
    <n v="80.94"/>
    <n v="994"/>
    <n v="1133.1599999999999"/>
    <n v="0.99399999999999999"/>
    <n v="1.1331599999999999"/>
    <x v="0"/>
    <x v="8"/>
    <x v="0"/>
    <n v="139.15999999999985"/>
    <n v="0.12280701754385953"/>
  </r>
  <r>
    <d v="2021-09-03T00:00:00"/>
    <s v="P0041"/>
    <n v="8"/>
    <x v="2"/>
    <x v="0"/>
    <n v="0"/>
    <x v="41"/>
    <x v="1"/>
    <x v="0"/>
    <n v="138"/>
    <n v="173.88"/>
    <n v="1104"/>
    <n v="1391.04"/>
    <n v="1.1040000000000001"/>
    <n v="1.3910400000000001"/>
    <x v="2"/>
    <x v="8"/>
    <x v="0"/>
    <n v="287.03999999999996"/>
    <n v="0.20634920634920634"/>
  </r>
  <r>
    <d v="2021-09-04T00:00:00"/>
    <s v="P0028"/>
    <n v="7"/>
    <x v="2"/>
    <x v="0"/>
    <n v="0"/>
    <x v="33"/>
    <x v="4"/>
    <x v="3"/>
    <n v="37"/>
    <n v="41.81"/>
    <n v="259"/>
    <n v="292.67"/>
    <n v="0.25900000000000001"/>
    <n v="0.29267000000000004"/>
    <x v="3"/>
    <x v="8"/>
    <x v="0"/>
    <n v="33.670000000000016"/>
    <n v="0.11504424778761067"/>
  </r>
  <r>
    <d v="2021-09-04T00:00:00"/>
    <s v="P0023"/>
    <n v="15"/>
    <x v="2"/>
    <x v="0"/>
    <n v="0"/>
    <x v="12"/>
    <x v="0"/>
    <x v="0"/>
    <n v="141"/>
    <n v="149.46"/>
    <n v="2115"/>
    <n v="2241.9"/>
    <n v="2.1150000000000002"/>
    <n v="2.2419000000000002"/>
    <x v="3"/>
    <x v="8"/>
    <x v="0"/>
    <n v="126.90000000000009"/>
    <n v="5.6603773584905696E-2"/>
  </r>
  <r>
    <d v="2021-09-05T00:00:00"/>
    <s v="P0032"/>
    <n v="1"/>
    <x v="2"/>
    <x v="1"/>
    <n v="0"/>
    <x v="18"/>
    <x v="4"/>
    <x v="1"/>
    <n v="89"/>
    <n v="117.48"/>
    <n v="89"/>
    <n v="117.48"/>
    <n v="8.8999999999999996E-2"/>
    <n v="0.11748"/>
    <x v="15"/>
    <x v="8"/>
    <x v="0"/>
    <n v="28.480000000000004"/>
    <n v="0.24242424242424246"/>
  </r>
  <r>
    <d v="2021-09-07T00:00:00"/>
    <s v="P0019"/>
    <n v="5"/>
    <x v="2"/>
    <x v="0"/>
    <n v="0"/>
    <x v="40"/>
    <x v="2"/>
    <x v="0"/>
    <n v="150"/>
    <n v="210"/>
    <n v="750"/>
    <n v="1050"/>
    <n v="0.75"/>
    <n v="1.05"/>
    <x v="20"/>
    <x v="8"/>
    <x v="0"/>
    <n v="300"/>
    <n v="0.2857142857142857"/>
  </r>
  <r>
    <d v="2021-09-09T00:00:00"/>
    <s v="P0044"/>
    <n v="4"/>
    <x v="2"/>
    <x v="0"/>
    <n v="0"/>
    <x v="11"/>
    <x v="1"/>
    <x v="1"/>
    <n v="76"/>
    <n v="82.08"/>
    <n v="304"/>
    <n v="328.32"/>
    <n v="0.30399999999999999"/>
    <n v="0.32832"/>
    <x v="4"/>
    <x v="8"/>
    <x v="0"/>
    <n v="24.319999999999993"/>
    <n v="7.4074074074074056E-2"/>
  </r>
  <r>
    <d v="2021-09-10T00:00:00"/>
    <s v="P0030"/>
    <n v="6"/>
    <x v="2"/>
    <x v="0"/>
    <n v="0"/>
    <x v="28"/>
    <x v="4"/>
    <x v="0"/>
    <n v="148"/>
    <n v="201.28"/>
    <n v="888"/>
    <n v="1207.68"/>
    <n v="0.88800000000000001"/>
    <n v="1.2076800000000001"/>
    <x v="26"/>
    <x v="8"/>
    <x v="0"/>
    <n v="319.68000000000006"/>
    <n v="0.26470588235294124"/>
  </r>
  <r>
    <d v="2021-09-10T00:00:00"/>
    <s v="P0001"/>
    <n v="9"/>
    <x v="0"/>
    <x v="0"/>
    <n v="0"/>
    <x v="16"/>
    <x v="3"/>
    <x v="1"/>
    <n v="98"/>
    <n v="103.88"/>
    <n v="882"/>
    <n v="934.92"/>
    <n v="0.88200000000000001"/>
    <n v="0.93491999999999997"/>
    <x v="26"/>
    <x v="8"/>
    <x v="0"/>
    <n v="52.919999999999959"/>
    <n v="5.660377358490562E-2"/>
  </r>
  <r>
    <d v="2021-09-10T00:00:00"/>
    <s v="P0026"/>
    <n v="2"/>
    <x v="2"/>
    <x v="0"/>
    <n v="0"/>
    <x v="42"/>
    <x v="4"/>
    <x v="3"/>
    <n v="18"/>
    <n v="24.66"/>
    <n v="36"/>
    <n v="49.32"/>
    <n v="3.5999999999999997E-2"/>
    <n v="4.9320000000000003E-2"/>
    <x v="26"/>
    <x v="8"/>
    <x v="0"/>
    <n v="13.32"/>
    <n v="0.27007299270072993"/>
  </r>
  <r>
    <d v="2021-09-11T00:00:00"/>
    <s v="P0001"/>
    <n v="6"/>
    <x v="0"/>
    <x v="0"/>
    <n v="0"/>
    <x v="16"/>
    <x v="3"/>
    <x v="1"/>
    <n v="98"/>
    <n v="103.88"/>
    <n v="588"/>
    <n v="623.28"/>
    <n v="0.58799999999999997"/>
    <n v="0.62327999999999995"/>
    <x v="5"/>
    <x v="8"/>
    <x v="0"/>
    <n v="35.279999999999973"/>
    <n v="5.660377358490562E-2"/>
  </r>
  <r>
    <d v="2021-09-13T00:00:00"/>
    <s v="P0041"/>
    <n v="7"/>
    <x v="2"/>
    <x v="1"/>
    <n v="0"/>
    <x v="41"/>
    <x v="1"/>
    <x v="0"/>
    <n v="138"/>
    <n v="173.88"/>
    <n v="966"/>
    <n v="1217.1599999999999"/>
    <n v="0.96599999999999997"/>
    <n v="1.2171599999999998"/>
    <x v="22"/>
    <x v="8"/>
    <x v="0"/>
    <n v="251.15999999999985"/>
    <n v="0.20634920634920625"/>
  </r>
  <r>
    <d v="2021-09-15T00:00:00"/>
    <s v="P0042"/>
    <n v="6"/>
    <x v="2"/>
    <x v="0"/>
    <n v="0"/>
    <x v="10"/>
    <x v="1"/>
    <x v="0"/>
    <n v="120"/>
    <n v="162"/>
    <n v="720"/>
    <n v="972"/>
    <n v="0.72"/>
    <n v="0.97199999999999998"/>
    <x v="17"/>
    <x v="8"/>
    <x v="0"/>
    <n v="252"/>
    <n v="0.25925925925925924"/>
  </r>
  <r>
    <d v="2021-09-15T00:00:00"/>
    <s v="P0042"/>
    <n v="14"/>
    <x v="2"/>
    <x v="0"/>
    <n v="0"/>
    <x v="10"/>
    <x v="1"/>
    <x v="0"/>
    <n v="120"/>
    <n v="162"/>
    <n v="1680"/>
    <n v="2268"/>
    <n v="1.68"/>
    <n v="2.2679999999999998"/>
    <x v="17"/>
    <x v="8"/>
    <x v="0"/>
    <n v="588"/>
    <n v="0.25925925925925924"/>
  </r>
  <r>
    <d v="2021-09-21T00:00:00"/>
    <s v="P0020"/>
    <n v="7"/>
    <x v="0"/>
    <x v="1"/>
    <n v="0"/>
    <x v="14"/>
    <x v="0"/>
    <x v="2"/>
    <n v="61"/>
    <n v="76.25"/>
    <n v="427"/>
    <n v="533.75"/>
    <n v="0.42699999999999999"/>
    <n v="0.53374999999999995"/>
    <x v="10"/>
    <x v="8"/>
    <x v="0"/>
    <n v="106.75"/>
    <n v="0.2"/>
  </r>
  <r>
    <d v="2021-09-22T00:00:00"/>
    <s v="P0040"/>
    <n v="2"/>
    <x v="1"/>
    <x v="1"/>
    <n v="0"/>
    <x v="17"/>
    <x v="1"/>
    <x v="1"/>
    <n v="90"/>
    <n v="115.2"/>
    <n v="180"/>
    <n v="230.4"/>
    <n v="0.18"/>
    <n v="0.23039999999999999"/>
    <x v="18"/>
    <x v="8"/>
    <x v="0"/>
    <n v="50.400000000000006"/>
    <n v="0.21875000000000003"/>
  </r>
  <r>
    <d v="2021-09-22T00:00:00"/>
    <s v="P0002"/>
    <n v="4"/>
    <x v="2"/>
    <x v="1"/>
    <n v="0"/>
    <x v="29"/>
    <x v="3"/>
    <x v="1"/>
    <n v="105"/>
    <n v="142.80000000000001"/>
    <n v="420"/>
    <n v="571.20000000000005"/>
    <n v="0.42"/>
    <n v="0.57120000000000004"/>
    <x v="18"/>
    <x v="8"/>
    <x v="0"/>
    <n v="151.20000000000005"/>
    <n v="0.26470588235294124"/>
  </r>
  <r>
    <d v="2021-09-23T00:00:00"/>
    <s v="P0018"/>
    <n v="12"/>
    <x v="2"/>
    <x v="1"/>
    <n v="0"/>
    <x v="30"/>
    <x v="2"/>
    <x v="3"/>
    <n v="37"/>
    <n v="49.21"/>
    <n v="444"/>
    <n v="590.52"/>
    <n v="0.44400000000000001"/>
    <n v="0.59051999999999993"/>
    <x v="19"/>
    <x v="8"/>
    <x v="0"/>
    <n v="146.51999999999998"/>
    <n v="0.24812030075187969"/>
  </r>
  <r>
    <d v="2021-09-23T00:00:00"/>
    <s v="P0021"/>
    <n v="7"/>
    <x v="1"/>
    <x v="0"/>
    <n v="0"/>
    <x v="32"/>
    <x v="0"/>
    <x v="0"/>
    <n v="126"/>
    <n v="162.54"/>
    <n v="882"/>
    <n v="1137.78"/>
    <n v="0.88200000000000001"/>
    <n v="1.13778"/>
    <x v="19"/>
    <x v="8"/>
    <x v="0"/>
    <n v="255.77999999999997"/>
    <n v="0.22480620155038758"/>
  </r>
  <r>
    <d v="2021-09-27T00:00:00"/>
    <s v="P0034"/>
    <n v="1"/>
    <x v="2"/>
    <x v="1"/>
    <n v="0"/>
    <x v="13"/>
    <x v="4"/>
    <x v="2"/>
    <n v="55"/>
    <n v="58.3"/>
    <n v="55"/>
    <n v="58.3"/>
    <n v="5.5E-2"/>
    <n v="5.8299999999999998E-2"/>
    <x v="13"/>
    <x v="8"/>
    <x v="0"/>
    <n v="3.2999999999999972"/>
    <n v="5.6603773584905613E-2"/>
  </r>
  <r>
    <d v="2021-09-30T00:00:00"/>
    <s v="P0014"/>
    <n v="9"/>
    <x v="1"/>
    <x v="0"/>
    <n v="0"/>
    <x v="9"/>
    <x v="2"/>
    <x v="1"/>
    <n v="112"/>
    <n v="146.72"/>
    <n v="1008"/>
    <n v="1320.48"/>
    <n v="1.008"/>
    <n v="1.3204800000000001"/>
    <x v="24"/>
    <x v="8"/>
    <x v="0"/>
    <n v="312.48"/>
    <n v="0.23664122137404581"/>
  </r>
  <r>
    <d v="2021-09-30T00:00:00"/>
    <s v="P0006"/>
    <n v="5"/>
    <x v="1"/>
    <x v="0"/>
    <n v="0"/>
    <x v="15"/>
    <x v="3"/>
    <x v="1"/>
    <n v="75"/>
    <n v="85.5"/>
    <n v="375"/>
    <n v="427.5"/>
    <n v="0.375"/>
    <n v="0.42749999999999999"/>
    <x v="24"/>
    <x v="8"/>
    <x v="0"/>
    <n v="52.5"/>
    <n v="0.12280701754385964"/>
  </r>
  <r>
    <d v="2021-10-01T00:00:00"/>
    <s v="P0030"/>
    <n v="14"/>
    <x v="1"/>
    <x v="1"/>
    <n v="0"/>
    <x v="28"/>
    <x v="4"/>
    <x v="0"/>
    <n v="148"/>
    <n v="201.28"/>
    <n v="2072"/>
    <n v="2817.92"/>
    <n v="2.0720000000000001"/>
    <n v="2.81792"/>
    <x v="0"/>
    <x v="9"/>
    <x v="0"/>
    <n v="745.92000000000007"/>
    <n v="0.26470588235294118"/>
  </r>
  <r>
    <d v="2021-10-02T00:00:00"/>
    <s v="P0014"/>
    <n v="15"/>
    <x v="2"/>
    <x v="0"/>
    <n v="0"/>
    <x v="9"/>
    <x v="2"/>
    <x v="1"/>
    <n v="112"/>
    <n v="146.72"/>
    <n v="1680"/>
    <n v="2200.8000000000002"/>
    <n v="1.68"/>
    <n v="2.2008000000000001"/>
    <x v="1"/>
    <x v="9"/>
    <x v="0"/>
    <n v="520.80000000000018"/>
    <n v="0.23664122137404586"/>
  </r>
  <r>
    <d v="2021-10-03T00:00:00"/>
    <s v="P0019"/>
    <n v="9"/>
    <x v="2"/>
    <x v="0"/>
    <n v="0"/>
    <x v="40"/>
    <x v="2"/>
    <x v="0"/>
    <n v="150"/>
    <n v="210"/>
    <n v="1350"/>
    <n v="1890"/>
    <n v="1.35"/>
    <n v="1.89"/>
    <x v="2"/>
    <x v="9"/>
    <x v="0"/>
    <n v="540"/>
    <n v="0.2857142857142857"/>
  </r>
  <r>
    <d v="2021-10-06T00:00:00"/>
    <s v="P0035"/>
    <n v="1"/>
    <x v="2"/>
    <x v="0"/>
    <n v="0"/>
    <x v="4"/>
    <x v="4"/>
    <x v="3"/>
    <n v="5"/>
    <n v="6.7"/>
    <n v="5"/>
    <n v="6.7"/>
    <n v="5.0000000000000001E-3"/>
    <n v="6.7000000000000002E-3"/>
    <x v="16"/>
    <x v="9"/>
    <x v="0"/>
    <n v="1.7000000000000002"/>
    <n v="0.2537313432835821"/>
  </r>
  <r>
    <d v="2021-10-06T00:00:00"/>
    <s v="P0036"/>
    <n v="12"/>
    <x v="1"/>
    <x v="0"/>
    <n v="0"/>
    <x v="43"/>
    <x v="4"/>
    <x v="1"/>
    <n v="90"/>
    <n v="96.3"/>
    <n v="1080"/>
    <n v="1155.5999999999999"/>
    <n v="1.08"/>
    <n v="1.1556"/>
    <x v="16"/>
    <x v="9"/>
    <x v="0"/>
    <n v="75.599999999999909"/>
    <n v="6.5420560747663475E-2"/>
  </r>
  <r>
    <d v="2021-10-07T00:00:00"/>
    <s v="P0026"/>
    <n v="6"/>
    <x v="2"/>
    <x v="1"/>
    <n v="0"/>
    <x v="42"/>
    <x v="4"/>
    <x v="3"/>
    <n v="18"/>
    <n v="24.66"/>
    <n v="108"/>
    <n v="147.96"/>
    <n v="0.108"/>
    <n v="0.14796000000000001"/>
    <x v="20"/>
    <x v="9"/>
    <x v="0"/>
    <n v="39.960000000000008"/>
    <n v="0.27007299270072999"/>
  </r>
  <r>
    <d v="2021-10-09T00:00:00"/>
    <s v="P0038"/>
    <n v="5"/>
    <x v="2"/>
    <x v="1"/>
    <n v="0"/>
    <x v="1"/>
    <x v="1"/>
    <x v="1"/>
    <n v="72"/>
    <n v="79.92"/>
    <n v="360"/>
    <n v="399.6"/>
    <n v="0.36"/>
    <n v="0.39960000000000001"/>
    <x v="4"/>
    <x v="9"/>
    <x v="0"/>
    <n v="39.600000000000023"/>
    <n v="9.9099099099099155E-2"/>
  </r>
  <r>
    <d v="2021-10-09T00:00:00"/>
    <s v="P0032"/>
    <n v="11"/>
    <x v="1"/>
    <x v="1"/>
    <n v="0"/>
    <x v="18"/>
    <x v="4"/>
    <x v="1"/>
    <n v="89"/>
    <n v="117.48"/>
    <n v="979"/>
    <n v="1292.28"/>
    <n v="0.97899999999999998"/>
    <n v="1.2922799999999999"/>
    <x v="4"/>
    <x v="9"/>
    <x v="0"/>
    <n v="313.27999999999997"/>
    <n v="0.2424242424242424"/>
  </r>
  <r>
    <d v="2021-10-10T00:00:00"/>
    <s v="P0035"/>
    <n v="14"/>
    <x v="2"/>
    <x v="1"/>
    <n v="0"/>
    <x v="4"/>
    <x v="4"/>
    <x v="3"/>
    <n v="5"/>
    <n v="6.7"/>
    <n v="70"/>
    <n v="93.8"/>
    <n v="7.0000000000000007E-2"/>
    <n v="9.3799999999999994E-2"/>
    <x v="26"/>
    <x v="9"/>
    <x v="0"/>
    <n v="23.799999999999997"/>
    <n v="0.25373134328358204"/>
  </r>
  <r>
    <d v="2021-10-11T00:00:00"/>
    <s v="P0011"/>
    <n v="15"/>
    <x v="2"/>
    <x v="1"/>
    <n v="0"/>
    <x v="31"/>
    <x v="2"/>
    <x v="2"/>
    <n v="44"/>
    <n v="48.4"/>
    <n v="660"/>
    <n v="726"/>
    <n v="0.66"/>
    <n v="0.72599999999999998"/>
    <x v="5"/>
    <x v="9"/>
    <x v="0"/>
    <n v="66"/>
    <n v="9.0909090909090912E-2"/>
  </r>
  <r>
    <d v="2021-10-12T00:00:00"/>
    <s v="P0027"/>
    <n v="8"/>
    <x v="1"/>
    <x v="0"/>
    <n v="0"/>
    <x v="26"/>
    <x v="4"/>
    <x v="2"/>
    <n v="48"/>
    <n v="57.120000000000005"/>
    <n v="384"/>
    <n v="456.96000000000004"/>
    <n v="0.38400000000000001"/>
    <n v="0.45696000000000003"/>
    <x v="6"/>
    <x v="9"/>
    <x v="0"/>
    <n v="72.960000000000036"/>
    <n v="0.15966386554621856"/>
  </r>
  <r>
    <d v="2021-10-17T00:00:00"/>
    <s v="P0001"/>
    <n v="13"/>
    <x v="2"/>
    <x v="0"/>
    <n v="0"/>
    <x v="16"/>
    <x v="3"/>
    <x v="1"/>
    <n v="98"/>
    <n v="103.88"/>
    <n v="1274"/>
    <n v="1350.44"/>
    <n v="1.274"/>
    <n v="1.3504400000000001"/>
    <x v="30"/>
    <x v="9"/>
    <x v="0"/>
    <n v="76.440000000000055"/>
    <n v="5.6603773584905696E-2"/>
  </r>
  <r>
    <d v="2021-10-18T00:00:00"/>
    <s v="P0025"/>
    <n v="6"/>
    <x v="1"/>
    <x v="1"/>
    <n v="0"/>
    <x v="7"/>
    <x v="0"/>
    <x v="3"/>
    <n v="7"/>
    <n v="8.33"/>
    <n v="42"/>
    <n v="49.980000000000004"/>
    <n v="4.2000000000000003E-2"/>
    <n v="4.9980000000000004E-2"/>
    <x v="7"/>
    <x v="9"/>
    <x v="0"/>
    <n v="7.980000000000004"/>
    <n v="0.15966386554621856"/>
  </r>
  <r>
    <d v="2021-10-18T00:00:00"/>
    <s v="P0021"/>
    <n v="13"/>
    <x v="1"/>
    <x v="1"/>
    <n v="0"/>
    <x v="32"/>
    <x v="0"/>
    <x v="0"/>
    <n v="126"/>
    <n v="162.54"/>
    <n v="1638"/>
    <n v="2113.02"/>
    <n v="1.6379999999999999"/>
    <n v="2.1130200000000001"/>
    <x v="7"/>
    <x v="9"/>
    <x v="0"/>
    <n v="475.02"/>
    <n v="0.22480620155038758"/>
  </r>
  <r>
    <d v="2021-10-22T00:00:00"/>
    <s v="P0011"/>
    <n v="7"/>
    <x v="2"/>
    <x v="1"/>
    <n v="0"/>
    <x v="31"/>
    <x v="2"/>
    <x v="2"/>
    <n v="44"/>
    <n v="48.4"/>
    <n v="308"/>
    <n v="338.8"/>
    <n v="0.308"/>
    <n v="0.33879999999999999"/>
    <x v="18"/>
    <x v="9"/>
    <x v="0"/>
    <n v="30.800000000000011"/>
    <n v="9.0909090909090939E-2"/>
  </r>
  <r>
    <d v="2021-10-22T00:00:00"/>
    <s v="P0024"/>
    <n v="13"/>
    <x v="1"/>
    <x v="1"/>
    <n v="0"/>
    <x v="0"/>
    <x v="0"/>
    <x v="0"/>
    <n v="144"/>
    <n v="156.96"/>
    <n v="1872"/>
    <n v="2040.48"/>
    <n v="1.8720000000000001"/>
    <n v="2.0404800000000001"/>
    <x v="18"/>
    <x v="9"/>
    <x v="0"/>
    <n v="168.48000000000002"/>
    <n v="8.2568807339449546E-2"/>
  </r>
  <r>
    <d v="2021-10-22T00:00:00"/>
    <s v="P0009"/>
    <n v="1"/>
    <x v="2"/>
    <x v="1"/>
    <n v="0"/>
    <x v="37"/>
    <x v="3"/>
    <x v="3"/>
    <n v="6"/>
    <n v="7.8599999999999994"/>
    <n v="6"/>
    <n v="7.8599999999999994"/>
    <n v="6.0000000000000001E-3"/>
    <n v="7.8599999999999989E-3"/>
    <x v="18"/>
    <x v="9"/>
    <x v="0"/>
    <n v="1.8599999999999994"/>
    <n v="0.23664122137404575"/>
  </r>
  <r>
    <d v="2021-10-24T00:00:00"/>
    <s v="P0011"/>
    <n v="3"/>
    <x v="0"/>
    <x v="1"/>
    <n v="0"/>
    <x v="31"/>
    <x v="2"/>
    <x v="2"/>
    <n v="44"/>
    <n v="48.4"/>
    <n v="132"/>
    <n v="145.19999999999999"/>
    <n v="0.13200000000000001"/>
    <n v="0.1452"/>
    <x v="27"/>
    <x v="9"/>
    <x v="0"/>
    <n v="13.199999999999989"/>
    <n v="9.0909090909090842E-2"/>
  </r>
  <r>
    <d v="2021-10-25T00:00:00"/>
    <s v="P0044"/>
    <n v="9"/>
    <x v="1"/>
    <x v="1"/>
    <n v="0"/>
    <x v="11"/>
    <x v="1"/>
    <x v="1"/>
    <n v="76"/>
    <n v="82.08"/>
    <n v="684"/>
    <n v="738.72"/>
    <n v="0.68400000000000005"/>
    <n v="0.73872000000000004"/>
    <x v="11"/>
    <x v="9"/>
    <x v="0"/>
    <n v="54.720000000000027"/>
    <n v="7.4074074074074112E-2"/>
  </r>
  <r>
    <d v="2021-10-26T00:00:00"/>
    <s v="P0004"/>
    <n v="6"/>
    <x v="0"/>
    <x v="1"/>
    <n v="0"/>
    <x v="3"/>
    <x v="3"/>
    <x v="2"/>
    <n v="44"/>
    <n v="48.84"/>
    <n v="264"/>
    <n v="293.04000000000002"/>
    <n v="0.26400000000000001"/>
    <n v="0.29304000000000002"/>
    <x v="12"/>
    <x v="9"/>
    <x v="0"/>
    <n v="29.04000000000002"/>
    <n v="9.9099099099099155E-2"/>
  </r>
  <r>
    <d v="2021-10-28T00:00:00"/>
    <s v="P0008"/>
    <n v="1"/>
    <x v="2"/>
    <x v="1"/>
    <n v="0"/>
    <x v="25"/>
    <x v="3"/>
    <x v="1"/>
    <n v="83"/>
    <n v="94.62"/>
    <n v="83"/>
    <n v="94.62"/>
    <n v="8.3000000000000004E-2"/>
    <n v="9.462000000000001E-2"/>
    <x v="14"/>
    <x v="9"/>
    <x v="0"/>
    <n v="11.620000000000005"/>
    <n v="0.1228070175438597"/>
  </r>
  <r>
    <d v="2021-10-29T00:00:00"/>
    <s v="P0038"/>
    <n v="14"/>
    <x v="1"/>
    <x v="0"/>
    <n v="0"/>
    <x v="1"/>
    <x v="1"/>
    <x v="1"/>
    <n v="72"/>
    <n v="79.92"/>
    <n v="1008"/>
    <n v="1118.8800000000001"/>
    <n v="1.008"/>
    <n v="1.1188800000000001"/>
    <x v="28"/>
    <x v="9"/>
    <x v="0"/>
    <n v="110.88000000000011"/>
    <n v="9.9099099099099183E-2"/>
  </r>
  <r>
    <d v="2021-10-31T00:00:00"/>
    <s v="P0021"/>
    <n v="6"/>
    <x v="1"/>
    <x v="1"/>
    <n v="0"/>
    <x v="32"/>
    <x v="0"/>
    <x v="0"/>
    <n v="126"/>
    <n v="162.54"/>
    <n v="756"/>
    <n v="975.24"/>
    <n v="0.75600000000000001"/>
    <n v="0.97524"/>
    <x v="25"/>
    <x v="9"/>
    <x v="0"/>
    <n v="219.24"/>
    <n v="0.22480620155038761"/>
  </r>
  <r>
    <d v="2021-11-03T00:00:00"/>
    <s v="P0013"/>
    <n v="12"/>
    <x v="2"/>
    <x v="1"/>
    <n v="0"/>
    <x v="2"/>
    <x v="2"/>
    <x v="1"/>
    <n v="112"/>
    <n v="122.08"/>
    <n v="1344"/>
    <n v="1464.96"/>
    <n v="1.3440000000000001"/>
    <n v="1.46496"/>
    <x v="2"/>
    <x v="10"/>
    <x v="0"/>
    <n v="120.96000000000004"/>
    <n v="8.256880733944956E-2"/>
  </r>
  <r>
    <d v="2021-11-06T00:00:00"/>
    <s v="P0036"/>
    <n v="10"/>
    <x v="2"/>
    <x v="0"/>
    <n v="0"/>
    <x v="43"/>
    <x v="4"/>
    <x v="1"/>
    <n v="90"/>
    <n v="96.3"/>
    <n v="900"/>
    <n v="963"/>
    <n v="0.9"/>
    <n v="0.96299999999999997"/>
    <x v="16"/>
    <x v="10"/>
    <x v="0"/>
    <n v="63"/>
    <n v="6.5420560747663545E-2"/>
  </r>
  <r>
    <d v="2021-11-08T00:00:00"/>
    <s v="P0007"/>
    <n v="15"/>
    <x v="2"/>
    <x v="0"/>
    <n v="0"/>
    <x v="36"/>
    <x v="3"/>
    <x v="2"/>
    <n v="43"/>
    <n v="47.730000000000004"/>
    <n v="645"/>
    <n v="715.95"/>
    <n v="0.64500000000000002"/>
    <n v="0.71595000000000009"/>
    <x v="21"/>
    <x v="10"/>
    <x v="0"/>
    <n v="70.950000000000045"/>
    <n v="9.9099099099099155E-2"/>
  </r>
  <r>
    <d v="2021-11-10T00:00:00"/>
    <s v="P0042"/>
    <n v="6"/>
    <x v="1"/>
    <x v="1"/>
    <n v="0"/>
    <x v="10"/>
    <x v="1"/>
    <x v="0"/>
    <n v="120"/>
    <n v="162"/>
    <n v="720"/>
    <n v="972"/>
    <n v="0.72"/>
    <n v="0.97199999999999998"/>
    <x v="26"/>
    <x v="10"/>
    <x v="0"/>
    <n v="252"/>
    <n v="0.25925925925925924"/>
  </r>
  <r>
    <d v="2021-11-11T00:00:00"/>
    <s v="P0040"/>
    <n v="12"/>
    <x v="0"/>
    <x v="0"/>
    <n v="0"/>
    <x v="17"/>
    <x v="1"/>
    <x v="1"/>
    <n v="90"/>
    <n v="115.2"/>
    <n v="1080"/>
    <n v="1382.4"/>
    <n v="1.08"/>
    <n v="1.3824000000000001"/>
    <x v="5"/>
    <x v="10"/>
    <x v="0"/>
    <n v="302.40000000000009"/>
    <n v="0.21875000000000006"/>
  </r>
  <r>
    <d v="2021-11-12T00:00:00"/>
    <s v="P0010"/>
    <n v="3"/>
    <x v="1"/>
    <x v="1"/>
    <n v="0"/>
    <x v="20"/>
    <x v="2"/>
    <x v="0"/>
    <n v="148"/>
    <n v="164.28"/>
    <n v="444"/>
    <n v="492.84000000000003"/>
    <n v="0.44400000000000001"/>
    <n v="0.49284000000000006"/>
    <x v="6"/>
    <x v="10"/>
    <x v="0"/>
    <n v="48.840000000000032"/>
    <n v="9.9099099099099155E-2"/>
  </r>
  <r>
    <d v="2021-11-20T00:00:00"/>
    <s v="P0034"/>
    <n v="14"/>
    <x v="1"/>
    <x v="0"/>
    <n v="0"/>
    <x v="13"/>
    <x v="4"/>
    <x v="2"/>
    <n v="55"/>
    <n v="58.3"/>
    <n v="770"/>
    <n v="816.19999999999993"/>
    <n v="0.77"/>
    <n v="0.81619999999999993"/>
    <x v="9"/>
    <x v="10"/>
    <x v="0"/>
    <n v="46.199999999999932"/>
    <n v="5.6603773584905578E-2"/>
  </r>
  <r>
    <d v="2021-11-20T00:00:00"/>
    <s v="P0008"/>
    <n v="11"/>
    <x v="1"/>
    <x v="1"/>
    <n v="0"/>
    <x v="25"/>
    <x v="3"/>
    <x v="1"/>
    <n v="83"/>
    <n v="94.62"/>
    <n v="913"/>
    <n v="1040.8200000000002"/>
    <n v="0.91300000000000003"/>
    <n v="1.0408200000000001"/>
    <x v="9"/>
    <x v="10"/>
    <x v="0"/>
    <n v="127.82000000000016"/>
    <n v="0.12280701754385978"/>
  </r>
  <r>
    <d v="2021-11-21T00:00:00"/>
    <s v="P0014"/>
    <n v="1"/>
    <x v="0"/>
    <x v="0"/>
    <n v="0"/>
    <x v="9"/>
    <x v="2"/>
    <x v="1"/>
    <n v="112"/>
    <n v="146.72"/>
    <n v="112"/>
    <n v="146.72"/>
    <n v="0.112"/>
    <n v="0.14671999999999999"/>
    <x v="10"/>
    <x v="10"/>
    <x v="0"/>
    <n v="34.72"/>
    <n v="0.23664122137404581"/>
  </r>
  <r>
    <d v="2021-11-21T00:00:00"/>
    <s v="P0006"/>
    <n v="1"/>
    <x v="1"/>
    <x v="1"/>
    <n v="0"/>
    <x v="15"/>
    <x v="3"/>
    <x v="1"/>
    <n v="75"/>
    <n v="85.5"/>
    <n v="75"/>
    <n v="85.5"/>
    <n v="7.4999999999999997E-2"/>
    <n v="8.5500000000000007E-2"/>
    <x v="10"/>
    <x v="10"/>
    <x v="0"/>
    <n v="10.5"/>
    <n v="0.12280701754385964"/>
  </r>
  <r>
    <d v="2021-11-27T00:00:00"/>
    <s v="P0012"/>
    <n v="8"/>
    <x v="1"/>
    <x v="0"/>
    <n v="0"/>
    <x v="35"/>
    <x v="2"/>
    <x v="1"/>
    <n v="73"/>
    <n v="94.17"/>
    <n v="584"/>
    <n v="753.36"/>
    <n v="0.58399999999999996"/>
    <n v="0.75336000000000003"/>
    <x v="13"/>
    <x v="10"/>
    <x v="0"/>
    <n v="169.36"/>
    <n v="0.22480620155038761"/>
  </r>
  <r>
    <d v="2021-11-28T00:00:00"/>
    <s v="P0040"/>
    <n v="2"/>
    <x v="2"/>
    <x v="1"/>
    <n v="0"/>
    <x v="17"/>
    <x v="1"/>
    <x v="1"/>
    <n v="90"/>
    <n v="115.2"/>
    <n v="180"/>
    <n v="230.4"/>
    <n v="0.18"/>
    <n v="0.23039999999999999"/>
    <x v="14"/>
    <x v="10"/>
    <x v="0"/>
    <n v="50.400000000000006"/>
    <n v="0.21875000000000003"/>
  </r>
  <r>
    <d v="2021-11-30T00:00:00"/>
    <s v="P0039"/>
    <n v="15"/>
    <x v="2"/>
    <x v="0"/>
    <n v="0"/>
    <x v="34"/>
    <x v="1"/>
    <x v="3"/>
    <n v="37"/>
    <n v="42.55"/>
    <n v="555"/>
    <n v="638.25"/>
    <n v="0.55500000000000005"/>
    <n v="0.63824999999999998"/>
    <x v="24"/>
    <x v="10"/>
    <x v="0"/>
    <n v="83.25"/>
    <n v="0.13043478260869565"/>
  </r>
  <r>
    <d v="2021-12-02T00:00:00"/>
    <s v="P0016"/>
    <n v="10"/>
    <x v="2"/>
    <x v="1"/>
    <n v="0"/>
    <x v="21"/>
    <x v="2"/>
    <x v="3"/>
    <n v="13"/>
    <n v="16.64"/>
    <n v="130"/>
    <n v="166.4"/>
    <n v="0.13"/>
    <n v="0.16639999999999999"/>
    <x v="1"/>
    <x v="11"/>
    <x v="0"/>
    <n v="36.400000000000006"/>
    <n v="0.21875000000000003"/>
  </r>
  <r>
    <d v="2021-12-03T00:00:00"/>
    <s v="P0034"/>
    <n v="2"/>
    <x v="1"/>
    <x v="1"/>
    <n v="0"/>
    <x v="13"/>
    <x v="4"/>
    <x v="2"/>
    <n v="55"/>
    <n v="58.3"/>
    <n v="110"/>
    <n v="116.6"/>
    <n v="0.11"/>
    <n v="0.1166"/>
    <x v="2"/>
    <x v="11"/>
    <x v="0"/>
    <n v="6.5999999999999943"/>
    <n v="5.6603773584905613E-2"/>
  </r>
  <r>
    <d v="2021-12-03T00:00:00"/>
    <s v="P0019"/>
    <n v="8"/>
    <x v="1"/>
    <x v="0"/>
    <n v="0"/>
    <x v="40"/>
    <x v="2"/>
    <x v="0"/>
    <n v="150"/>
    <n v="210"/>
    <n v="1200"/>
    <n v="1680"/>
    <n v="1.2"/>
    <n v="1.68"/>
    <x v="2"/>
    <x v="11"/>
    <x v="0"/>
    <n v="480"/>
    <n v="0.2857142857142857"/>
  </r>
  <r>
    <d v="2021-12-05T00:00:00"/>
    <s v="P0004"/>
    <n v="15"/>
    <x v="2"/>
    <x v="1"/>
    <n v="0"/>
    <x v="3"/>
    <x v="3"/>
    <x v="2"/>
    <n v="44"/>
    <n v="48.84"/>
    <n v="660"/>
    <n v="732.6"/>
    <n v="0.66"/>
    <n v="0.73260000000000003"/>
    <x v="15"/>
    <x v="11"/>
    <x v="0"/>
    <n v="72.600000000000023"/>
    <n v="9.9099099099099128E-2"/>
  </r>
  <r>
    <d v="2021-12-05T00:00:00"/>
    <s v="P0010"/>
    <n v="1"/>
    <x v="2"/>
    <x v="0"/>
    <n v="0"/>
    <x v="20"/>
    <x v="2"/>
    <x v="0"/>
    <n v="148"/>
    <n v="164.28"/>
    <n v="148"/>
    <n v="164.28"/>
    <n v="0.14799999999999999"/>
    <n v="0.16428000000000001"/>
    <x v="15"/>
    <x v="11"/>
    <x v="0"/>
    <n v="16.28"/>
    <n v="9.90990990990991E-2"/>
  </r>
  <r>
    <d v="2021-12-07T00:00:00"/>
    <s v="P0013"/>
    <n v="8"/>
    <x v="2"/>
    <x v="0"/>
    <n v="0"/>
    <x v="2"/>
    <x v="2"/>
    <x v="1"/>
    <n v="112"/>
    <n v="122.08"/>
    <n v="896"/>
    <n v="976.64"/>
    <n v="0.89600000000000002"/>
    <n v="0.97663999999999995"/>
    <x v="20"/>
    <x v="11"/>
    <x v="0"/>
    <n v="80.639999999999986"/>
    <n v="8.2568807339449532E-2"/>
  </r>
  <r>
    <d v="2021-12-08T00:00:00"/>
    <s v="P0044"/>
    <n v="14"/>
    <x v="2"/>
    <x v="0"/>
    <n v="0"/>
    <x v="11"/>
    <x v="1"/>
    <x v="1"/>
    <n v="76"/>
    <n v="82.08"/>
    <n v="1064"/>
    <n v="1149.1199999999999"/>
    <n v="1.0640000000000001"/>
    <n v="1.1491199999999999"/>
    <x v="21"/>
    <x v="11"/>
    <x v="0"/>
    <n v="85.119999999999891"/>
    <n v="7.4074074074073987E-2"/>
  </r>
  <r>
    <d v="2021-12-14T00:00:00"/>
    <s v="P0042"/>
    <n v="4"/>
    <x v="2"/>
    <x v="0"/>
    <n v="0"/>
    <x v="10"/>
    <x v="1"/>
    <x v="0"/>
    <n v="120"/>
    <n v="162"/>
    <n v="480"/>
    <n v="648"/>
    <n v="0.48"/>
    <n v="0.64800000000000002"/>
    <x v="29"/>
    <x v="11"/>
    <x v="0"/>
    <n v="168"/>
    <n v="0.25925925925925924"/>
  </r>
  <r>
    <d v="2021-12-18T00:00:00"/>
    <s v="P0003"/>
    <n v="2"/>
    <x v="2"/>
    <x v="1"/>
    <n v="0"/>
    <x v="6"/>
    <x v="3"/>
    <x v="1"/>
    <n v="71"/>
    <n v="80.94"/>
    <n v="142"/>
    <n v="161.88"/>
    <n v="0.14199999999999999"/>
    <n v="0.16188"/>
    <x v="7"/>
    <x v="11"/>
    <x v="0"/>
    <n v="19.879999999999995"/>
    <n v="0.12280701754385963"/>
  </r>
  <r>
    <d v="2021-12-18T00:00:00"/>
    <s v="P0022"/>
    <n v="8"/>
    <x v="1"/>
    <x v="1"/>
    <n v="0"/>
    <x v="22"/>
    <x v="0"/>
    <x v="0"/>
    <n v="121"/>
    <n v="141.57"/>
    <n v="968"/>
    <n v="1132.56"/>
    <n v="0.96799999999999997"/>
    <n v="1.13256"/>
    <x v="7"/>
    <x v="11"/>
    <x v="0"/>
    <n v="164.55999999999995"/>
    <n v="0.14529914529914525"/>
  </r>
  <r>
    <d v="2021-12-19T00:00:00"/>
    <s v="P0023"/>
    <n v="12"/>
    <x v="2"/>
    <x v="0"/>
    <n v="0"/>
    <x v="12"/>
    <x v="0"/>
    <x v="0"/>
    <n v="141"/>
    <n v="149.46"/>
    <n v="1692"/>
    <n v="1793.52"/>
    <n v="1.6919999999999999"/>
    <n v="1.79352"/>
    <x v="8"/>
    <x v="11"/>
    <x v="0"/>
    <n v="101.51999999999998"/>
    <n v="5.6603773584905648E-2"/>
  </r>
  <r>
    <d v="2021-12-19T00:00:00"/>
    <s v="P0029"/>
    <n v="3"/>
    <x v="0"/>
    <x v="0"/>
    <n v="0"/>
    <x v="19"/>
    <x v="4"/>
    <x v="2"/>
    <n v="47"/>
    <n v="53.11"/>
    <n v="141"/>
    <n v="159.32999999999998"/>
    <n v="0.14099999999999999"/>
    <n v="0.15932999999999997"/>
    <x v="8"/>
    <x v="11"/>
    <x v="0"/>
    <n v="18.329999999999984"/>
    <n v="0.11504424778761053"/>
  </r>
  <r>
    <d v="2021-12-19T00:00:00"/>
    <s v="P0011"/>
    <n v="10"/>
    <x v="1"/>
    <x v="0"/>
    <n v="0"/>
    <x v="31"/>
    <x v="2"/>
    <x v="2"/>
    <n v="44"/>
    <n v="48.4"/>
    <n v="440"/>
    <n v="484"/>
    <n v="0.44"/>
    <n v="0.48399999999999999"/>
    <x v="8"/>
    <x v="11"/>
    <x v="0"/>
    <n v="44"/>
    <n v="9.0909090909090912E-2"/>
  </r>
  <r>
    <d v="2021-12-20T00:00:00"/>
    <s v="P0012"/>
    <n v="14"/>
    <x v="2"/>
    <x v="0"/>
    <n v="0"/>
    <x v="35"/>
    <x v="2"/>
    <x v="1"/>
    <n v="73"/>
    <n v="94.17"/>
    <n v="1022"/>
    <n v="1318.38"/>
    <n v="1.022"/>
    <n v="1.3183800000000001"/>
    <x v="9"/>
    <x v="11"/>
    <x v="0"/>
    <n v="296.38000000000011"/>
    <n v="0.22480620155038766"/>
  </r>
  <r>
    <d v="2021-12-21T00:00:00"/>
    <s v="P0026"/>
    <n v="10"/>
    <x v="1"/>
    <x v="1"/>
    <n v="0"/>
    <x v="42"/>
    <x v="4"/>
    <x v="3"/>
    <n v="18"/>
    <n v="24.66"/>
    <n v="180"/>
    <n v="246.6"/>
    <n v="0.18"/>
    <n v="0.24659999999999999"/>
    <x v="10"/>
    <x v="11"/>
    <x v="0"/>
    <n v="66.599999999999994"/>
    <n v="0.27007299270072993"/>
  </r>
  <r>
    <d v="2021-12-24T00:00:00"/>
    <s v="P0042"/>
    <n v="8"/>
    <x v="0"/>
    <x v="1"/>
    <n v="0"/>
    <x v="10"/>
    <x v="1"/>
    <x v="0"/>
    <n v="120"/>
    <n v="162"/>
    <n v="960"/>
    <n v="1296"/>
    <n v="0.96"/>
    <n v="1.296"/>
    <x v="27"/>
    <x v="11"/>
    <x v="0"/>
    <n v="336"/>
    <n v="0.25925925925925924"/>
  </r>
  <r>
    <d v="2021-12-24T00:00:00"/>
    <s v="P0036"/>
    <n v="8"/>
    <x v="0"/>
    <x v="0"/>
    <n v="0"/>
    <x v="43"/>
    <x v="4"/>
    <x v="1"/>
    <n v="90"/>
    <n v="96.3"/>
    <n v="720"/>
    <n v="770.4"/>
    <n v="0.72"/>
    <n v="0.77039999999999997"/>
    <x v="27"/>
    <x v="11"/>
    <x v="0"/>
    <n v="50.399999999999977"/>
    <n v="6.5420560747663517E-2"/>
  </r>
  <r>
    <d v="2021-12-26T00:00:00"/>
    <s v="P0041"/>
    <n v="14"/>
    <x v="1"/>
    <x v="1"/>
    <n v="0"/>
    <x v="41"/>
    <x v="1"/>
    <x v="0"/>
    <n v="138"/>
    <n v="173.88"/>
    <n v="1932"/>
    <n v="2434.3199999999997"/>
    <n v="1.9319999999999999"/>
    <n v="2.4343199999999996"/>
    <x v="12"/>
    <x v="11"/>
    <x v="0"/>
    <n v="502.31999999999971"/>
    <n v="0.20634920634920625"/>
  </r>
  <r>
    <d v="2021-12-27T00:00:00"/>
    <s v="P0029"/>
    <n v="14"/>
    <x v="2"/>
    <x v="1"/>
    <n v="0"/>
    <x v="19"/>
    <x v="4"/>
    <x v="2"/>
    <n v="47"/>
    <n v="53.11"/>
    <n v="658"/>
    <n v="743.54"/>
    <n v="0.65800000000000003"/>
    <n v="0.74353999999999998"/>
    <x v="13"/>
    <x v="11"/>
    <x v="0"/>
    <n v="85.539999999999964"/>
    <n v="0.11504424778761058"/>
  </r>
  <r>
    <d v="2021-12-28T00:00:00"/>
    <s v="P0029"/>
    <n v="6"/>
    <x v="2"/>
    <x v="1"/>
    <n v="0"/>
    <x v="19"/>
    <x v="4"/>
    <x v="2"/>
    <n v="47"/>
    <n v="53.11"/>
    <n v="282"/>
    <n v="318.65999999999997"/>
    <n v="0.28199999999999997"/>
    <n v="0.31865999999999994"/>
    <x v="14"/>
    <x v="11"/>
    <x v="0"/>
    <n v="36.659999999999968"/>
    <n v="0.11504424778761053"/>
  </r>
  <r>
    <d v="2021-12-30T00:00:00"/>
    <s v="P0010"/>
    <n v="13"/>
    <x v="1"/>
    <x v="0"/>
    <n v="0"/>
    <x v="20"/>
    <x v="2"/>
    <x v="0"/>
    <n v="148"/>
    <n v="164.28"/>
    <n v="1924"/>
    <n v="2135.64"/>
    <n v="1.9239999999999999"/>
    <n v="2.13564"/>
    <x v="24"/>
    <x v="11"/>
    <x v="0"/>
    <n v="211.63999999999987"/>
    <n v="9.9099099099099044E-2"/>
  </r>
  <r>
    <d v="2022-01-01T00:00:00"/>
    <s v="P0022"/>
    <n v="1"/>
    <x v="0"/>
    <x v="1"/>
    <n v="0"/>
    <x v="22"/>
    <x v="0"/>
    <x v="0"/>
    <n v="121"/>
    <n v="141.57"/>
    <n v="121"/>
    <n v="141.57"/>
    <n v="0.121"/>
    <n v="0.14157"/>
    <x v="0"/>
    <x v="0"/>
    <x v="1"/>
    <n v="20.569999999999993"/>
    <n v="0.14529914529914525"/>
  </r>
  <r>
    <d v="2022-01-02T00:00:00"/>
    <s v="P0010"/>
    <n v="7"/>
    <x v="2"/>
    <x v="1"/>
    <n v="0"/>
    <x v="20"/>
    <x v="2"/>
    <x v="0"/>
    <n v="148"/>
    <n v="164.28"/>
    <n v="1036"/>
    <n v="1149.96"/>
    <n v="1.036"/>
    <n v="1.1499600000000001"/>
    <x v="1"/>
    <x v="0"/>
    <x v="1"/>
    <n v="113.96000000000004"/>
    <n v="9.9099099099099128E-2"/>
  </r>
  <r>
    <d v="2022-01-02T00:00:00"/>
    <s v="P0015"/>
    <n v="2"/>
    <x v="1"/>
    <x v="1"/>
    <n v="0"/>
    <x v="27"/>
    <x v="2"/>
    <x v="3"/>
    <n v="12"/>
    <n v="15.719999999999999"/>
    <n v="24"/>
    <n v="31.439999999999998"/>
    <n v="2.4E-2"/>
    <n v="3.1439999999999996E-2"/>
    <x v="1"/>
    <x v="0"/>
    <x v="1"/>
    <n v="7.4399999999999977"/>
    <n v="0.23664122137404575"/>
  </r>
  <r>
    <d v="2022-01-02T00:00:00"/>
    <s v="P0033"/>
    <n v="1"/>
    <x v="2"/>
    <x v="1"/>
    <n v="0"/>
    <x v="38"/>
    <x v="4"/>
    <x v="1"/>
    <n v="95"/>
    <n v="119.7"/>
    <n v="95"/>
    <n v="119.7"/>
    <n v="9.5000000000000001E-2"/>
    <n v="0.1197"/>
    <x v="1"/>
    <x v="0"/>
    <x v="1"/>
    <n v="24.700000000000003"/>
    <n v="0.20634920634920637"/>
  </r>
  <r>
    <d v="2022-01-03T00:00:00"/>
    <s v="P0043"/>
    <n v="9"/>
    <x v="2"/>
    <x v="1"/>
    <n v="0"/>
    <x v="23"/>
    <x v="1"/>
    <x v="1"/>
    <n v="67"/>
    <n v="83.08"/>
    <n v="603"/>
    <n v="747.72"/>
    <n v="0.60299999999999998"/>
    <n v="0.74772000000000005"/>
    <x v="2"/>
    <x v="0"/>
    <x v="1"/>
    <n v="144.72000000000003"/>
    <n v="0.19354838709677422"/>
  </r>
  <r>
    <d v="2022-01-04T00:00:00"/>
    <s v="P0012"/>
    <n v="8"/>
    <x v="2"/>
    <x v="0"/>
    <n v="0"/>
    <x v="35"/>
    <x v="2"/>
    <x v="1"/>
    <n v="73"/>
    <n v="94.17"/>
    <n v="584"/>
    <n v="753.36"/>
    <n v="0.58399999999999996"/>
    <n v="0.75336000000000003"/>
    <x v="3"/>
    <x v="0"/>
    <x v="1"/>
    <n v="169.36"/>
    <n v="0.22480620155038761"/>
  </r>
  <r>
    <d v="2022-01-04T00:00:00"/>
    <s v="P0029"/>
    <n v="1"/>
    <x v="1"/>
    <x v="0"/>
    <n v="0"/>
    <x v="19"/>
    <x v="4"/>
    <x v="2"/>
    <n v="47"/>
    <n v="53.11"/>
    <n v="47"/>
    <n v="53.11"/>
    <n v="4.7E-2"/>
    <n v="5.3109999999999997E-2"/>
    <x v="3"/>
    <x v="0"/>
    <x v="1"/>
    <n v="6.1099999999999994"/>
    <n v="0.1150442477876106"/>
  </r>
  <r>
    <d v="2022-01-09T00:00:00"/>
    <s v="P0032"/>
    <n v="12"/>
    <x v="2"/>
    <x v="0"/>
    <n v="0"/>
    <x v="18"/>
    <x v="4"/>
    <x v="1"/>
    <n v="89"/>
    <n v="117.48"/>
    <n v="1068"/>
    <n v="1409.76"/>
    <n v="1.0680000000000001"/>
    <n v="1.4097599999999999"/>
    <x v="4"/>
    <x v="0"/>
    <x v="1"/>
    <n v="341.76"/>
    <n v="0.24242424242424243"/>
  </r>
  <r>
    <d v="2022-01-10T00:00:00"/>
    <s v="P0034"/>
    <n v="14"/>
    <x v="1"/>
    <x v="0"/>
    <n v="0"/>
    <x v="13"/>
    <x v="4"/>
    <x v="2"/>
    <n v="55"/>
    <n v="58.3"/>
    <n v="770"/>
    <n v="816.19999999999993"/>
    <n v="0.77"/>
    <n v="0.81619999999999993"/>
    <x v="26"/>
    <x v="0"/>
    <x v="1"/>
    <n v="46.199999999999932"/>
    <n v="5.6603773584905578E-2"/>
  </r>
  <r>
    <d v="2022-01-11T00:00:00"/>
    <s v="P0032"/>
    <n v="2"/>
    <x v="2"/>
    <x v="0"/>
    <n v="0"/>
    <x v="18"/>
    <x v="4"/>
    <x v="1"/>
    <n v="89"/>
    <n v="117.48"/>
    <n v="178"/>
    <n v="234.96"/>
    <n v="0.17799999999999999"/>
    <n v="0.23496"/>
    <x v="5"/>
    <x v="0"/>
    <x v="1"/>
    <n v="56.960000000000008"/>
    <n v="0.24242424242424246"/>
  </r>
  <r>
    <d v="2022-01-13T00:00:00"/>
    <s v="P0019"/>
    <n v="6"/>
    <x v="1"/>
    <x v="0"/>
    <n v="0"/>
    <x v="40"/>
    <x v="2"/>
    <x v="0"/>
    <n v="150"/>
    <n v="210"/>
    <n v="900"/>
    <n v="1260"/>
    <n v="0.9"/>
    <n v="1.26"/>
    <x v="22"/>
    <x v="0"/>
    <x v="1"/>
    <n v="360"/>
    <n v="0.2857142857142857"/>
  </r>
  <r>
    <d v="2022-01-14T00:00:00"/>
    <s v="P0011"/>
    <n v="14"/>
    <x v="2"/>
    <x v="0"/>
    <n v="0"/>
    <x v="31"/>
    <x v="2"/>
    <x v="2"/>
    <n v="44"/>
    <n v="48.4"/>
    <n v="616"/>
    <n v="677.6"/>
    <n v="0.61599999999999999"/>
    <n v="0.67759999999999998"/>
    <x v="29"/>
    <x v="0"/>
    <x v="1"/>
    <n v="61.600000000000023"/>
    <n v="9.0909090909090939E-2"/>
  </r>
  <r>
    <d v="2022-01-15T00:00:00"/>
    <s v="P0022"/>
    <n v="10"/>
    <x v="2"/>
    <x v="1"/>
    <n v="0"/>
    <x v="22"/>
    <x v="0"/>
    <x v="0"/>
    <n v="121"/>
    <n v="141.57"/>
    <n v="1210"/>
    <n v="1415.6999999999998"/>
    <n v="1.21"/>
    <n v="1.4156999999999997"/>
    <x v="17"/>
    <x v="0"/>
    <x v="1"/>
    <n v="205.69999999999982"/>
    <n v="0.1452991452991452"/>
  </r>
  <r>
    <d v="2022-01-16T00:00:00"/>
    <s v="P0014"/>
    <n v="11"/>
    <x v="1"/>
    <x v="1"/>
    <n v="0"/>
    <x v="9"/>
    <x v="2"/>
    <x v="1"/>
    <n v="112"/>
    <n v="146.72"/>
    <n v="1232"/>
    <n v="1613.92"/>
    <n v="1.232"/>
    <n v="1.61392"/>
    <x v="23"/>
    <x v="0"/>
    <x v="1"/>
    <n v="381.92000000000007"/>
    <n v="0.23664122137404583"/>
  </r>
  <r>
    <d v="2022-01-17T00:00:00"/>
    <s v="P0040"/>
    <n v="4"/>
    <x v="1"/>
    <x v="0"/>
    <n v="0"/>
    <x v="17"/>
    <x v="1"/>
    <x v="1"/>
    <n v="90"/>
    <n v="115.2"/>
    <n v="360"/>
    <n v="460.8"/>
    <n v="0.36"/>
    <n v="0.46079999999999999"/>
    <x v="30"/>
    <x v="0"/>
    <x v="1"/>
    <n v="100.80000000000001"/>
    <n v="0.21875000000000003"/>
  </r>
  <r>
    <d v="2022-01-18T00:00:00"/>
    <s v="P0008"/>
    <n v="9"/>
    <x v="0"/>
    <x v="1"/>
    <n v="0"/>
    <x v="25"/>
    <x v="3"/>
    <x v="1"/>
    <n v="83"/>
    <n v="94.62"/>
    <n v="747"/>
    <n v="851.58"/>
    <n v="0.747"/>
    <n v="0.85158"/>
    <x v="7"/>
    <x v="0"/>
    <x v="1"/>
    <n v="104.58000000000004"/>
    <n v="0.1228070175438597"/>
  </r>
  <r>
    <d v="2022-01-20T00:00:00"/>
    <s v="P0021"/>
    <n v="2"/>
    <x v="2"/>
    <x v="1"/>
    <n v="0"/>
    <x v="32"/>
    <x v="0"/>
    <x v="0"/>
    <n v="126"/>
    <n v="162.54"/>
    <n v="252"/>
    <n v="325.08"/>
    <n v="0.252"/>
    <n v="0.32507999999999998"/>
    <x v="9"/>
    <x v="0"/>
    <x v="1"/>
    <n v="73.079999999999984"/>
    <n v="0.22480620155038755"/>
  </r>
  <r>
    <d v="2022-01-20T00:00:00"/>
    <s v="P0014"/>
    <n v="7"/>
    <x v="1"/>
    <x v="0"/>
    <n v="0"/>
    <x v="9"/>
    <x v="2"/>
    <x v="1"/>
    <n v="112"/>
    <n v="146.72"/>
    <n v="784"/>
    <n v="1027.04"/>
    <n v="0.78400000000000003"/>
    <n v="1.02704"/>
    <x v="9"/>
    <x v="0"/>
    <x v="1"/>
    <n v="243.03999999999996"/>
    <n v="0.23664122137404578"/>
  </r>
  <r>
    <d v="2022-01-22T00:00:00"/>
    <s v="P0001"/>
    <n v="6"/>
    <x v="1"/>
    <x v="1"/>
    <n v="0"/>
    <x v="16"/>
    <x v="3"/>
    <x v="1"/>
    <n v="98"/>
    <n v="103.88"/>
    <n v="588"/>
    <n v="623.28"/>
    <n v="0.58799999999999997"/>
    <n v="0.62327999999999995"/>
    <x v="18"/>
    <x v="0"/>
    <x v="1"/>
    <n v="35.279999999999973"/>
    <n v="5.660377358490562E-2"/>
  </r>
  <r>
    <d v="2022-01-23T00:00:00"/>
    <s v="P0002"/>
    <n v="5"/>
    <x v="0"/>
    <x v="1"/>
    <n v="0"/>
    <x v="29"/>
    <x v="3"/>
    <x v="1"/>
    <n v="105"/>
    <n v="142.80000000000001"/>
    <n v="525"/>
    <n v="714"/>
    <n v="0.52500000000000002"/>
    <n v="0.71399999999999997"/>
    <x v="19"/>
    <x v="0"/>
    <x v="1"/>
    <n v="189"/>
    <n v="0.26470588235294118"/>
  </r>
  <r>
    <d v="2022-01-23T00:00:00"/>
    <s v="P0042"/>
    <n v="8"/>
    <x v="2"/>
    <x v="0"/>
    <n v="0"/>
    <x v="10"/>
    <x v="1"/>
    <x v="0"/>
    <n v="120"/>
    <n v="162"/>
    <n v="960"/>
    <n v="1296"/>
    <n v="0.96"/>
    <n v="1.296"/>
    <x v="19"/>
    <x v="0"/>
    <x v="1"/>
    <n v="336"/>
    <n v="0.25925925925925924"/>
  </r>
  <r>
    <d v="2022-01-24T00:00:00"/>
    <s v="P0030"/>
    <n v="15"/>
    <x v="1"/>
    <x v="0"/>
    <n v="0"/>
    <x v="28"/>
    <x v="4"/>
    <x v="0"/>
    <n v="148"/>
    <n v="201.28"/>
    <n v="2220"/>
    <n v="3019.2"/>
    <n v="2.2200000000000002"/>
    <n v="3.0191999999999997"/>
    <x v="27"/>
    <x v="0"/>
    <x v="1"/>
    <n v="799.19999999999982"/>
    <n v="0.26470588235294112"/>
  </r>
  <r>
    <d v="2022-01-25T00:00:00"/>
    <s v="P0017"/>
    <n v="14"/>
    <x v="2"/>
    <x v="1"/>
    <n v="0"/>
    <x v="39"/>
    <x v="2"/>
    <x v="0"/>
    <n v="134"/>
    <n v="156.78"/>
    <n v="1876"/>
    <n v="2194.92"/>
    <n v="1.8759999999999999"/>
    <n v="2.1949200000000002"/>
    <x v="11"/>
    <x v="0"/>
    <x v="1"/>
    <n v="318.92000000000007"/>
    <n v="0.14529914529914534"/>
  </r>
  <r>
    <d v="2022-01-28T00:00:00"/>
    <s v="P0016"/>
    <n v="11"/>
    <x v="2"/>
    <x v="0"/>
    <n v="0"/>
    <x v="21"/>
    <x v="2"/>
    <x v="3"/>
    <n v="13"/>
    <n v="16.64"/>
    <n v="143"/>
    <n v="183.04000000000002"/>
    <n v="0.14299999999999999"/>
    <n v="0.18304000000000001"/>
    <x v="14"/>
    <x v="0"/>
    <x v="1"/>
    <n v="40.04000000000002"/>
    <n v="0.21875000000000008"/>
  </r>
  <r>
    <d v="2022-01-31T00:00:00"/>
    <s v="P0023"/>
    <n v="6"/>
    <x v="1"/>
    <x v="1"/>
    <n v="0"/>
    <x v="12"/>
    <x v="0"/>
    <x v="0"/>
    <n v="141"/>
    <n v="149.46"/>
    <n v="846"/>
    <n v="896.76"/>
    <n v="0.84599999999999997"/>
    <n v="0.89676"/>
    <x v="25"/>
    <x v="0"/>
    <x v="1"/>
    <n v="50.759999999999991"/>
    <n v="5.6603773584905648E-2"/>
  </r>
  <r>
    <d v="2022-01-31T00:00:00"/>
    <s v="P0041"/>
    <n v="9"/>
    <x v="2"/>
    <x v="1"/>
    <n v="0"/>
    <x v="41"/>
    <x v="1"/>
    <x v="0"/>
    <n v="138"/>
    <n v="173.88"/>
    <n v="1242"/>
    <n v="1564.92"/>
    <n v="1.242"/>
    <n v="1.5649200000000001"/>
    <x v="25"/>
    <x v="0"/>
    <x v="1"/>
    <n v="322.92000000000007"/>
    <n v="0.20634920634920639"/>
  </r>
  <r>
    <d v="2022-02-01T00:00:00"/>
    <s v="P0005"/>
    <n v="9"/>
    <x v="2"/>
    <x v="1"/>
    <n v="0"/>
    <x v="24"/>
    <x v="3"/>
    <x v="0"/>
    <n v="133"/>
    <n v="155.61000000000001"/>
    <n v="1197"/>
    <n v="1400.4900000000002"/>
    <n v="1.1970000000000001"/>
    <n v="1.4004900000000002"/>
    <x v="0"/>
    <x v="1"/>
    <x v="1"/>
    <n v="203.49000000000024"/>
    <n v="0.14529914529914545"/>
  </r>
  <r>
    <d v="2022-02-03T00:00:00"/>
    <s v="P0014"/>
    <n v="8"/>
    <x v="2"/>
    <x v="0"/>
    <n v="0"/>
    <x v="9"/>
    <x v="2"/>
    <x v="1"/>
    <n v="112"/>
    <n v="146.72"/>
    <n v="896"/>
    <n v="1173.76"/>
    <n v="0.89600000000000002"/>
    <n v="1.1737599999999999"/>
    <x v="2"/>
    <x v="1"/>
    <x v="1"/>
    <n v="277.76"/>
    <n v="0.23664122137404581"/>
  </r>
  <r>
    <d v="2022-02-05T00:00:00"/>
    <s v="P0018"/>
    <n v="6"/>
    <x v="2"/>
    <x v="1"/>
    <n v="0"/>
    <x v="30"/>
    <x v="2"/>
    <x v="3"/>
    <n v="37"/>
    <n v="49.21"/>
    <n v="222"/>
    <n v="295.26"/>
    <n v="0.222"/>
    <n v="0.29525999999999997"/>
    <x v="15"/>
    <x v="1"/>
    <x v="1"/>
    <n v="73.259999999999991"/>
    <n v="0.24812030075187969"/>
  </r>
  <r>
    <d v="2022-02-06T00:00:00"/>
    <s v="P0002"/>
    <n v="6"/>
    <x v="2"/>
    <x v="1"/>
    <n v="0"/>
    <x v="29"/>
    <x v="3"/>
    <x v="1"/>
    <n v="105"/>
    <n v="142.80000000000001"/>
    <n v="630"/>
    <n v="856.80000000000007"/>
    <n v="0.63"/>
    <n v="0.85680000000000012"/>
    <x v="16"/>
    <x v="1"/>
    <x v="1"/>
    <n v="226.80000000000007"/>
    <n v="0.26470588235294124"/>
  </r>
  <r>
    <d v="2022-02-08T00:00:00"/>
    <s v="P0005"/>
    <n v="11"/>
    <x v="1"/>
    <x v="1"/>
    <n v="0"/>
    <x v="24"/>
    <x v="3"/>
    <x v="0"/>
    <n v="133"/>
    <n v="155.61000000000001"/>
    <n v="1463"/>
    <n v="1711.71"/>
    <n v="1.4630000000000001"/>
    <n v="1.7117100000000001"/>
    <x v="21"/>
    <x v="1"/>
    <x v="1"/>
    <n v="248.71000000000004"/>
    <n v="0.14529914529914531"/>
  </r>
  <r>
    <d v="2022-02-08T00:00:00"/>
    <s v="P0004"/>
    <n v="3"/>
    <x v="1"/>
    <x v="1"/>
    <n v="0"/>
    <x v="3"/>
    <x v="3"/>
    <x v="2"/>
    <n v="44"/>
    <n v="48.84"/>
    <n v="132"/>
    <n v="146.52000000000001"/>
    <n v="0.13200000000000001"/>
    <n v="0.14652000000000001"/>
    <x v="21"/>
    <x v="1"/>
    <x v="1"/>
    <n v="14.52000000000001"/>
    <n v="9.9099099099099155E-2"/>
  </r>
  <r>
    <d v="2022-02-09T00:00:00"/>
    <s v="P0032"/>
    <n v="14"/>
    <x v="1"/>
    <x v="0"/>
    <n v="0"/>
    <x v="18"/>
    <x v="4"/>
    <x v="1"/>
    <n v="89"/>
    <n v="117.48"/>
    <n v="1246"/>
    <n v="1644.72"/>
    <n v="1.246"/>
    <n v="1.64472"/>
    <x v="4"/>
    <x v="1"/>
    <x v="1"/>
    <n v="398.72"/>
    <n v="0.24242424242424243"/>
  </r>
  <r>
    <d v="2022-02-12T00:00:00"/>
    <s v="P0010"/>
    <n v="13"/>
    <x v="2"/>
    <x v="1"/>
    <n v="0"/>
    <x v="20"/>
    <x v="2"/>
    <x v="0"/>
    <n v="148"/>
    <n v="164.28"/>
    <n v="1924"/>
    <n v="2135.64"/>
    <n v="1.9239999999999999"/>
    <n v="2.13564"/>
    <x v="6"/>
    <x v="1"/>
    <x v="1"/>
    <n v="211.63999999999987"/>
    <n v="9.9099099099099044E-2"/>
  </r>
  <r>
    <d v="2022-02-14T00:00:00"/>
    <s v="P0026"/>
    <n v="8"/>
    <x v="1"/>
    <x v="1"/>
    <n v="0"/>
    <x v="42"/>
    <x v="4"/>
    <x v="3"/>
    <n v="18"/>
    <n v="24.66"/>
    <n v="144"/>
    <n v="197.28"/>
    <n v="0.14399999999999999"/>
    <n v="0.19728000000000001"/>
    <x v="29"/>
    <x v="1"/>
    <x v="1"/>
    <n v="53.28"/>
    <n v="0.27007299270072993"/>
  </r>
  <r>
    <d v="2022-02-14T00:00:00"/>
    <s v="P0028"/>
    <n v="3"/>
    <x v="2"/>
    <x v="1"/>
    <n v="0"/>
    <x v="33"/>
    <x v="4"/>
    <x v="3"/>
    <n v="37"/>
    <n v="41.81"/>
    <n v="111"/>
    <n v="125.43"/>
    <n v="0.111"/>
    <n v="0.12543000000000001"/>
    <x v="29"/>
    <x v="1"/>
    <x v="1"/>
    <n v="14.430000000000007"/>
    <n v="0.11504424778761067"/>
  </r>
  <r>
    <d v="2022-02-16T00:00:00"/>
    <s v="P0032"/>
    <n v="1"/>
    <x v="1"/>
    <x v="1"/>
    <n v="0"/>
    <x v="18"/>
    <x v="4"/>
    <x v="1"/>
    <n v="89"/>
    <n v="117.48"/>
    <n v="89"/>
    <n v="117.48"/>
    <n v="8.8999999999999996E-2"/>
    <n v="0.11748"/>
    <x v="23"/>
    <x v="1"/>
    <x v="1"/>
    <n v="28.480000000000004"/>
    <n v="0.24242424242424246"/>
  </r>
  <r>
    <d v="2022-02-19T00:00:00"/>
    <s v="P0002"/>
    <n v="13"/>
    <x v="1"/>
    <x v="1"/>
    <n v="0"/>
    <x v="29"/>
    <x v="3"/>
    <x v="1"/>
    <n v="105"/>
    <n v="142.80000000000001"/>
    <n v="1365"/>
    <n v="1856.4"/>
    <n v="1.365"/>
    <n v="1.8564000000000001"/>
    <x v="8"/>
    <x v="1"/>
    <x v="1"/>
    <n v="491.40000000000009"/>
    <n v="0.26470588235294124"/>
  </r>
  <r>
    <d v="2022-02-20T00:00:00"/>
    <s v="P0012"/>
    <n v="6"/>
    <x v="2"/>
    <x v="1"/>
    <n v="0"/>
    <x v="35"/>
    <x v="2"/>
    <x v="1"/>
    <n v="73"/>
    <n v="94.17"/>
    <n v="438"/>
    <n v="565.02"/>
    <n v="0.438"/>
    <n v="0.56501999999999997"/>
    <x v="9"/>
    <x v="1"/>
    <x v="1"/>
    <n v="127.01999999999998"/>
    <n v="0.22480620155038758"/>
  </r>
  <r>
    <d v="2022-02-23T00:00:00"/>
    <s v="P0013"/>
    <n v="6"/>
    <x v="1"/>
    <x v="0"/>
    <n v="0"/>
    <x v="2"/>
    <x v="2"/>
    <x v="1"/>
    <n v="112"/>
    <n v="122.08"/>
    <n v="672"/>
    <n v="732.48"/>
    <n v="0.67200000000000004"/>
    <n v="0.73248000000000002"/>
    <x v="19"/>
    <x v="1"/>
    <x v="1"/>
    <n v="60.480000000000018"/>
    <n v="8.256880733944956E-2"/>
  </r>
  <r>
    <d v="2022-02-23T00:00:00"/>
    <s v="P0016"/>
    <n v="15"/>
    <x v="1"/>
    <x v="1"/>
    <n v="0"/>
    <x v="21"/>
    <x v="2"/>
    <x v="3"/>
    <n v="13"/>
    <n v="16.64"/>
    <n v="195"/>
    <n v="249.60000000000002"/>
    <n v="0.19500000000000001"/>
    <n v="0.24960000000000002"/>
    <x v="19"/>
    <x v="1"/>
    <x v="1"/>
    <n v="54.600000000000023"/>
    <n v="0.21875000000000008"/>
  </r>
  <r>
    <d v="2022-02-23T00:00:00"/>
    <s v="P0036"/>
    <n v="8"/>
    <x v="2"/>
    <x v="0"/>
    <n v="0"/>
    <x v="43"/>
    <x v="4"/>
    <x v="1"/>
    <n v="90"/>
    <n v="96.3"/>
    <n v="720"/>
    <n v="770.4"/>
    <n v="0.72"/>
    <n v="0.77039999999999997"/>
    <x v="19"/>
    <x v="1"/>
    <x v="1"/>
    <n v="50.399999999999977"/>
    <n v="6.5420560747663517E-2"/>
  </r>
  <r>
    <d v="2022-02-27T00:00:00"/>
    <s v="P0012"/>
    <n v="7"/>
    <x v="2"/>
    <x v="1"/>
    <n v="0"/>
    <x v="35"/>
    <x v="2"/>
    <x v="1"/>
    <n v="73"/>
    <n v="94.17"/>
    <n v="511"/>
    <n v="659.19"/>
    <n v="0.51100000000000001"/>
    <n v="0.65919000000000005"/>
    <x v="13"/>
    <x v="1"/>
    <x v="1"/>
    <n v="148.19000000000005"/>
    <n v="0.22480620155038766"/>
  </r>
  <r>
    <d v="2022-02-27T00:00:00"/>
    <s v="P0005"/>
    <n v="15"/>
    <x v="2"/>
    <x v="0"/>
    <n v="0"/>
    <x v="24"/>
    <x v="3"/>
    <x v="0"/>
    <n v="133"/>
    <n v="155.61000000000001"/>
    <n v="1995"/>
    <n v="2334.15"/>
    <n v="1.9950000000000001"/>
    <n v="2.3341500000000002"/>
    <x v="13"/>
    <x v="1"/>
    <x v="1"/>
    <n v="339.15000000000009"/>
    <n v="0.14529914529914534"/>
  </r>
  <r>
    <d v="2022-02-28T00:00:00"/>
    <s v="P0037"/>
    <n v="15"/>
    <x v="2"/>
    <x v="1"/>
    <n v="0"/>
    <x v="8"/>
    <x v="1"/>
    <x v="1"/>
    <n v="67"/>
    <n v="85.76"/>
    <n v="1005"/>
    <n v="1286.4000000000001"/>
    <n v="1.0049999999999999"/>
    <n v="1.2864"/>
    <x v="14"/>
    <x v="1"/>
    <x v="1"/>
    <n v="281.40000000000009"/>
    <n v="0.21875000000000006"/>
  </r>
  <r>
    <d v="2022-03-04T00:00:00"/>
    <s v="P0026"/>
    <n v="13"/>
    <x v="0"/>
    <x v="0"/>
    <n v="0"/>
    <x v="42"/>
    <x v="4"/>
    <x v="3"/>
    <n v="18"/>
    <n v="24.66"/>
    <n v="234"/>
    <n v="320.58"/>
    <n v="0.23400000000000001"/>
    <n v="0.32057999999999998"/>
    <x v="3"/>
    <x v="2"/>
    <x v="1"/>
    <n v="86.579999999999984"/>
    <n v="0.27007299270072987"/>
  </r>
  <r>
    <d v="2022-03-06T00:00:00"/>
    <s v="P0004"/>
    <n v="2"/>
    <x v="2"/>
    <x v="1"/>
    <n v="0"/>
    <x v="3"/>
    <x v="3"/>
    <x v="2"/>
    <n v="44"/>
    <n v="48.84"/>
    <n v="88"/>
    <n v="97.68"/>
    <n v="8.7999999999999995E-2"/>
    <n v="9.7680000000000003E-2"/>
    <x v="16"/>
    <x v="2"/>
    <x v="1"/>
    <n v="9.6800000000000068"/>
    <n v="9.9099099099099155E-2"/>
  </r>
  <r>
    <d v="2022-03-07T00:00:00"/>
    <s v="P0003"/>
    <n v="1"/>
    <x v="2"/>
    <x v="1"/>
    <n v="0"/>
    <x v="6"/>
    <x v="3"/>
    <x v="1"/>
    <n v="71"/>
    <n v="80.94"/>
    <n v="71"/>
    <n v="80.94"/>
    <n v="7.0999999999999994E-2"/>
    <n v="8.0939999999999998E-2"/>
    <x v="20"/>
    <x v="2"/>
    <x v="1"/>
    <n v="9.9399999999999977"/>
    <n v="0.12280701754385963"/>
  </r>
  <r>
    <d v="2022-03-08T00:00:00"/>
    <s v="P0044"/>
    <n v="6"/>
    <x v="2"/>
    <x v="0"/>
    <n v="0"/>
    <x v="11"/>
    <x v="1"/>
    <x v="1"/>
    <n v="76"/>
    <n v="82.08"/>
    <n v="456"/>
    <n v="492.48"/>
    <n v="0.45600000000000002"/>
    <n v="0.49248000000000003"/>
    <x v="21"/>
    <x v="2"/>
    <x v="1"/>
    <n v="36.480000000000018"/>
    <n v="7.4074074074074112E-2"/>
  </r>
  <r>
    <d v="2022-03-09T00:00:00"/>
    <s v="P0030"/>
    <n v="3"/>
    <x v="2"/>
    <x v="0"/>
    <n v="0"/>
    <x v="28"/>
    <x v="4"/>
    <x v="0"/>
    <n v="148"/>
    <n v="201.28"/>
    <n v="444"/>
    <n v="603.84"/>
    <n v="0.44400000000000001"/>
    <n v="0.60384000000000004"/>
    <x v="4"/>
    <x v="2"/>
    <x v="1"/>
    <n v="159.84000000000003"/>
    <n v="0.26470588235294124"/>
  </r>
  <r>
    <d v="2022-03-09T00:00:00"/>
    <s v="P0004"/>
    <n v="11"/>
    <x v="1"/>
    <x v="1"/>
    <n v="0"/>
    <x v="3"/>
    <x v="3"/>
    <x v="2"/>
    <n v="44"/>
    <n v="48.84"/>
    <n v="484"/>
    <n v="537.24"/>
    <n v="0.48399999999999999"/>
    <n v="0.53724000000000005"/>
    <x v="4"/>
    <x v="2"/>
    <x v="1"/>
    <n v="53.240000000000009"/>
    <n v="9.9099099099099114E-2"/>
  </r>
  <r>
    <d v="2022-03-10T00:00:00"/>
    <s v="P0033"/>
    <n v="12"/>
    <x v="0"/>
    <x v="0"/>
    <n v="0"/>
    <x v="38"/>
    <x v="4"/>
    <x v="1"/>
    <n v="95"/>
    <n v="119.7"/>
    <n v="1140"/>
    <n v="1436.4"/>
    <n v="1.1399999999999999"/>
    <n v="1.4364000000000001"/>
    <x v="26"/>
    <x v="2"/>
    <x v="1"/>
    <n v="296.40000000000009"/>
    <n v="0.20634920634920639"/>
  </r>
  <r>
    <d v="2022-03-14T00:00:00"/>
    <s v="P0016"/>
    <n v="2"/>
    <x v="2"/>
    <x v="1"/>
    <n v="0"/>
    <x v="21"/>
    <x v="2"/>
    <x v="3"/>
    <n v="13"/>
    <n v="16.64"/>
    <n v="26"/>
    <n v="33.28"/>
    <n v="2.5999999999999999E-2"/>
    <n v="3.3280000000000004E-2"/>
    <x v="29"/>
    <x v="2"/>
    <x v="1"/>
    <n v="7.2800000000000011"/>
    <n v="0.21875000000000003"/>
  </r>
  <r>
    <d v="2022-03-14T00:00:00"/>
    <s v="P0026"/>
    <n v="13"/>
    <x v="2"/>
    <x v="0"/>
    <n v="0"/>
    <x v="42"/>
    <x v="4"/>
    <x v="3"/>
    <n v="18"/>
    <n v="24.66"/>
    <n v="234"/>
    <n v="320.58"/>
    <n v="0.23400000000000001"/>
    <n v="0.32057999999999998"/>
    <x v="29"/>
    <x v="2"/>
    <x v="1"/>
    <n v="86.579999999999984"/>
    <n v="0.27007299270072987"/>
  </r>
  <r>
    <d v="2022-03-18T00:00:00"/>
    <s v="P0019"/>
    <n v="2"/>
    <x v="1"/>
    <x v="1"/>
    <n v="0"/>
    <x v="40"/>
    <x v="2"/>
    <x v="0"/>
    <n v="150"/>
    <n v="210"/>
    <n v="300"/>
    <n v="420"/>
    <n v="0.3"/>
    <n v="0.42"/>
    <x v="7"/>
    <x v="2"/>
    <x v="1"/>
    <n v="120"/>
    <n v="0.2857142857142857"/>
  </r>
  <r>
    <d v="2022-03-18T00:00:00"/>
    <s v="P0027"/>
    <n v="10"/>
    <x v="2"/>
    <x v="1"/>
    <n v="0"/>
    <x v="26"/>
    <x v="4"/>
    <x v="2"/>
    <n v="48"/>
    <n v="57.120000000000005"/>
    <n v="480"/>
    <n v="571.20000000000005"/>
    <n v="0.48"/>
    <n v="0.57120000000000004"/>
    <x v="7"/>
    <x v="2"/>
    <x v="1"/>
    <n v="91.200000000000045"/>
    <n v="0.15966386554621856"/>
  </r>
  <r>
    <d v="2022-03-19T00:00:00"/>
    <s v="P0041"/>
    <n v="6"/>
    <x v="0"/>
    <x v="1"/>
    <n v="0"/>
    <x v="41"/>
    <x v="1"/>
    <x v="0"/>
    <n v="138"/>
    <n v="173.88"/>
    <n v="828"/>
    <n v="1043.28"/>
    <n v="0.82799999999999996"/>
    <n v="1.04328"/>
    <x v="8"/>
    <x v="2"/>
    <x v="1"/>
    <n v="215.27999999999997"/>
    <n v="0.20634920634920634"/>
  </r>
  <r>
    <d v="2022-03-23T00:00:00"/>
    <s v="P0032"/>
    <n v="9"/>
    <x v="2"/>
    <x v="1"/>
    <n v="0"/>
    <x v="18"/>
    <x v="4"/>
    <x v="1"/>
    <n v="89"/>
    <n v="117.48"/>
    <n v="801"/>
    <n v="1057.32"/>
    <n v="0.80100000000000005"/>
    <n v="1.05732"/>
    <x v="19"/>
    <x v="2"/>
    <x v="1"/>
    <n v="256.31999999999994"/>
    <n v="0.24242424242424238"/>
  </r>
  <r>
    <d v="2022-03-25T00:00:00"/>
    <s v="P0001"/>
    <n v="2"/>
    <x v="0"/>
    <x v="0"/>
    <n v="0"/>
    <x v="16"/>
    <x v="3"/>
    <x v="1"/>
    <n v="98"/>
    <n v="103.88"/>
    <n v="196"/>
    <n v="207.76"/>
    <n v="0.19600000000000001"/>
    <n v="0.20776"/>
    <x v="11"/>
    <x v="2"/>
    <x v="1"/>
    <n v="11.759999999999991"/>
    <n v="5.660377358490562E-2"/>
  </r>
  <r>
    <d v="2022-03-25T00:00:00"/>
    <s v="P0030"/>
    <n v="11"/>
    <x v="2"/>
    <x v="0"/>
    <n v="0"/>
    <x v="28"/>
    <x v="4"/>
    <x v="0"/>
    <n v="148"/>
    <n v="201.28"/>
    <n v="1628"/>
    <n v="2214.08"/>
    <n v="1.6279999999999999"/>
    <n v="2.21408"/>
    <x v="11"/>
    <x v="2"/>
    <x v="1"/>
    <n v="586.07999999999993"/>
    <n v="0.26470588235294118"/>
  </r>
  <r>
    <d v="2022-03-29T00:00:00"/>
    <s v="P0032"/>
    <n v="12"/>
    <x v="1"/>
    <x v="0"/>
    <n v="0"/>
    <x v="18"/>
    <x v="4"/>
    <x v="1"/>
    <n v="89"/>
    <n v="117.48"/>
    <n v="1068"/>
    <n v="1409.76"/>
    <n v="1.0680000000000001"/>
    <n v="1.4097599999999999"/>
    <x v="28"/>
    <x v="2"/>
    <x v="1"/>
    <n v="341.76"/>
    <n v="0.24242424242424243"/>
  </r>
  <r>
    <d v="2022-03-30T00:00:00"/>
    <s v="P0001"/>
    <n v="13"/>
    <x v="1"/>
    <x v="1"/>
    <n v="0"/>
    <x v="16"/>
    <x v="3"/>
    <x v="1"/>
    <n v="98"/>
    <n v="103.88"/>
    <n v="1274"/>
    <n v="1350.44"/>
    <n v="1.274"/>
    <n v="1.3504400000000001"/>
    <x v="24"/>
    <x v="2"/>
    <x v="1"/>
    <n v="76.440000000000055"/>
    <n v="5.6603773584905696E-2"/>
  </r>
  <r>
    <d v="2022-04-01T00:00:00"/>
    <s v="P0002"/>
    <n v="2"/>
    <x v="1"/>
    <x v="1"/>
    <n v="0"/>
    <x v="29"/>
    <x v="3"/>
    <x v="1"/>
    <n v="105"/>
    <n v="142.80000000000001"/>
    <n v="210"/>
    <n v="285.60000000000002"/>
    <n v="0.21"/>
    <n v="0.28560000000000002"/>
    <x v="0"/>
    <x v="3"/>
    <x v="1"/>
    <n v="75.600000000000023"/>
    <n v="0.26470588235294124"/>
  </r>
  <r>
    <d v="2022-04-02T00:00:00"/>
    <s v="P0002"/>
    <n v="3"/>
    <x v="2"/>
    <x v="1"/>
    <n v="0"/>
    <x v="29"/>
    <x v="3"/>
    <x v="1"/>
    <n v="105"/>
    <n v="142.80000000000001"/>
    <n v="315"/>
    <n v="428.40000000000003"/>
    <n v="0.315"/>
    <n v="0.42840000000000006"/>
    <x v="1"/>
    <x v="3"/>
    <x v="1"/>
    <n v="113.40000000000003"/>
    <n v="0.26470588235294124"/>
  </r>
  <r>
    <d v="2022-04-06T00:00:00"/>
    <s v="P0040"/>
    <n v="2"/>
    <x v="0"/>
    <x v="1"/>
    <n v="0"/>
    <x v="17"/>
    <x v="1"/>
    <x v="1"/>
    <n v="90"/>
    <n v="115.2"/>
    <n v="180"/>
    <n v="230.4"/>
    <n v="0.18"/>
    <n v="0.23039999999999999"/>
    <x v="16"/>
    <x v="3"/>
    <x v="1"/>
    <n v="50.400000000000006"/>
    <n v="0.21875000000000003"/>
  </r>
  <r>
    <d v="2022-04-07T00:00:00"/>
    <s v="P0026"/>
    <n v="7"/>
    <x v="2"/>
    <x v="0"/>
    <n v="0"/>
    <x v="42"/>
    <x v="4"/>
    <x v="3"/>
    <n v="18"/>
    <n v="24.66"/>
    <n v="126"/>
    <n v="172.62"/>
    <n v="0.126"/>
    <n v="0.17262"/>
    <x v="20"/>
    <x v="3"/>
    <x v="1"/>
    <n v="46.620000000000005"/>
    <n v="0.27007299270072993"/>
  </r>
  <r>
    <d v="2022-04-09T00:00:00"/>
    <s v="P0039"/>
    <n v="12"/>
    <x v="0"/>
    <x v="1"/>
    <n v="0"/>
    <x v="34"/>
    <x v="1"/>
    <x v="3"/>
    <n v="37"/>
    <n v="42.55"/>
    <n v="444"/>
    <n v="510.59999999999997"/>
    <n v="0.44400000000000001"/>
    <n v="0.51059999999999994"/>
    <x v="4"/>
    <x v="3"/>
    <x v="1"/>
    <n v="66.599999999999966"/>
    <n v="0.13043478260869559"/>
  </r>
  <r>
    <d v="2022-04-09T00:00:00"/>
    <s v="P0002"/>
    <n v="9"/>
    <x v="1"/>
    <x v="0"/>
    <n v="0"/>
    <x v="29"/>
    <x v="3"/>
    <x v="1"/>
    <n v="105"/>
    <n v="142.80000000000001"/>
    <n v="945"/>
    <n v="1285.2"/>
    <n v="0.94499999999999995"/>
    <n v="1.2852000000000001"/>
    <x v="4"/>
    <x v="3"/>
    <x v="1"/>
    <n v="340.20000000000005"/>
    <n v="0.26470588235294118"/>
  </r>
  <r>
    <d v="2022-04-13T00:00:00"/>
    <s v="P0016"/>
    <n v="14"/>
    <x v="0"/>
    <x v="0"/>
    <n v="0"/>
    <x v="21"/>
    <x v="2"/>
    <x v="3"/>
    <n v="13"/>
    <n v="16.64"/>
    <n v="182"/>
    <n v="232.96"/>
    <n v="0.182"/>
    <n v="0.23296"/>
    <x v="22"/>
    <x v="3"/>
    <x v="1"/>
    <n v="50.960000000000008"/>
    <n v="0.21875000000000003"/>
  </r>
  <r>
    <d v="2022-04-18T00:00:00"/>
    <s v="P0041"/>
    <n v="9"/>
    <x v="2"/>
    <x v="1"/>
    <n v="0"/>
    <x v="41"/>
    <x v="1"/>
    <x v="0"/>
    <n v="138"/>
    <n v="173.88"/>
    <n v="1242"/>
    <n v="1564.92"/>
    <n v="1.242"/>
    <n v="1.5649200000000001"/>
    <x v="7"/>
    <x v="3"/>
    <x v="1"/>
    <n v="322.92000000000007"/>
    <n v="0.20634920634920639"/>
  </r>
  <r>
    <d v="2022-04-20T00:00:00"/>
    <s v="P0018"/>
    <n v="2"/>
    <x v="0"/>
    <x v="0"/>
    <n v="0"/>
    <x v="30"/>
    <x v="2"/>
    <x v="3"/>
    <n v="37"/>
    <n v="49.21"/>
    <n v="74"/>
    <n v="98.42"/>
    <n v="7.3999999999999996E-2"/>
    <n v="9.8420000000000007E-2"/>
    <x v="9"/>
    <x v="3"/>
    <x v="1"/>
    <n v="24.42"/>
    <n v="0.24812030075187971"/>
  </r>
  <r>
    <d v="2022-04-20T00:00:00"/>
    <s v="P0012"/>
    <n v="4"/>
    <x v="2"/>
    <x v="0"/>
    <n v="0"/>
    <x v="35"/>
    <x v="2"/>
    <x v="1"/>
    <n v="73"/>
    <n v="94.17"/>
    <n v="292"/>
    <n v="376.68"/>
    <n v="0.29199999999999998"/>
    <n v="0.37668000000000001"/>
    <x v="9"/>
    <x v="3"/>
    <x v="1"/>
    <n v="84.68"/>
    <n v="0.22480620155038761"/>
  </r>
  <r>
    <d v="2022-04-21T00:00:00"/>
    <s v="P0030"/>
    <n v="2"/>
    <x v="2"/>
    <x v="1"/>
    <n v="0"/>
    <x v="28"/>
    <x v="4"/>
    <x v="0"/>
    <n v="148"/>
    <n v="201.28"/>
    <n v="296"/>
    <n v="402.56"/>
    <n v="0.29599999999999999"/>
    <n v="0.40256000000000003"/>
    <x v="10"/>
    <x v="3"/>
    <x v="1"/>
    <n v="106.56"/>
    <n v="0.26470588235294118"/>
  </r>
  <r>
    <d v="2022-04-21T00:00:00"/>
    <s v="P0026"/>
    <n v="14"/>
    <x v="1"/>
    <x v="0"/>
    <n v="0"/>
    <x v="42"/>
    <x v="4"/>
    <x v="3"/>
    <n v="18"/>
    <n v="24.66"/>
    <n v="252"/>
    <n v="345.24"/>
    <n v="0.252"/>
    <n v="0.34523999999999999"/>
    <x v="10"/>
    <x v="3"/>
    <x v="1"/>
    <n v="93.240000000000009"/>
    <n v="0.27007299270072993"/>
  </r>
  <r>
    <d v="2022-04-23T00:00:00"/>
    <s v="P0044"/>
    <n v="15"/>
    <x v="1"/>
    <x v="0"/>
    <n v="0"/>
    <x v="11"/>
    <x v="1"/>
    <x v="1"/>
    <n v="76"/>
    <n v="82.08"/>
    <n v="1140"/>
    <n v="1231.2"/>
    <n v="1.1399999999999999"/>
    <n v="1.2312000000000001"/>
    <x v="19"/>
    <x v="3"/>
    <x v="1"/>
    <n v="91.200000000000045"/>
    <n v="7.4074074074074112E-2"/>
  </r>
  <r>
    <d v="2022-04-24T00:00:00"/>
    <s v="P0034"/>
    <n v="4"/>
    <x v="2"/>
    <x v="0"/>
    <n v="0"/>
    <x v="13"/>
    <x v="4"/>
    <x v="2"/>
    <n v="55"/>
    <n v="58.3"/>
    <n v="220"/>
    <n v="233.2"/>
    <n v="0.22"/>
    <n v="0.23319999999999999"/>
    <x v="27"/>
    <x v="3"/>
    <x v="1"/>
    <n v="13.199999999999989"/>
    <n v="5.6603773584905613E-2"/>
  </r>
  <r>
    <d v="2022-04-25T00:00:00"/>
    <s v="P0004"/>
    <n v="9"/>
    <x v="2"/>
    <x v="1"/>
    <n v="0"/>
    <x v="3"/>
    <x v="3"/>
    <x v="2"/>
    <n v="44"/>
    <n v="48.84"/>
    <n v="396"/>
    <n v="439.56000000000006"/>
    <n v="0.39600000000000002"/>
    <n v="0.43956000000000006"/>
    <x v="11"/>
    <x v="3"/>
    <x v="1"/>
    <n v="43.560000000000059"/>
    <n v="9.9099099099099225E-2"/>
  </r>
  <r>
    <d v="2022-04-25T00:00:00"/>
    <s v="P0003"/>
    <n v="8"/>
    <x v="1"/>
    <x v="0"/>
    <n v="0"/>
    <x v="6"/>
    <x v="3"/>
    <x v="1"/>
    <n v="71"/>
    <n v="80.94"/>
    <n v="568"/>
    <n v="647.52"/>
    <n v="0.56799999999999995"/>
    <n v="0.64751999999999998"/>
    <x v="11"/>
    <x v="3"/>
    <x v="1"/>
    <n v="79.519999999999982"/>
    <n v="0.12280701754385963"/>
  </r>
  <r>
    <d v="2022-04-26T00:00:00"/>
    <s v="P0027"/>
    <n v="2"/>
    <x v="2"/>
    <x v="1"/>
    <n v="0"/>
    <x v="26"/>
    <x v="4"/>
    <x v="2"/>
    <n v="48"/>
    <n v="57.120000000000005"/>
    <n v="96"/>
    <n v="114.24000000000001"/>
    <n v="9.6000000000000002E-2"/>
    <n v="0.11424000000000001"/>
    <x v="12"/>
    <x v="3"/>
    <x v="1"/>
    <n v="18.240000000000009"/>
    <n v="0.15966386554621856"/>
  </r>
  <r>
    <d v="2022-04-28T00:00:00"/>
    <s v="P0014"/>
    <n v="14"/>
    <x v="2"/>
    <x v="1"/>
    <n v="0"/>
    <x v="9"/>
    <x v="2"/>
    <x v="1"/>
    <n v="112"/>
    <n v="146.72"/>
    <n v="1568"/>
    <n v="2054.08"/>
    <n v="1.5680000000000001"/>
    <n v="2.0540799999999999"/>
    <x v="14"/>
    <x v="3"/>
    <x v="1"/>
    <n v="486.07999999999993"/>
    <n v="0.23664122137404578"/>
  </r>
  <r>
    <d v="2022-04-30T00:00:00"/>
    <s v="P0016"/>
    <n v="13"/>
    <x v="1"/>
    <x v="0"/>
    <n v="0"/>
    <x v="21"/>
    <x v="2"/>
    <x v="3"/>
    <n v="13"/>
    <n v="16.64"/>
    <n v="169"/>
    <n v="216.32"/>
    <n v="0.16900000000000001"/>
    <n v="0.21631999999999998"/>
    <x v="24"/>
    <x v="3"/>
    <x v="1"/>
    <n v="47.319999999999993"/>
    <n v="0.21874999999999997"/>
  </r>
  <r>
    <d v="2022-04-30T00:00:00"/>
    <s v="P0027"/>
    <n v="8"/>
    <x v="2"/>
    <x v="0"/>
    <n v="0"/>
    <x v="26"/>
    <x v="4"/>
    <x v="2"/>
    <n v="48"/>
    <n v="57.120000000000005"/>
    <n v="384"/>
    <n v="456.96000000000004"/>
    <n v="0.38400000000000001"/>
    <n v="0.45696000000000003"/>
    <x v="24"/>
    <x v="3"/>
    <x v="1"/>
    <n v="72.960000000000036"/>
    <n v="0.15966386554621856"/>
  </r>
  <r>
    <d v="2022-05-01T00:00:00"/>
    <s v="P0034"/>
    <n v="9"/>
    <x v="0"/>
    <x v="0"/>
    <n v="0"/>
    <x v="13"/>
    <x v="4"/>
    <x v="2"/>
    <n v="55"/>
    <n v="58.3"/>
    <n v="495"/>
    <n v="524.69999999999993"/>
    <n v="0.495"/>
    <n v="0.52469999999999994"/>
    <x v="0"/>
    <x v="4"/>
    <x v="1"/>
    <n v="29.699999999999932"/>
    <n v="5.6603773584905537E-2"/>
  </r>
  <r>
    <d v="2022-05-01T00:00:00"/>
    <s v="P0033"/>
    <n v="6"/>
    <x v="1"/>
    <x v="0"/>
    <n v="0"/>
    <x v="38"/>
    <x v="4"/>
    <x v="1"/>
    <n v="95"/>
    <n v="119.7"/>
    <n v="570"/>
    <n v="718.2"/>
    <n v="0.56999999999999995"/>
    <n v="0.71820000000000006"/>
    <x v="0"/>
    <x v="4"/>
    <x v="1"/>
    <n v="148.20000000000005"/>
    <n v="0.20634920634920639"/>
  </r>
  <r>
    <d v="2022-05-02T00:00:00"/>
    <s v="P0013"/>
    <n v="4"/>
    <x v="1"/>
    <x v="1"/>
    <n v="0"/>
    <x v="2"/>
    <x v="2"/>
    <x v="1"/>
    <n v="112"/>
    <n v="122.08"/>
    <n v="448"/>
    <n v="488.32"/>
    <n v="0.44800000000000001"/>
    <n v="0.48831999999999998"/>
    <x v="1"/>
    <x v="4"/>
    <x v="1"/>
    <n v="40.319999999999993"/>
    <n v="8.2568807339449532E-2"/>
  </r>
  <r>
    <d v="2022-05-04T00:00:00"/>
    <s v="P0020"/>
    <n v="10"/>
    <x v="2"/>
    <x v="0"/>
    <n v="0"/>
    <x v="14"/>
    <x v="0"/>
    <x v="2"/>
    <n v="61"/>
    <n v="76.25"/>
    <n v="610"/>
    <n v="762.5"/>
    <n v="0.61"/>
    <n v="0.76249999999999996"/>
    <x v="3"/>
    <x v="4"/>
    <x v="1"/>
    <n v="152.5"/>
    <n v="0.2"/>
  </r>
  <r>
    <d v="2022-05-06T00:00:00"/>
    <s v="P0034"/>
    <n v="7"/>
    <x v="2"/>
    <x v="0"/>
    <n v="0"/>
    <x v="13"/>
    <x v="4"/>
    <x v="2"/>
    <n v="55"/>
    <n v="58.3"/>
    <n v="385"/>
    <n v="408.09999999999997"/>
    <n v="0.38500000000000001"/>
    <n v="0.40809999999999996"/>
    <x v="16"/>
    <x v="4"/>
    <x v="1"/>
    <n v="23.099999999999966"/>
    <n v="5.6603773584905578E-2"/>
  </r>
  <r>
    <d v="2022-05-07T00:00:00"/>
    <s v="P0015"/>
    <n v="4"/>
    <x v="1"/>
    <x v="1"/>
    <n v="0"/>
    <x v="27"/>
    <x v="2"/>
    <x v="3"/>
    <n v="12"/>
    <n v="15.719999999999999"/>
    <n v="48"/>
    <n v="62.879999999999995"/>
    <n v="4.8000000000000001E-2"/>
    <n v="6.2879999999999991E-2"/>
    <x v="20"/>
    <x v="4"/>
    <x v="1"/>
    <n v="14.879999999999995"/>
    <n v="0.23664122137404575"/>
  </r>
  <r>
    <d v="2022-05-07T00:00:00"/>
    <s v="P0027"/>
    <n v="1"/>
    <x v="1"/>
    <x v="0"/>
    <n v="0"/>
    <x v="26"/>
    <x v="4"/>
    <x v="2"/>
    <n v="48"/>
    <n v="57.120000000000005"/>
    <n v="48"/>
    <n v="57.120000000000005"/>
    <n v="4.8000000000000001E-2"/>
    <n v="5.7120000000000004E-2"/>
    <x v="20"/>
    <x v="4"/>
    <x v="1"/>
    <n v="9.1200000000000045"/>
    <n v="0.15966386554621856"/>
  </r>
  <r>
    <d v="2022-05-08T00:00:00"/>
    <s v="P0022"/>
    <n v="7"/>
    <x v="1"/>
    <x v="0"/>
    <n v="0"/>
    <x v="22"/>
    <x v="0"/>
    <x v="0"/>
    <n v="121"/>
    <n v="141.57"/>
    <n v="847"/>
    <n v="990.99"/>
    <n v="0.84699999999999998"/>
    <n v="0.99099000000000004"/>
    <x v="21"/>
    <x v="4"/>
    <x v="1"/>
    <n v="143.99"/>
    <n v="0.14529914529914531"/>
  </r>
  <r>
    <d v="2022-05-09T00:00:00"/>
    <s v="P0017"/>
    <n v="12"/>
    <x v="0"/>
    <x v="1"/>
    <n v="0"/>
    <x v="39"/>
    <x v="2"/>
    <x v="0"/>
    <n v="134"/>
    <n v="156.78"/>
    <n v="1608"/>
    <n v="1881.3600000000001"/>
    <n v="1.6080000000000001"/>
    <n v="1.8813600000000001"/>
    <x v="4"/>
    <x v="4"/>
    <x v="1"/>
    <n v="273.36000000000013"/>
    <n v="0.14529914529914537"/>
  </r>
  <r>
    <d v="2022-05-10T00:00:00"/>
    <s v="P0009"/>
    <n v="6"/>
    <x v="2"/>
    <x v="0"/>
    <n v="0"/>
    <x v="37"/>
    <x v="3"/>
    <x v="3"/>
    <n v="6"/>
    <n v="7.8599999999999994"/>
    <n v="36"/>
    <n v="47.16"/>
    <n v="3.5999999999999997E-2"/>
    <n v="4.7159999999999994E-2"/>
    <x v="26"/>
    <x v="4"/>
    <x v="1"/>
    <n v="11.159999999999997"/>
    <n v="0.23664122137404575"/>
  </r>
  <r>
    <d v="2022-05-12T00:00:00"/>
    <s v="P0011"/>
    <n v="7"/>
    <x v="1"/>
    <x v="1"/>
    <n v="0"/>
    <x v="31"/>
    <x v="2"/>
    <x v="2"/>
    <n v="44"/>
    <n v="48.4"/>
    <n v="308"/>
    <n v="338.8"/>
    <n v="0.308"/>
    <n v="0.33879999999999999"/>
    <x v="6"/>
    <x v="4"/>
    <x v="1"/>
    <n v="30.800000000000011"/>
    <n v="9.0909090909090939E-2"/>
  </r>
  <r>
    <d v="2022-05-13T00:00:00"/>
    <s v="P0012"/>
    <n v="5"/>
    <x v="2"/>
    <x v="0"/>
    <n v="0"/>
    <x v="35"/>
    <x v="2"/>
    <x v="1"/>
    <n v="73"/>
    <n v="94.17"/>
    <n v="365"/>
    <n v="470.85"/>
    <n v="0.36499999999999999"/>
    <n v="0.47085000000000005"/>
    <x v="22"/>
    <x v="4"/>
    <x v="1"/>
    <n v="105.85000000000002"/>
    <n v="0.22480620155038764"/>
  </r>
  <r>
    <d v="2022-05-14T00:00:00"/>
    <s v="P0008"/>
    <n v="14"/>
    <x v="2"/>
    <x v="1"/>
    <n v="0"/>
    <x v="25"/>
    <x v="3"/>
    <x v="1"/>
    <n v="83"/>
    <n v="94.62"/>
    <n v="1162"/>
    <n v="1324.68"/>
    <n v="1.1619999999999999"/>
    <n v="1.3246800000000001"/>
    <x v="29"/>
    <x v="4"/>
    <x v="1"/>
    <n v="162.68000000000006"/>
    <n v="0.1228070175438597"/>
  </r>
  <r>
    <d v="2022-05-15T00:00:00"/>
    <s v="P0020"/>
    <n v="5"/>
    <x v="1"/>
    <x v="0"/>
    <n v="0"/>
    <x v="14"/>
    <x v="0"/>
    <x v="2"/>
    <n v="61"/>
    <n v="76.25"/>
    <n v="305"/>
    <n v="381.25"/>
    <n v="0.30499999999999999"/>
    <n v="0.38124999999999998"/>
    <x v="17"/>
    <x v="4"/>
    <x v="1"/>
    <n v="76.25"/>
    <n v="0.2"/>
  </r>
  <r>
    <d v="2022-05-16T00:00:00"/>
    <s v="P0010"/>
    <n v="13"/>
    <x v="2"/>
    <x v="1"/>
    <n v="0"/>
    <x v="20"/>
    <x v="2"/>
    <x v="0"/>
    <n v="148"/>
    <n v="164.28"/>
    <n v="1924"/>
    <n v="2135.64"/>
    <n v="1.9239999999999999"/>
    <n v="2.13564"/>
    <x v="23"/>
    <x v="4"/>
    <x v="1"/>
    <n v="211.63999999999987"/>
    <n v="9.9099099099099044E-2"/>
  </r>
  <r>
    <d v="2022-05-16T00:00:00"/>
    <s v="P0031"/>
    <n v="13"/>
    <x v="1"/>
    <x v="0"/>
    <n v="0"/>
    <x v="5"/>
    <x v="4"/>
    <x v="1"/>
    <n v="93"/>
    <n v="104.16"/>
    <n v="1209"/>
    <n v="1354.08"/>
    <n v="1.2090000000000001"/>
    <n v="1.35408"/>
    <x v="23"/>
    <x v="4"/>
    <x v="1"/>
    <n v="145.07999999999993"/>
    <n v="0.1071428571428571"/>
  </r>
  <r>
    <d v="2022-05-17T00:00:00"/>
    <s v="P0027"/>
    <n v="8"/>
    <x v="2"/>
    <x v="1"/>
    <n v="0"/>
    <x v="26"/>
    <x v="4"/>
    <x v="2"/>
    <n v="48"/>
    <n v="57.120000000000005"/>
    <n v="384"/>
    <n v="456.96000000000004"/>
    <n v="0.38400000000000001"/>
    <n v="0.45696000000000003"/>
    <x v="30"/>
    <x v="4"/>
    <x v="1"/>
    <n v="72.960000000000036"/>
    <n v="0.15966386554621856"/>
  </r>
  <r>
    <d v="2022-05-18T00:00:00"/>
    <s v="P0027"/>
    <n v="4"/>
    <x v="0"/>
    <x v="0"/>
    <n v="0"/>
    <x v="26"/>
    <x v="4"/>
    <x v="2"/>
    <n v="48"/>
    <n v="57.120000000000005"/>
    <n v="192"/>
    <n v="228.48000000000002"/>
    <n v="0.192"/>
    <n v="0.22848000000000002"/>
    <x v="7"/>
    <x v="4"/>
    <x v="1"/>
    <n v="36.480000000000018"/>
    <n v="0.15966386554621856"/>
  </r>
  <r>
    <d v="2022-05-18T00:00:00"/>
    <s v="P0038"/>
    <n v="8"/>
    <x v="0"/>
    <x v="0"/>
    <n v="0"/>
    <x v="1"/>
    <x v="1"/>
    <x v="1"/>
    <n v="72"/>
    <n v="79.92"/>
    <n v="576"/>
    <n v="639.36"/>
    <n v="0.57599999999999996"/>
    <n v="0.63936000000000004"/>
    <x v="7"/>
    <x v="4"/>
    <x v="1"/>
    <n v="63.360000000000014"/>
    <n v="9.9099099099099114E-2"/>
  </r>
  <r>
    <d v="2022-05-20T00:00:00"/>
    <s v="P0044"/>
    <n v="15"/>
    <x v="1"/>
    <x v="1"/>
    <n v="0"/>
    <x v="11"/>
    <x v="1"/>
    <x v="1"/>
    <n v="76"/>
    <n v="82.08"/>
    <n v="1140"/>
    <n v="1231.2"/>
    <n v="1.1399999999999999"/>
    <n v="1.2312000000000001"/>
    <x v="9"/>
    <x v="4"/>
    <x v="1"/>
    <n v="91.200000000000045"/>
    <n v="7.4074074074074112E-2"/>
  </r>
  <r>
    <d v="2022-05-22T00:00:00"/>
    <s v="P0015"/>
    <n v="12"/>
    <x v="2"/>
    <x v="0"/>
    <n v="0"/>
    <x v="27"/>
    <x v="2"/>
    <x v="3"/>
    <n v="12"/>
    <n v="15.719999999999999"/>
    <n v="144"/>
    <n v="188.64"/>
    <n v="0.14399999999999999"/>
    <n v="0.18863999999999997"/>
    <x v="18"/>
    <x v="4"/>
    <x v="1"/>
    <n v="44.639999999999986"/>
    <n v="0.23664122137404575"/>
  </r>
  <r>
    <d v="2022-05-25T00:00:00"/>
    <s v="P0002"/>
    <n v="7"/>
    <x v="1"/>
    <x v="0"/>
    <n v="0"/>
    <x v="29"/>
    <x v="3"/>
    <x v="1"/>
    <n v="105"/>
    <n v="142.80000000000001"/>
    <n v="735"/>
    <n v="999.60000000000014"/>
    <n v="0.73499999999999999"/>
    <n v="0.99960000000000016"/>
    <x v="11"/>
    <x v="4"/>
    <x v="1"/>
    <n v="264.60000000000014"/>
    <n v="0.26470588235294129"/>
  </r>
  <r>
    <d v="2022-05-26T00:00:00"/>
    <s v="P0028"/>
    <n v="2"/>
    <x v="2"/>
    <x v="0"/>
    <n v="0"/>
    <x v="33"/>
    <x v="4"/>
    <x v="3"/>
    <n v="37"/>
    <n v="41.81"/>
    <n v="74"/>
    <n v="83.62"/>
    <n v="7.3999999999999996E-2"/>
    <n v="8.362E-2"/>
    <x v="12"/>
    <x v="4"/>
    <x v="1"/>
    <n v="9.6200000000000045"/>
    <n v="0.11504424778761067"/>
  </r>
  <r>
    <d v="2022-05-26T00:00:00"/>
    <s v="P0027"/>
    <n v="2"/>
    <x v="1"/>
    <x v="0"/>
    <n v="0"/>
    <x v="26"/>
    <x v="4"/>
    <x v="2"/>
    <n v="48"/>
    <n v="57.120000000000005"/>
    <n v="96"/>
    <n v="114.24000000000001"/>
    <n v="9.6000000000000002E-2"/>
    <n v="0.11424000000000001"/>
    <x v="12"/>
    <x v="4"/>
    <x v="1"/>
    <n v="18.240000000000009"/>
    <n v="0.15966386554621856"/>
  </r>
  <r>
    <d v="2022-05-28T00:00:00"/>
    <s v="P0041"/>
    <n v="10"/>
    <x v="0"/>
    <x v="1"/>
    <n v="0"/>
    <x v="41"/>
    <x v="1"/>
    <x v="0"/>
    <n v="138"/>
    <n v="173.88"/>
    <n v="1380"/>
    <n v="1738.8"/>
    <n v="1.38"/>
    <n v="1.7387999999999999"/>
    <x v="14"/>
    <x v="4"/>
    <x v="1"/>
    <n v="358.79999999999995"/>
    <n v="0.20634920634920634"/>
  </r>
  <r>
    <d v="2022-05-28T00:00:00"/>
    <s v="P0008"/>
    <n v="5"/>
    <x v="0"/>
    <x v="0"/>
    <n v="0"/>
    <x v="25"/>
    <x v="3"/>
    <x v="1"/>
    <n v="83"/>
    <n v="94.62"/>
    <n v="415"/>
    <n v="473.1"/>
    <n v="0.41499999999999998"/>
    <n v="0.47310000000000002"/>
    <x v="14"/>
    <x v="4"/>
    <x v="1"/>
    <n v="58.100000000000023"/>
    <n v="0.1228070175438597"/>
  </r>
  <r>
    <d v="2022-05-28T00:00:00"/>
    <s v="P0010"/>
    <n v="9"/>
    <x v="1"/>
    <x v="1"/>
    <n v="0"/>
    <x v="20"/>
    <x v="2"/>
    <x v="0"/>
    <n v="148"/>
    <n v="164.28"/>
    <n v="1332"/>
    <n v="1478.52"/>
    <n v="1.3320000000000001"/>
    <n v="1.4785200000000001"/>
    <x v="14"/>
    <x v="4"/>
    <x v="1"/>
    <n v="146.51999999999998"/>
    <n v="9.9099099099099086E-2"/>
  </r>
  <r>
    <d v="2022-05-28T00:00:00"/>
    <s v="P0004"/>
    <n v="12"/>
    <x v="1"/>
    <x v="0"/>
    <n v="0"/>
    <x v="3"/>
    <x v="3"/>
    <x v="2"/>
    <n v="44"/>
    <n v="48.84"/>
    <n v="528"/>
    <n v="586.08000000000004"/>
    <n v="0.52800000000000002"/>
    <n v="0.58608000000000005"/>
    <x v="14"/>
    <x v="4"/>
    <x v="1"/>
    <n v="58.080000000000041"/>
    <n v="9.9099099099099155E-2"/>
  </r>
  <r>
    <d v="2022-05-28T00:00:00"/>
    <s v="P0020"/>
    <n v="14"/>
    <x v="2"/>
    <x v="1"/>
    <n v="0"/>
    <x v="14"/>
    <x v="0"/>
    <x v="2"/>
    <n v="61"/>
    <n v="76.25"/>
    <n v="854"/>
    <n v="1067.5"/>
    <n v="0.85399999999999998"/>
    <n v="1.0674999999999999"/>
    <x v="14"/>
    <x v="4"/>
    <x v="1"/>
    <n v="213.5"/>
    <n v="0.2"/>
  </r>
  <r>
    <d v="2022-05-30T00:00:00"/>
    <s v="P0044"/>
    <n v="9"/>
    <x v="2"/>
    <x v="0"/>
    <n v="0"/>
    <x v="11"/>
    <x v="1"/>
    <x v="1"/>
    <n v="76"/>
    <n v="82.08"/>
    <n v="684"/>
    <n v="738.72"/>
    <n v="0.68400000000000005"/>
    <n v="0.73872000000000004"/>
    <x v="24"/>
    <x v="4"/>
    <x v="1"/>
    <n v="54.720000000000027"/>
    <n v="7.4074074074074112E-2"/>
  </r>
  <r>
    <d v="2022-05-30T00:00:00"/>
    <s v="P0005"/>
    <n v="4"/>
    <x v="0"/>
    <x v="1"/>
    <n v="0"/>
    <x v="24"/>
    <x v="3"/>
    <x v="0"/>
    <n v="133"/>
    <n v="155.61000000000001"/>
    <n v="532"/>
    <n v="622.44000000000005"/>
    <n v="0.53200000000000003"/>
    <n v="0.6224400000000001"/>
    <x v="24"/>
    <x v="4"/>
    <x v="1"/>
    <n v="90.440000000000055"/>
    <n v="0.14529914529914537"/>
  </r>
  <r>
    <d v="2022-05-30T00:00:00"/>
    <s v="P0033"/>
    <n v="3"/>
    <x v="1"/>
    <x v="1"/>
    <n v="0"/>
    <x v="38"/>
    <x v="4"/>
    <x v="1"/>
    <n v="95"/>
    <n v="119.7"/>
    <n v="285"/>
    <n v="359.1"/>
    <n v="0.28499999999999998"/>
    <n v="0.35910000000000003"/>
    <x v="24"/>
    <x v="4"/>
    <x v="1"/>
    <n v="74.100000000000023"/>
    <n v="0.20634920634920639"/>
  </r>
  <r>
    <d v="2022-06-03T00:00:00"/>
    <s v="P0008"/>
    <n v="14"/>
    <x v="1"/>
    <x v="0"/>
    <n v="0"/>
    <x v="25"/>
    <x v="3"/>
    <x v="1"/>
    <n v="83"/>
    <n v="94.62"/>
    <n v="1162"/>
    <n v="1324.68"/>
    <n v="1.1619999999999999"/>
    <n v="1.3246800000000001"/>
    <x v="2"/>
    <x v="5"/>
    <x v="1"/>
    <n v="162.68000000000006"/>
    <n v="0.1228070175438597"/>
  </r>
  <r>
    <d v="2022-06-10T00:00:00"/>
    <s v="P0028"/>
    <n v="8"/>
    <x v="0"/>
    <x v="0"/>
    <n v="0"/>
    <x v="33"/>
    <x v="4"/>
    <x v="3"/>
    <n v="37"/>
    <n v="41.81"/>
    <n v="296"/>
    <n v="334.48"/>
    <n v="0.29599999999999999"/>
    <n v="0.33448"/>
    <x v="26"/>
    <x v="5"/>
    <x v="1"/>
    <n v="38.480000000000018"/>
    <n v="0.11504424778761067"/>
  </r>
  <r>
    <d v="2022-06-11T00:00:00"/>
    <s v="P0039"/>
    <n v="13"/>
    <x v="1"/>
    <x v="1"/>
    <n v="0"/>
    <x v="34"/>
    <x v="1"/>
    <x v="3"/>
    <n v="37"/>
    <n v="42.55"/>
    <n v="481"/>
    <n v="553.15"/>
    <n v="0.48099999999999998"/>
    <n v="0.55315000000000003"/>
    <x v="5"/>
    <x v="5"/>
    <x v="1"/>
    <n v="72.149999999999977"/>
    <n v="0.13043478260869562"/>
  </r>
  <r>
    <d v="2022-06-11T00:00:00"/>
    <s v="P0021"/>
    <n v="6"/>
    <x v="2"/>
    <x v="0"/>
    <n v="0"/>
    <x v="32"/>
    <x v="0"/>
    <x v="0"/>
    <n v="126"/>
    <n v="162.54"/>
    <n v="756"/>
    <n v="975.24"/>
    <n v="0.75600000000000001"/>
    <n v="0.97524"/>
    <x v="5"/>
    <x v="5"/>
    <x v="1"/>
    <n v="219.24"/>
    <n v="0.22480620155038761"/>
  </r>
  <r>
    <d v="2022-06-13T00:00:00"/>
    <s v="P0026"/>
    <n v="6"/>
    <x v="2"/>
    <x v="1"/>
    <n v="0"/>
    <x v="42"/>
    <x v="4"/>
    <x v="3"/>
    <n v="18"/>
    <n v="24.66"/>
    <n v="108"/>
    <n v="147.96"/>
    <n v="0.108"/>
    <n v="0.14796000000000001"/>
    <x v="22"/>
    <x v="5"/>
    <x v="1"/>
    <n v="39.960000000000008"/>
    <n v="0.27007299270072999"/>
  </r>
  <r>
    <d v="2022-06-15T00:00:00"/>
    <s v="P0042"/>
    <n v="15"/>
    <x v="0"/>
    <x v="0"/>
    <n v="0"/>
    <x v="10"/>
    <x v="1"/>
    <x v="0"/>
    <n v="120"/>
    <n v="162"/>
    <n v="1800"/>
    <n v="2430"/>
    <n v="1.8"/>
    <n v="2.4300000000000002"/>
    <x v="17"/>
    <x v="5"/>
    <x v="1"/>
    <n v="630"/>
    <n v="0.25925925925925924"/>
  </r>
  <r>
    <d v="2022-06-16T00:00:00"/>
    <s v="P0029"/>
    <n v="15"/>
    <x v="1"/>
    <x v="1"/>
    <n v="0"/>
    <x v="19"/>
    <x v="4"/>
    <x v="2"/>
    <n v="47"/>
    <n v="53.11"/>
    <n v="705"/>
    <n v="796.65"/>
    <n v="0.70499999999999996"/>
    <n v="0.79664999999999997"/>
    <x v="23"/>
    <x v="5"/>
    <x v="1"/>
    <n v="91.649999999999977"/>
    <n v="0.11504424778761059"/>
  </r>
  <r>
    <d v="2022-06-19T00:00:00"/>
    <s v="P0002"/>
    <n v="8"/>
    <x v="2"/>
    <x v="1"/>
    <n v="0"/>
    <x v="29"/>
    <x v="3"/>
    <x v="1"/>
    <n v="105"/>
    <n v="142.80000000000001"/>
    <n v="840"/>
    <n v="1142.4000000000001"/>
    <n v="0.84"/>
    <n v="1.1424000000000001"/>
    <x v="8"/>
    <x v="5"/>
    <x v="1"/>
    <n v="302.40000000000009"/>
    <n v="0.26470588235294124"/>
  </r>
  <r>
    <d v="2022-06-21T00:00:00"/>
    <s v="P0017"/>
    <n v="14"/>
    <x v="2"/>
    <x v="1"/>
    <n v="0"/>
    <x v="39"/>
    <x v="2"/>
    <x v="0"/>
    <n v="134"/>
    <n v="156.78"/>
    <n v="1876"/>
    <n v="2194.92"/>
    <n v="1.8759999999999999"/>
    <n v="2.1949200000000002"/>
    <x v="10"/>
    <x v="5"/>
    <x v="1"/>
    <n v="318.92000000000007"/>
    <n v="0.14529914529914534"/>
  </r>
  <r>
    <d v="2022-06-22T00:00:00"/>
    <s v="P0040"/>
    <n v="10"/>
    <x v="1"/>
    <x v="1"/>
    <n v="0"/>
    <x v="17"/>
    <x v="1"/>
    <x v="1"/>
    <n v="90"/>
    <n v="115.2"/>
    <n v="900"/>
    <n v="1152"/>
    <n v="0.9"/>
    <n v="1.1519999999999999"/>
    <x v="18"/>
    <x v="5"/>
    <x v="1"/>
    <n v="252"/>
    <n v="0.21875"/>
  </r>
  <r>
    <d v="2022-06-22T00:00:00"/>
    <s v="P0001"/>
    <n v="4"/>
    <x v="2"/>
    <x v="1"/>
    <n v="0"/>
    <x v="16"/>
    <x v="3"/>
    <x v="1"/>
    <n v="98"/>
    <n v="103.88"/>
    <n v="392"/>
    <n v="415.52"/>
    <n v="0.39200000000000002"/>
    <n v="0.41552"/>
    <x v="18"/>
    <x v="5"/>
    <x v="1"/>
    <n v="23.519999999999982"/>
    <n v="5.660377358490562E-2"/>
  </r>
  <r>
    <d v="2022-06-23T00:00:00"/>
    <s v="P0004"/>
    <n v="8"/>
    <x v="2"/>
    <x v="0"/>
    <n v="0"/>
    <x v="3"/>
    <x v="3"/>
    <x v="2"/>
    <n v="44"/>
    <n v="48.84"/>
    <n v="352"/>
    <n v="390.72"/>
    <n v="0.35199999999999998"/>
    <n v="0.39072000000000001"/>
    <x v="19"/>
    <x v="5"/>
    <x v="1"/>
    <n v="38.720000000000027"/>
    <n v="9.9099099099099155E-2"/>
  </r>
  <r>
    <d v="2022-06-24T00:00:00"/>
    <s v="P0018"/>
    <n v="7"/>
    <x v="2"/>
    <x v="1"/>
    <n v="0"/>
    <x v="30"/>
    <x v="2"/>
    <x v="3"/>
    <n v="37"/>
    <n v="49.21"/>
    <n v="259"/>
    <n v="344.47"/>
    <n v="0.25900000000000001"/>
    <n v="0.34447000000000005"/>
    <x v="27"/>
    <x v="5"/>
    <x v="1"/>
    <n v="85.470000000000027"/>
    <n v="0.24812030075187977"/>
  </r>
  <r>
    <d v="2022-06-25T00:00:00"/>
    <s v="P0012"/>
    <n v="7"/>
    <x v="1"/>
    <x v="0"/>
    <n v="0"/>
    <x v="35"/>
    <x v="2"/>
    <x v="1"/>
    <n v="73"/>
    <n v="94.17"/>
    <n v="511"/>
    <n v="659.19"/>
    <n v="0.51100000000000001"/>
    <n v="0.65919000000000005"/>
    <x v="11"/>
    <x v="5"/>
    <x v="1"/>
    <n v="148.19000000000005"/>
    <n v="0.22480620155038766"/>
  </r>
  <r>
    <d v="2022-06-26T00:00:00"/>
    <s v="P0034"/>
    <n v="4"/>
    <x v="2"/>
    <x v="1"/>
    <n v="0"/>
    <x v="13"/>
    <x v="4"/>
    <x v="2"/>
    <n v="55"/>
    <n v="58.3"/>
    <n v="220"/>
    <n v="233.2"/>
    <n v="0.22"/>
    <n v="0.23319999999999999"/>
    <x v="12"/>
    <x v="5"/>
    <x v="1"/>
    <n v="13.199999999999989"/>
    <n v="5.6603773584905613E-2"/>
  </r>
  <r>
    <d v="2022-06-26T00:00:00"/>
    <s v="P0043"/>
    <n v="12"/>
    <x v="2"/>
    <x v="0"/>
    <n v="0"/>
    <x v="23"/>
    <x v="1"/>
    <x v="1"/>
    <n v="67"/>
    <n v="83.08"/>
    <n v="804"/>
    <n v="996.96"/>
    <n v="0.80400000000000005"/>
    <n v="0.99696000000000007"/>
    <x v="12"/>
    <x v="5"/>
    <x v="1"/>
    <n v="192.96000000000004"/>
    <n v="0.19354838709677422"/>
  </r>
  <r>
    <d v="2022-07-03T00:00:00"/>
    <s v="P0033"/>
    <n v="15"/>
    <x v="2"/>
    <x v="1"/>
    <n v="0"/>
    <x v="38"/>
    <x v="4"/>
    <x v="1"/>
    <n v="95"/>
    <n v="119.7"/>
    <n v="1425"/>
    <n v="1795.5"/>
    <n v="1.425"/>
    <n v="1.7955000000000001"/>
    <x v="2"/>
    <x v="6"/>
    <x v="1"/>
    <n v="370.5"/>
    <n v="0.20634920634920634"/>
  </r>
  <r>
    <d v="2022-07-04T00:00:00"/>
    <s v="P0007"/>
    <n v="7"/>
    <x v="2"/>
    <x v="0"/>
    <n v="0"/>
    <x v="36"/>
    <x v="3"/>
    <x v="2"/>
    <n v="43"/>
    <n v="47.730000000000004"/>
    <n v="301"/>
    <n v="334.11"/>
    <n v="0.30099999999999999"/>
    <n v="0.33411000000000002"/>
    <x v="3"/>
    <x v="6"/>
    <x v="1"/>
    <n v="33.110000000000014"/>
    <n v="9.9099099099099142E-2"/>
  </r>
  <r>
    <d v="2022-07-05T00:00:00"/>
    <s v="P0025"/>
    <n v="7"/>
    <x v="1"/>
    <x v="1"/>
    <n v="0"/>
    <x v="7"/>
    <x v="0"/>
    <x v="3"/>
    <n v="7"/>
    <n v="8.33"/>
    <n v="49"/>
    <n v="58.31"/>
    <n v="4.9000000000000002E-2"/>
    <n v="5.8310000000000001E-2"/>
    <x v="15"/>
    <x v="6"/>
    <x v="1"/>
    <n v="9.3100000000000023"/>
    <n v="0.15966386554621853"/>
  </r>
  <r>
    <d v="2022-07-05T00:00:00"/>
    <s v="P0015"/>
    <n v="8"/>
    <x v="2"/>
    <x v="0"/>
    <n v="0"/>
    <x v="27"/>
    <x v="2"/>
    <x v="3"/>
    <n v="12"/>
    <n v="15.719999999999999"/>
    <n v="96"/>
    <n v="125.75999999999999"/>
    <n v="9.6000000000000002E-2"/>
    <n v="0.12575999999999998"/>
    <x v="15"/>
    <x v="6"/>
    <x v="1"/>
    <n v="29.759999999999991"/>
    <n v="0.23664122137404575"/>
  </r>
  <r>
    <d v="2022-07-06T00:00:00"/>
    <s v="P0041"/>
    <n v="2"/>
    <x v="2"/>
    <x v="1"/>
    <n v="0"/>
    <x v="41"/>
    <x v="1"/>
    <x v="0"/>
    <n v="138"/>
    <n v="173.88"/>
    <n v="276"/>
    <n v="347.76"/>
    <n v="0.27600000000000002"/>
    <n v="0.34776000000000001"/>
    <x v="16"/>
    <x v="6"/>
    <x v="1"/>
    <n v="71.759999999999991"/>
    <n v="0.20634920634920634"/>
  </r>
  <r>
    <d v="2022-07-08T00:00:00"/>
    <s v="P0018"/>
    <n v="2"/>
    <x v="2"/>
    <x v="0"/>
    <n v="0"/>
    <x v="30"/>
    <x v="2"/>
    <x v="3"/>
    <n v="37"/>
    <n v="49.21"/>
    <n v="74"/>
    <n v="98.42"/>
    <n v="7.3999999999999996E-2"/>
    <n v="9.8420000000000007E-2"/>
    <x v="21"/>
    <x v="6"/>
    <x v="1"/>
    <n v="24.42"/>
    <n v="0.24812030075187971"/>
  </r>
  <r>
    <d v="2022-07-10T00:00:00"/>
    <s v="P0032"/>
    <n v="12"/>
    <x v="1"/>
    <x v="1"/>
    <n v="0"/>
    <x v="18"/>
    <x v="4"/>
    <x v="1"/>
    <n v="89"/>
    <n v="117.48"/>
    <n v="1068"/>
    <n v="1409.76"/>
    <n v="1.0680000000000001"/>
    <n v="1.4097599999999999"/>
    <x v="26"/>
    <x v="6"/>
    <x v="1"/>
    <n v="341.76"/>
    <n v="0.24242424242424243"/>
  </r>
  <r>
    <d v="2022-07-12T00:00:00"/>
    <s v="P0028"/>
    <n v="12"/>
    <x v="2"/>
    <x v="1"/>
    <n v="0"/>
    <x v="33"/>
    <x v="4"/>
    <x v="3"/>
    <n v="37"/>
    <n v="41.81"/>
    <n v="444"/>
    <n v="501.72"/>
    <n v="0.44400000000000001"/>
    <n v="0.50172000000000005"/>
    <x v="6"/>
    <x v="6"/>
    <x v="1"/>
    <n v="57.720000000000027"/>
    <n v="0.11504424778761067"/>
  </r>
  <r>
    <d v="2022-07-13T00:00:00"/>
    <s v="P0025"/>
    <n v="7"/>
    <x v="2"/>
    <x v="0"/>
    <n v="0"/>
    <x v="7"/>
    <x v="0"/>
    <x v="3"/>
    <n v="7"/>
    <n v="8.33"/>
    <n v="49"/>
    <n v="58.31"/>
    <n v="4.9000000000000002E-2"/>
    <n v="5.8310000000000001E-2"/>
    <x v="22"/>
    <x v="6"/>
    <x v="1"/>
    <n v="9.3100000000000023"/>
    <n v="0.15966386554621853"/>
  </r>
  <r>
    <d v="2022-07-14T00:00:00"/>
    <s v="P0033"/>
    <n v="9"/>
    <x v="2"/>
    <x v="0"/>
    <n v="0"/>
    <x v="38"/>
    <x v="4"/>
    <x v="1"/>
    <n v="95"/>
    <n v="119.7"/>
    <n v="855"/>
    <n v="1077.3"/>
    <n v="0.85499999999999998"/>
    <n v="1.0772999999999999"/>
    <x v="29"/>
    <x v="6"/>
    <x v="1"/>
    <n v="222.29999999999995"/>
    <n v="0.20634920634920631"/>
  </r>
  <r>
    <d v="2022-07-15T00:00:00"/>
    <s v="P0004"/>
    <n v="2"/>
    <x v="1"/>
    <x v="0"/>
    <n v="0"/>
    <x v="3"/>
    <x v="3"/>
    <x v="2"/>
    <n v="44"/>
    <n v="48.84"/>
    <n v="88"/>
    <n v="97.68"/>
    <n v="8.7999999999999995E-2"/>
    <n v="9.7680000000000003E-2"/>
    <x v="17"/>
    <x v="6"/>
    <x v="1"/>
    <n v="9.6800000000000068"/>
    <n v="9.9099099099099155E-2"/>
  </r>
  <r>
    <d v="2022-07-17T00:00:00"/>
    <s v="P0041"/>
    <n v="8"/>
    <x v="1"/>
    <x v="1"/>
    <n v="0"/>
    <x v="41"/>
    <x v="1"/>
    <x v="0"/>
    <n v="138"/>
    <n v="173.88"/>
    <n v="1104"/>
    <n v="1391.04"/>
    <n v="1.1040000000000001"/>
    <n v="1.3910400000000001"/>
    <x v="30"/>
    <x v="6"/>
    <x v="1"/>
    <n v="287.03999999999996"/>
    <n v="0.20634920634920634"/>
  </r>
  <r>
    <d v="2022-07-18T00:00:00"/>
    <s v="P0010"/>
    <n v="12"/>
    <x v="2"/>
    <x v="0"/>
    <n v="0"/>
    <x v="20"/>
    <x v="2"/>
    <x v="0"/>
    <n v="148"/>
    <n v="164.28"/>
    <n v="1776"/>
    <n v="1971.3600000000001"/>
    <n v="1.776"/>
    <n v="1.9713600000000002"/>
    <x v="7"/>
    <x v="6"/>
    <x v="1"/>
    <n v="195.36000000000013"/>
    <n v="9.9099099099099155E-2"/>
  </r>
  <r>
    <d v="2022-07-20T00:00:00"/>
    <s v="P0042"/>
    <n v="8"/>
    <x v="0"/>
    <x v="0"/>
    <n v="0"/>
    <x v="10"/>
    <x v="1"/>
    <x v="0"/>
    <n v="120"/>
    <n v="162"/>
    <n v="960"/>
    <n v="1296"/>
    <n v="0.96"/>
    <n v="1.296"/>
    <x v="9"/>
    <x v="6"/>
    <x v="1"/>
    <n v="336"/>
    <n v="0.25925925925925924"/>
  </r>
  <r>
    <d v="2022-07-22T00:00:00"/>
    <s v="P0034"/>
    <n v="6"/>
    <x v="2"/>
    <x v="1"/>
    <n v="0"/>
    <x v="13"/>
    <x v="4"/>
    <x v="2"/>
    <n v="55"/>
    <n v="58.3"/>
    <n v="330"/>
    <n v="349.79999999999995"/>
    <n v="0.33"/>
    <n v="0.34979999999999994"/>
    <x v="18"/>
    <x v="6"/>
    <x v="1"/>
    <n v="19.799999999999955"/>
    <n v="5.6603773584905537E-2"/>
  </r>
  <r>
    <d v="2022-07-23T00:00:00"/>
    <s v="P0018"/>
    <n v="2"/>
    <x v="1"/>
    <x v="0"/>
    <n v="0"/>
    <x v="30"/>
    <x v="2"/>
    <x v="3"/>
    <n v="37"/>
    <n v="49.21"/>
    <n v="74"/>
    <n v="98.42"/>
    <n v="7.3999999999999996E-2"/>
    <n v="9.8420000000000007E-2"/>
    <x v="19"/>
    <x v="6"/>
    <x v="1"/>
    <n v="24.42"/>
    <n v="0.24812030075187971"/>
  </r>
  <r>
    <d v="2022-07-24T00:00:00"/>
    <s v="P0006"/>
    <n v="14"/>
    <x v="2"/>
    <x v="1"/>
    <n v="0"/>
    <x v="15"/>
    <x v="3"/>
    <x v="1"/>
    <n v="75"/>
    <n v="85.5"/>
    <n v="1050"/>
    <n v="1197"/>
    <n v="1.05"/>
    <n v="1.1970000000000001"/>
    <x v="27"/>
    <x v="6"/>
    <x v="1"/>
    <n v="147"/>
    <n v="0.12280701754385964"/>
  </r>
  <r>
    <d v="2022-07-24T00:00:00"/>
    <s v="P0027"/>
    <n v="1"/>
    <x v="1"/>
    <x v="0"/>
    <n v="0"/>
    <x v="26"/>
    <x v="4"/>
    <x v="2"/>
    <n v="48"/>
    <n v="57.120000000000005"/>
    <n v="48"/>
    <n v="57.120000000000005"/>
    <n v="4.8000000000000001E-2"/>
    <n v="5.7120000000000004E-2"/>
    <x v="27"/>
    <x v="6"/>
    <x v="1"/>
    <n v="9.1200000000000045"/>
    <n v="0.15966386554621856"/>
  </r>
  <r>
    <d v="2022-07-25T00:00:00"/>
    <s v="P0044"/>
    <n v="2"/>
    <x v="2"/>
    <x v="1"/>
    <n v="0"/>
    <x v="11"/>
    <x v="1"/>
    <x v="1"/>
    <n v="76"/>
    <n v="82.08"/>
    <n v="152"/>
    <n v="164.16"/>
    <n v="0.152"/>
    <n v="0.16416"/>
    <x v="11"/>
    <x v="6"/>
    <x v="1"/>
    <n v="12.159999999999997"/>
    <n v="7.4074074074074056E-2"/>
  </r>
  <r>
    <d v="2022-07-25T00:00:00"/>
    <s v="P0017"/>
    <n v="12"/>
    <x v="2"/>
    <x v="1"/>
    <n v="0"/>
    <x v="39"/>
    <x v="2"/>
    <x v="0"/>
    <n v="134"/>
    <n v="156.78"/>
    <n v="1608"/>
    <n v="1881.3600000000001"/>
    <n v="1.6080000000000001"/>
    <n v="1.8813600000000001"/>
    <x v="11"/>
    <x v="6"/>
    <x v="1"/>
    <n v="273.36000000000013"/>
    <n v="0.14529914529914537"/>
  </r>
  <r>
    <d v="2022-07-25T00:00:00"/>
    <s v="P0003"/>
    <n v="13"/>
    <x v="1"/>
    <x v="1"/>
    <n v="0"/>
    <x v="6"/>
    <x v="3"/>
    <x v="1"/>
    <n v="71"/>
    <n v="80.94"/>
    <n v="923"/>
    <n v="1052.22"/>
    <n v="0.92300000000000004"/>
    <n v="1.0522199999999999"/>
    <x v="11"/>
    <x v="6"/>
    <x v="1"/>
    <n v="129.22000000000003"/>
    <n v="0.12280701754385967"/>
  </r>
  <r>
    <d v="2022-07-26T00:00:00"/>
    <s v="P0003"/>
    <n v="10"/>
    <x v="1"/>
    <x v="0"/>
    <n v="0"/>
    <x v="6"/>
    <x v="3"/>
    <x v="1"/>
    <n v="71"/>
    <n v="80.94"/>
    <n v="710"/>
    <n v="809.4"/>
    <n v="0.71"/>
    <n v="0.80940000000000001"/>
    <x v="12"/>
    <x v="6"/>
    <x v="1"/>
    <n v="99.399999999999977"/>
    <n v="0.12280701754385963"/>
  </r>
  <r>
    <d v="2022-07-26T00:00:00"/>
    <s v="P0026"/>
    <n v="1"/>
    <x v="1"/>
    <x v="1"/>
    <n v="0"/>
    <x v="42"/>
    <x v="4"/>
    <x v="3"/>
    <n v="18"/>
    <n v="24.66"/>
    <n v="18"/>
    <n v="24.66"/>
    <n v="1.7999999999999999E-2"/>
    <n v="2.4660000000000001E-2"/>
    <x v="12"/>
    <x v="6"/>
    <x v="1"/>
    <n v="6.66"/>
    <n v="0.27007299270072993"/>
  </r>
  <r>
    <d v="2022-08-03T00:00:00"/>
    <s v="P0012"/>
    <n v="5"/>
    <x v="2"/>
    <x v="1"/>
    <n v="0"/>
    <x v="35"/>
    <x v="2"/>
    <x v="1"/>
    <n v="73"/>
    <n v="94.17"/>
    <n v="365"/>
    <n v="470.85"/>
    <n v="0.36499999999999999"/>
    <n v="0.47085000000000005"/>
    <x v="2"/>
    <x v="7"/>
    <x v="1"/>
    <n v="105.85000000000002"/>
    <n v="0.22480620155038764"/>
  </r>
  <r>
    <d v="2022-08-06T00:00:00"/>
    <s v="P0016"/>
    <n v="9"/>
    <x v="1"/>
    <x v="0"/>
    <n v="0"/>
    <x v="21"/>
    <x v="2"/>
    <x v="3"/>
    <n v="13"/>
    <n v="16.64"/>
    <n v="117"/>
    <n v="149.76"/>
    <n v="0.11700000000000001"/>
    <n v="0.14976"/>
    <x v="16"/>
    <x v="7"/>
    <x v="1"/>
    <n v="32.759999999999991"/>
    <n v="0.21874999999999994"/>
  </r>
  <r>
    <d v="2022-08-08T00:00:00"/>
    <s v="P0016"/>
    <n v="2"/>
    <x v="2"/>
    <x v="0"/>
    <n v="0"/>
    <x v="21"/>
    <x v="2"/>
    <x v="3"/>
    <n v="13"/>
    <n v="16.64"/>
    <n v="26"/>
    <n v="33.28"/>
    <n v="2.5999999999999999E-2"/>
    <n v="3.3280000000000004E-2"/>
    <x v="21"/>
    <x v="7"/>
    <x v="1"/>
    <n v="7.2800000000000011"/>
    <n v="0.21875000000000003"/>
  </r>
  <r>
    <d v="2022-08-08T00:00:00"/>
    <s v="P0032"/>
    <n v="12"/>
    <x v="2"/>
    <x v="1"/>
    <n v="0"/>
    <x v="18"/>
    <x v="4"/>
    <x v="1"/>
    <n v="89"/>
    <n v="117.48"/>
    <n v="1068"/>
    <n v="1409.76"/>
    <n v="1.0680000000000001"/>
    <n v="1.4097599999999999"/>
    <x v="21"/>
    <x v="7"/>
    <x v="1"/>
    <n v="341.76"/>
    <n v="0.24242424242424243"/>
  </r>
  <r>
    <d v="2022-08-08T00:00:00"/>
    <s v="P0021"/>
    <n v="11"/>
    <x v="2"/>
    <x v="1"/>
    <n v="0"/>
    <x v="32"/>
    <x v="0"/>
    <x v="0"/>
    <n v="126"/>
    <n v="162.54"/>
    <n v="1386"/>
    <n v="1787.9399999999998"/>
    <n v="1.3859999999999999"/>
    <n v="1.7879399999999999"/>
    <x v="21"/>
    <x v="7"/>
    <x v="1"/>
    <n v="401.93999999999983"/>
    <n v="0.22480620155038752"/>
  </r>
  <r>
    <d v="2022-08-14T00:00:00"/>
    <s v="P0030"/>
    <n v="14"/>
    <x v="2"/>
    <x v="1"/>
    <n v="0"/>
    <x v="28"/>
    <x v="4"/>
    <x v="0"/>
    <n v="148"/>
    <n v="201.28"/>
    <n v="2072"/>
    <n v="2817.92"/>
    <n v="2.0720000000000001"/>
    <n v="2.81792"/>
    <x v="29"/>
    <x v="7"/>
    <x v="1"/>
    <n v="745.92000000000007"/>
    <n v="0.26470588235294118"/>
  </r>
  <r>
    <d v="2022-08-15T00:00:00"/>
    <s v="P0011"/>
    <n v="10"/>
    <x v="0"/>
    <x v="1"/>
    <n v="0"/>
    <x v="31"/>
    <x v="2"/>
    <x v="2"/>
    <n v="44"/>
    <n v="48.4"/>
    <n v="440"/>
    <n v="484"/>
    <n v="0.44"/>
    <n v="0.48399999999999999"/>
    <x v="17"/>
    <x v="7"/>
    <x v="1"/>
    <n v="44"/>
    <n v="9.0909090909090912E-2"/>
  </r>
  <r>
    <d v="2022-08-15T00:00:00"/>
    <s v="P0015"/>
    <n v="7"/>
    <x v="2"/>
    <x v="0"/>
    <n v="0"/>
    <x v="27"/>
    <x v="2"/>
    <x v="3"/>
    <n v="12"/>
    <n v="15.719999999999999"/>
    <n v="84"/>
    <n v="110.03999999999999"/>
    <n v="8.4000000000000005E-2"/>
    <n v="0.11004"/>
    <x v="17"/>
    <x v="7"/>
    <x v="1"/>
    <n v="26.039999999999992"/>
    <n v="0.23664122137404575"/>
  </r>
  <r>
    <d v="2022-08-18T00:00:00"/>
    <s v="P0029"/>
    <n v="8"/>
    <x v="1"/>
    <x v="0"/>
    <n v="0"/>
    <x v="19"/>
    <x v="4"/>
    <x v="2"/>
    <n v="47"/>
    <n v="53.11"/>
    <n v="376"/>
    <n v="424.88"/>
    <n v="0.376"/>
    <n v="0.42487999999999998"/>
    <x v="7"/>
    <x v="7"/>
    <x v="1"/>
    <n v="48.879999999999995"/>
    <n v="0.1150442477876106"/>
  </r>
  <r>
    <d v="2022-08-18T00:00:00"/>
    <s v="P0010"/>
    <n v="2"/>
    <x v="1"/>
    <x v="1"/>
    <n v="0"/>
    <x v="20"/>
    <x v="2"/>
    <x v="0"/>
    <n v="148"/>
    <n v="164.28"/>
    <n v="296"/>
    <n v="328.56"/>
    <n v="0.29599999999999999"/>
    <n v="0.32856000000000002"/>
    <x v="7"/>
    <x v="7"/>
    <x v="1"/>
    <n v="32.56"/>
    <n v="9.90990990990991E-2"/>
  </r>
  <r>
    <d v="2022-08-19T00:00:00"/>
    <s v="P0007"/>
    <n v="3"/>
    <x v="1"/>
    <x v="0"/>
    <n v="0"/>
    <x v="36"/>
    <x v="3"/>
    <x v="2"/>
    <n v="43"/>
    <n v="47.730000000000004"/>
    <n v="129"/>
    <n v="143.19"/>
    <n v="0.129"/>
    <n v="0.14318999999999998"/>
    <x v="8"/>
    <x v="7"/>
    <x v="1"/>
    <n v="14.189999999999998"/>
    <n v="9.9099099099099086E-2"/>
  </r>
  <r>
    <d v="2022-08-20T00:00:00"/>
    <s v="P0023"/>
    <n v="13"/>
    <x v="2"/>
    <x v="0"/>
    <n v="0"/>
    <x v="12"/>
    <x v="0"/>
    <x v="0"/>
    <n v="141"/>
    <n v="149.46"/>
    <n v="1833"/>
    <n v="1942.98"/>
    <n v="1.833"/>
    <n v="1.9429799999999999"/>
    <x v="9"/>
    <x v="7"/>
    <x v="1"/>
    <n v="109.98000000000002"/>
    <n v="5.6603773584905669E-2"/>
  </r>
  <r>
    <d v="2022-08-20T00:00:00"/>
    <s v="P0033"/>
    <n v="14"/>
    <x v="2"/>
    <x v="0"/>
    <n v="0"/>
    <x v="38"/>
    <x v="4"/>
    <x v="1"/>
    <n v="95"/>
    <n v="119.7"/>
    <n v="1330"/>
    <n v="1675.8"/>
    <n v="1.33"/>
    <n v="1.6758"/>
    <x v="9"/>
    <x v="7"/>
    <x v="1"/>
    <n v="345.79999999999995"/>
    <n v="0.20634920634920634"/>
  </r>
  <r>
    <d v="2022-08-21T00:00:00"/>
    <s v="P0016"/>
    <n v="4"/>
    <x v="2"/>
    <x v="0"/>
    <n v="0"/>
    <x v="21"/>
    <x v="2"/>
    <x v="3"/>
    <n v="13"/>
    <n v="16.64"/>
    <n v="52"/>
    <n v="66.56"/>
    <n v="5.1999999999999998E-2"/>
    <n v="6.6560000000000008E-2"/>
    <x v="10"/>
    <x v="7"/>
    <x v="1"/>
    <n v="14.560000000000002"/>
    <n v="0.21875000000000003"/>
  </r>
  <r>
    <d v="2022-08-23T00:00:00"/>
    <s v="P0044"/>
    <n v="11"/>
    <x v="1"/>
    <x v="0"/>
    <n v="0"/>
    <x v="11"/>
    <x v="1"/>
    <x v="1"/>
    <n v="76"/>
    <n v="82.08"/>
    <n v="836"/>
    <n v="902.88"/>
    <n v="0.83599999999999997"/>
    <n v="0.90288000000000002"/>
    <x v="19"/>
    <x v="7"/>
    <x v="1"/>
    <n v="66.88"/>
    <n v="7.407407407407407E-2"/>
  </r>
  <r>
    <d v="2022-08-23T00:00:00"/>
    <s v="P0029"/>
    <n v="14"/>
    <x v="2"/>
    <x v="1"/>
    <n v="0"/>
    <x v="19"/>
    <x v="4"/>
    <x v="2"/>
    <n v="47"/>
    <n v="53.11"/>
    <n v="658"/>
    <n v="743.54"/>
    <n v="0.65800000000000003"/>
    <n v="0.74353999999999998"/>
    <x v="19"/>
    <x v="7"/>
    <x v="1"/>
    <n v="85.539999999999964"/>
    <n v="0.11504424778761058"/>
  </r>
  <r>
    <d v="2022-08-24T00:00:00"/>
    <s v="P0005"/>
    <n v="5"/>
    <x v="2"/>
    <x v="1"/>
    <n v="0"/>
    <x v="24"/>
    <x v="3"/>
    <x v="0"/>
    <n v="133"/>
    <n v="155.61000000000001"/>
    <n v="665"/>
    <n v="778.05000000000007"/>
    <n v="0.66500000000000004"/>
    <n v="0.77805000000000002"/>
    <x v="27"/>
    <x v="7"/>
    <x v="1"/>
    <n v="113.05000000000007"/>
    <n v="0.14529914529914537"/>
  </r>
  <r>
    <d v="2022-08-26T00:00:00"/>
    <s v="P0019"/>
    <n v="13"/>
    <x v="0"/>
    <x v="1"/>
    <n v="0"/>
    <x v="40"/>
    <x v="2"/>
    <x v="0"/>
    <n v="150"/>
    <n v="210"/>
    <n v="1950"/>
    <n v="2730"/>
    <n v="1.95"/>
    <n v="2.73"/>
    <x v="12"/>
    <x v="7"/>
    <x v="1"/>
    <n v="780"/>
    <n v="0.2857142857142857"/>
  </r>
  <r>
    <d v="2022-08-26T00:00:00"/>
    <s v="P0037"/>
    <n v="8"/>
    <x v="1"/>
    <x v="0"/>
    <n v="0"/>
    <x v="8"/>
    <x v="1"/>
    <x v="1"/>
    <n v="67"/>
    <n v="85.76"/>
    <n v="536"/>
    <n v="686.08"/>
    <n v="0.53600000000000003"/>
    <n v="0.68608000000000002"/>
    <x v="12"/>
    <x v="7"/>
    <x v="1"/>
    <n v="150.08000000000004"/>
    <n v="0.21875000000000006"/>
  </r>
  <r>
    <d v="2022-08-27T00:00:00"/>
    <s v="P0039"/>
    <n v="15"/>
    <x v="0"/>
    <x v="0"/>
    <n v="0"/>
    <x v="34"/>
    <x v="1"/>
    <x v="3"/>
    <n v="37"/>
    <n v="42.55"/>
    <n v="555"/>
    <n v="638.25"/>
    <n v="0.55500000000000005"/>
    <n v="0.63824999999999998"/>
    <x v="13"/>
    <x v="7"/>
    <x v="1"/>
    <n v="83.25"/>
    <n v="0.13043478260869565"/>
  </r>
  <r>
    <d v="2022-08-28T00:00:00"/>
    <s v="P0005"/>
    <n v="9"/>
    <x v="1"/>
    <x v="0"/>
    <n v="0"/>
    <x v="24"/>
    <x v="3"/>
    <x v="0"/>
    <n v="133"/>
    <n v="155.61000000000001"/>
    <n v="1197"/>
    <n v="1400.4900000000002"/>
    <n v="1.1970000000000001"/>
    <n v="1.4004900000000002"/>
    <x v="14"/>
    <x v="7"/>
    <x v="1"/>
    <n v="203.49000000000024"/>
    <n v="0.14529914529914545"/>
  </r>
  <r>
    <d v="2022-08-28T00:00:00"/>
    <s v="P0039"/>
    <n v="5"/>
    <x v="2"/>
    <x v="0"/>
    <n v="0"/>
    <x v="34"/>
    <x v="1"/>
    <x v="3"/>
    <n v="37"/>
    <n v="42.55"/>
    <n v="185"/>
    <n v="212.75"/>
    <n v="0.185"/>
    <n v="0.21274999999999999"/>
    <x v="14"/>
    <x v="7"/>
    <x v="1"/>
    <n v="27.75"/>
    <n v="0.13043478260869565"/>
  </r>
  <r>
    <d v="2022-08-30T00:00:00"/>
    <s v="P0006"/>
    <n v="6"/>
    <x v="1"/>
    <x v="1"/>
    <n v="0"/>
    <x v="15"/>
    <x v="3"/>
    <x v="1"/>
    <n v="75"/>
    <n v="85.5"/>
    <n v="450"/>
    <n v="513"/>
    <n v="0.45"/>
    <n v="0.51300000000000001"/>
    <x v="24"/>
    <x v="7"/>
    <x v="1"/>
    <n v="63"/>
    <n v="0.12280701754385964"/>
  </r>
  <r>
    <d v="2022-08-30T00:00:00"/>
    <s v="P0043"/>
    <n v="6"/>
    <x v="2"/>
    <x v="1"/>
    <n v="0"/>
    <x v="23"/>
    <x v="1"/>
    <x v="1"/>
    <n v="67"/>
    <n v="83.08"/>
    <n v="402"/>
    <n v="498.48"/>
    <n v="0.40200000000000002"/>
    <n v="0.49848000000000003"/>
    <x v="24"/>
    <x v="7"/>
    <x v="1"/>
    <n v="96.480000000000018"/>
    <n v="0.19354838709677422"/>
  </r>
  <r>
    <d v="2022-08-30T00:00:00"/>
    <s v="P0025"/>
    <n v="5"/>
    <x v="2"/>
    <x v="1"/>
    <n v="0"/>
    <x v="7"/>
    <x v="0"/>
    <x v="3"/>
    <n v="7"/>
    <n v="8.33"/>
    <n v="35"/>
    <n v="41.65"/>
    <n v="3.5000000000000003E-2"/>
    <n v="4.165E-2"/>
    <x v="24"/>
    <x v="7"/>
    <x v="1"/>
    <n v="6.6499999999999986"/>
    <n v="0.15966386554621845"/>
  </r>
  <r>
    <d v="2022-08-31T00:00:00"/>
    <s v="P0015"/>
    <n v="13"/>
    <x v="2"/>
    <x v="1"/>
    <n v="0"/>
    <x v="27"/>
    <x v="2"/>
    <x v="3"/>
    <n v="12"/>
    <n v="15.719999999999999"/>
    <n v="156"/>
    <n v="204.35999999999999"/>
    <n v="0.156"/>
    <n v="0.20435999999999999"/>
    <x v="25"/>
    <x v="7"/>
    <x v="1"/>
    <n v="48.359999999999985"/>
    <n v="0.23664122137404575"/>
  </r>
  <r>
    <d v="2022-09-04T00:00:00"/>
    <s v="P0002"/>
    <n v="1"/>
    <x v="2"/>
    <x v="1"/>
    <n v="0"/>
    <x v="29"/>
    <x v="3"/>
    <x v="1"/>
    <n v="105"/>
    <n v="142.80000000000001"/>
    <n v="105"/>
    <n v="142.80000000000001"/>
    <n v="0.105"/>
    <n v="0.14280000000000001"/>
    <x v="3"/>
    <x v="8"/>
    <x v="1"/>
    <n v="37.800000000000011"/>
    <n v="0.26470588235294124"/>
  </r>
  <r>
    <d v="2022-09-06T00:00:00"/>
    <s v="P0005"/>
    <n v="12"/>
    <x v="0"/>
    <x v="0"/>
    <n v="0"/>
    <x v="24"/>
    <x v="3"/>
    <x v="0"/>
    <n v="133"/>
    <n v="155.61000000000001"/>
    <n v="1596"/>
    <n v="1867.3200000000002"/>
    <n v="1.5960000000000001"/>
    <n v="1.8673200000000001"/>
    <x v="16"/>
    <x v="8"/>
    <x v="1"/>
    <n v="271.32000000000016"/>
    <n v="0.14529914529914537"/>
  </r>
  <r>
    <d v="2022-09-09T00:00:00"/>
    <s v="P0041"/>
    <n v="9"/>
    <x v="2"/>
    <x v="0"/>
    <n v="0"/>
    <x v="41"/>
    <x v="1"/>
    <x v="0"/>
    <n v="138"/>
    <n v="173.88"/>
    <n v="1242"/>
    <n v="1564.92"/>
    <n v="1.242"/>
    <n v="1.5649200000000001"/>
    <x v="4"/>
    <x v="8"/>
    <x v="1"/>
    <n v="322.92000000000007"/>
    <n v="0.20634920634920639"/>
  </r>
  <r>
    <d v="2022-09-09T00:00:00"/>
    <s v="P0003"/>
    <n v="3"/>
    <x v="2"/>
    <x v="0"/>
    <n v="0"/>
    <x v="6"/>
    <x v="3"/>
    <x v="1"/>
    <n v="71"/>
    <n v="80.94"/>
    <n v="213"/>
    <n v="242.82"/>
    <n v="0.21299999999999999"/>
    <n v="0.24281999999999998"/>
    <x v="4"/>
    <x v="8"/>
    <x v="1"/>
    <n v="29.819999999999993"/>
    <n v="0.12280701754385963"/>
  </r>
  <r>
    <d v="2022-09-10T00:00:00"/>
    <s v="P0035"/>
    <n v="15"/>
    <x v="1"/>
    <x v="1"/>
    <n v="0"/>
    <x v="4"/>
    <x v="4"/>
    <x v="3"/>
    <n v="5"/>
    <n v="6.7"/>
    <n v="75"/>
    <n v="100.5"/>
    <n v="7.4999999999999997E-2"/>
    <n v="0.10050000000000001"/>
    <x v="26"/>
    <x v="8"/>
    <x v="1"/>
    <n v="25.5"/>
    <n v="0.2537313432835821"/>
  </r>
  <r>
    <d v="2022-09-10T00:00:00"/>
    <s v="P0038"/>
    <n v="4"/>
    <x v="2"/>
    <x v="1"/>
    <n v="0"/>
    <x v="1"/>
    <x v="1"/>
    <x v="1"/>
    <n v="72"/>
    <n v="79.92"/>
    <n v="288"/>
    <n v="319.68"/>
    <n v="0.28799999999999998"/>
    <n v="0.31968000000000002"/>
    <x v="26"/>
    <x v="8"/>
    <x v="1"/>
    <n v="31.680000000000007"/>
    <n v="9.9099099099099114E-2"/>
  </r>
  <r>
    <d v="2022-09-14T00:00:00"/>
    <s v="P0029"/>
    <n v="3"/>
    <x v="2"/>
    <x v="1"/>
    <n v="0"/>
    <x v="19"/>
    <x v="4"/>
    <x v="2"/>
    <n v="47"/>
    <n v="53.11"/>
    <n v="141"/>
    <n v="159.32999999999998"/>
    <n v="0.14099999999999999"/>
    <n v="0.15932999999999997"/>
    <x v="29"/>
    <x v="8"/>
    <x v="1"/>
    <n v="18.329999999999984"/>
    <n v="0.11504424778761053"/>
  </r>
  <r>
    <d v="2022-09-15T00:00:00"/>
    <s v="P0037"/>
    <n v="15"/>
    <x v="1"/>
    <x v="0"/>
    <n v="0"/>
    <x v="8"/>
    <x v="1"/>
    <x v="1"/>
    <n v="67"/>
    <n v="85.76"/>
    <n v="1005"/>
    <n v="1286.4000000000001"/>
    <n v="1.0049999999999999"/>
    <n v="1.2864"/>
    <x v="17"/>
    <x v="8"/>
    <x v="1"/>
    <n v="281.40000000000009"/>
    <n v="0.21875000000000006"/>
  </r>
  <r>
    <d v="2022-09-18T00:00:00"/>
    <s v="P0026"/>
    <n v="14"/>
    <x v="1"/>
    <x v="1"/>
    <n v="0"/>
    <x v="42"/>
    <x v="4"/>
    <x v="3"/>
    <n v="18"/>
    <n v="24.66"/>
    <n v="252"/>
    <n v="345.24"/>
    <n v="0.252"/>
    <n v="0.34523999999999999"/>
    <x v="7"/>
    <x v="8"/>
    <x v="1"/>
    <n v="93.240000000000009"/>
    <n v="0.27007299270072993"/>
  </r>
  <r>
    <d v="2022-09-19T00:00:00"/>
    <s v="P0033"/>
    <n v="8"/>
    <x v="0"/>
    <x v="1"/>
    <n v="0"/>
    <x v="38"/>
    <x v="4"/>
    <x v="1"/>
    <n v="95"/>
    <n v="119.7"/>
    <n v="760"/>
    <n v="957.6"/>
    <n v="0.76"/>
    <n v="0.95760000000000001"/>
    <x v="8"/>
    <x v="8"/>
    <x v="1"/>
    <n v="197.60000000000002"/>
    <n v="0.20634920634920637"/>
  </r>
  <r>
    <d v="2022-09-20T00:00:00"/>
    <s v="P0033"/>
    <n v="6"/>
    <x v="2"/>
    <x v="0"/>
    <n v="0"/>
    <x v="38"/>
    <x v="4"/>
    <x v="1"/>
    <n v="95"/>
    <n v="119.7"/>
    <n v="570"/>
    <n v="718.2"/>
    <n v="0.56999999999999995"/>
    <n v="0.71820000000000006"/>
    <x v="9"/>
    <x v="8"/>
    <x v="1"/>
    <n v="148.20000000000005"/>
    <n v="0.20634920634920639"/>
  </r>
  <r>
    <d v="2022-09-20T00:00:00"/>
    <s v="P0001"/>
    <n v="10"/>
    <x v="2"/>
    <x v="0"/>
    <n v="0"/>
    <x v="16"/>
    <x v="3"/>
    <x v="1"/>
    <n v="98"/>
    <n v="103.88"/>
    <n v="980"/>
    <n v="1038.8"/>
    <n v="0.98"/>
    <n v="1.0387999999999999"/>
    <x v="9"/>
    <x v="8"/>
    <x v="1"/>
    <n v="58.799999999999955"/>
    <n v="5.660377358490562E-2"/>
  </r>
  <r>
    <d v="2022-09-21T00:00:00"/>
    <s v="P0018"/>
    <n v="14"/>
    <x v="1"/>
    <x v="0"/>
    <n v="0"/>
    <x v="30"/>
    <x v="2"/>
    <x v="3"/>
    <n v="37"/>
    <n v="49.21"/>
    <n v="518"/>
    <n v="688.94"/>
    <n v="0.51800000000000002"/>
    <n v="0.68894000000000011"/>
    <x v="10"/>
    <x v="8"/>
    <x v="1"/>
    <n v="170.94000000000005"/>
    <n v="0.24812030075187977"/>
  </r>
  <r>
    <d v="2022-09-21T00:00:00"/>
    <s v="P0026"/>
    <n v="5"/>
    <x v="2"/>
    <x v="1"/>
    <n v="0"/>
    <x v="42"/>
    <x v="4"/>
    <x v="3"/>
    <n v="18"/>
    <n v="24.66"/>
    <n v="90"/>
    <n v="123.3"/>
    <n v="0.09"/>
    <n v="0.12329999999999999"/>
    <x v="10"/>
    <x v="8"/>
    <x v="1"/>
    <n v="33.299999999999997"/>
    <n v="0.27007299270072993"/>
  </r>
  <r>
    <d v="2022-09-22T00:00:00"/>
    <s v="P0043"/>
    <n v="12"/>
    <x v="1"/>
    <x v="0"/>
    <n v="0"/>
    <x v="23"/>
    <x v="1"/>
    <x v="1"/>
    <n v="67"/>
    <n v="83.08"/>
    <n v="804"/>
    <n v="996.96"/>
    <n v="0.80400000000000005"/>
    <n v="0.99696000000000007"/>
    <x v="18"/>
    <x v="8"/>
    <x v="1"/>
    <n v="192.96000000000004"/>
    <n v="0.19354838709677422"/>
  </r>
  <r>
    <d v="2022-09-23T00:00:00"/>
    <s v="P0012"/>
    <n v="12"/>
    <x v="2"/>
    <x v="0"/>
    <n v="0"/>
    <x v="35"/>
    <x v="2"/>
    <x v="1"/>
    <n v="73"/>
    <n v="94.17"/>
    <n v="876"/>
    <n v="1130.04"/>
    <n v="0.876"/>
    <n v="1.1300399999999999"/>
    <x v="19"/>
    <x v="8"/>
    <x v="1"/>
    <n v="254.03999999999996"/>
    <n v="0.22480620155038758"/>
  </r>
  <r>
    <d v="2022-09-24T00:00:00"/>
    <s v="P0032"/>
    <n v="14"/>
    <x v="2"/>
    <x v="0"/>
    <n v="0"/>
    <x v="18"/>
    <x v="4"/>
    <x v="1"/>
    <n v="89"/>
    <n v="117.48"/>
    <n v="1246"/>
    <n v="1644.72"/>
    <n v="1.246"/>
    <n v="1.64472"/>
    <x v="27"/>
    <x v="8"/>
    <x v="1"/>
    <n v="398.72"/>
    <n v="0.24242424242424243"/>
  </r>
  <r>
    <d v="2022-09-24T00:00:00"/>
    <s v="P0032"/>
    <n v="8"/>
    <x v="2"/>
    <x v="1"/>
    <n v="0"/>
    <x v="18"/>
    <x v="4"/>
    <x v="1"/>
    <n v="89"/>
    <n v="117.48"/>
    <n v="712"/>
    <n v="939.84"/>
    <n v="0.71199999999999997"/>
    <n v="0.93984000000000001"/>
    <x v="27"/>
    <x v="8"/>
    <x v="1"/>
    <n v="227.84000000000003"/>
    <n v="0.24242424242424246"/>
  </r>
  <r>
    <d v="2022-09-27T00:00:00"/>
    <s v="P0036"/>
    <n v="4"/>
    <x v="2"/>
    <x v="1"/>
    <n v="0"/>
    <x v="43"/>
    <x v="4"/>
    <x v="1"/>
    <n v="90"/>
    <n v="96.3"/>
    <n v="360"/>
    <n v="385.2"/>
    <n v="0.36"/>
    <n v="0.38519999999999999"/>
    <x v="13"/>
    <x v="8"/>
    <x v="1"/>
    <n v="25.199999999999989"/>
    <n v="6.5420560747663517E-2"/>
  </r>
  <r>
    <d v="2022-09-27T00:00:00"/>
    <s v="P0044"/>
    <n v="9"/>
    <x v="2"/>
    <x v="1"/>
    <n v="0"/>
    <x v="11"/>
    <x v="1"/>
    <x v="1"/>
    <n v="76"/>
    <n v="82.08"/>
    <n v="684"/>
    <n v="738.72"/>
    <n v="0.68400000000000005"/>
    <n v="0.73872000000000004"/>
    <x v="13"/>
    <x v="8"/>
    <x v="1"/>
    <n v="54.720000000000027"/>
    <n v="7.4074074074074112E-2"/>
  </r>
  <r>
    <d v="2022-09-27T00:00:00"/>
    <s v="P0038"/>
    <n v="3"/>
    <x v="0"/>
    <x v="1"/>
    <n v="0"/>
    <x v="1"/>
    <x v="1"/>
    <x v="1"/>
    <n v="72"/>
    <n v="79.92"/>
    <n v="216"/>
    <n v="239.76"/>
    <n v="0.216"/>
    <n v="0.23976"/>
    <x v="13"/>
    <x v="8"/>
    <x v="1"/>
    <n v="23.759999999999991"/>
    <n v="9.9099099099099058E-2"/>
  </r>
  <r>
    <d v="2022-09-29T00:00:00"/>
    <s v="P0034"/>
    <n v="13"/>
    <x v="2"/>
    <x v="0"/>
    <n v="0"/>
    <x v="13"/>
    <x v="4"/>
    <x v="2"/>
    <n v="55"/>
    <n v="58.3"/>
    <n v="715"/>
    <n v="757.9"/>
    <n v="0.71499999999999997"/>
    <n v="0.75790000000000002"/>
    <x v="28"/>
    <x v="8"/>
    <x v="1"/>
    <n v="42.899999999999977"/>
    <n v="5.6603773584905634E-2"/>
  </r>
  <r>
    <d v="2022-10-03T00:00:00"/>
    <s v="P0011"/>
    <n v="5"/>
    <x v="2"/>
    <x v="1"/>
    <n v="0"/>
    <x v="31"/>
    <x v="2"/>
    <x v="2"/>
    <n v="44"/>
    <n v="48.4"/>
    <n v="220"/>
    <n v="242"/>
    <n v="0.22"/>
    <n v="0.24199999999999999"/>
    <x v="2"/>
    <x v="9"/>
    <x v="1"/>
    <n v="22"/>
    <n v="9.0909090909090912E-2"/>
  </r>
  <r>
    <d v="2022-10-04T00:00:00"/>
    <s v="P0007"/>
    <n v="15"/>
    <x v="2"/>
    <x v="0"/>
    <n v="0"/>
    <x v="36"/>
    <x v="3"/>
    <x v="2"/>
    <n v="43"/>
    <n v="47.730000000000004"/>
    <n v="645"/>
    <n v="715.95"/>
    <n v="0.64500000000000002"/>
    <n v="0.71595000000000009"/>
    <x v="3"/>
    <x v="9"/>
    <x v="1"/>
    <n v="70.950000000000045"/>
    <n v="9.9099099099099155E-2"/>
  </r>
  <r>
    <d v="2022-10-06T00:00:00"/>
    <s v="P0035"/>
    <n v="1"/>
    <x v="2"/>
    <x v="0"/>
    <n v="0"/>
    <x v="4"/>
    <x v="4"/>
    <x v="3"/>
    <n v="5"/>
    <n v="6.7"/>
    <n v="5"/>
    <n v="6.7"/>
    <n v="5.0000000000000001E-3"/>
    <n v="6.7000000000000002E-3"/>
    <x v="16"/>
    <x v="9"/>
    <x v="1"/>
    <n v="1.7000000000000002"/>
    <n v="0.2537313432835821"/>
  </r>
  <r>
    <d v="2022-10-09T00:00:00"/>
    <s v="P0038"/>
    <n v="14"/>
    <x v="1"/>
    <x v="0"/>
    <n v="0"/>
    <x v="1"/>
    <x v="1"/>
    <x v="1"/>
    <n v="72"/>
    <n v="79.92"/>
    <n v="1008"/>
    <n v="1118.8800000000001"/>
    <n v="1.008"/>
    <n v="1.1188800000000001"/>
    <x v="4"/>
    <x v="9"/>
    <x v="1"/>
    <n v="110.88000000000011"/>
    <n v="9.9099099099099183E-2"/>
  </r>
  <r>
    <d v="2022-10-10T00:00:00"/>
    <s v="P0019"/>
    <n v="9"/>
    <x v="2"/>
    <x v="0"/>
    <n v="0"/>
    <x v="40"/>
    <x v="2"/>
    <x v="0"/>
    <n v="150"/>
    <n v="210"/>
    <n v="1350"/>
    <n v="1890"/>
    <n v="1.35"/>
    <n v="1.89"/>
    <x v="26"/>
    <x v="9"/>
    <x v="1"/>
    <n v="540"/>
    <n v="0.2857142857142857"/>
  </r>
  <r>
    <d v="2022-10-10T00:00:00"/>
    <s v="P0044"/>
    <n v="12"/>
    <x v="1"/>
    <x v="0"/>
    <n v="0"/>
    <x v="11"/>
    <x v="1"/>
    <x v="1"/>
    <n v="76"/>
    <n v="82.08"/>
    <n v="912"/>
    <n v="984.96"/>
    <n v="0.91200000000000003"/>
    <n v="0.98496000000000006"/>
    <x v="26"/>
    <x v="9"/>
    <x v="1"/>
    <n v="72.960000000000036"/>
    <n v="7.4074074074074112E-2"/>
  </r>
  <r>
    <d v="2022-10-11T00:00:00"/>
    <s v="P0008"/>
    <n v="10"/>
    <x v="2"/>
    <x v="0"/>
    <n v="0"/>
    <x v="25"/>
    <x v="3"/>
    <x v="1"/>
    <n v="83"/>
    <n v="94.62"/>
    <n v="830"/>
    <n v="946.2"/>
    <n v="0.83"/>
    <n v="0.94620000000000004"/>
    <x v="5"/>
    <x v="9"/>
    <x v="1"/>
    <n v="116.20000000000005"/>
    <n v="0.1228070175438597"/>
  </r>
  <r>
    <d v="2022-10-13T00:00:00"/>
    <s v="P0002"/>
    <n v="15"/>
    <x v="1"/>
    <x v="0"/>
    <n v="0"/>
    <x v="29"/>
    <x v="3"/>
    <x v="1"/>
    <n v="105"/>
    <n v="142.80000000000001"/>
    <n v="1575"/>
    <n v="2142"/>
    <n v="1.575"/>
    <n v="2.1419999999999999"/>
    <x v="22"/>
    <x v="9"/>
    <x v="1"/>
    <n v="567"/>
    <n v="0.26470588235294118"/>
  </r>
  <r>
    <d v="2022-10-14T00:00:00"/>
    <s v="P0044"/>
    <n v="15"/>
    <x v="0"/>
    <x v="0"/>
    <n v="0"/>
    <x v="11"/>
    <x v="1"/>
    <x v="1"/>
    <n v="76"/>
    <n v="82.08"/>
    <n v="1140"/>
    <n v="1231.2"/>
    <n v="1.1399999999999999"/>
    <n v="1.2312000000000001"/>
    <x v="29"/>
    <x v="9"/>
    <x v="1"/>
    <n v="91.200000000000045"/>
    <n v="7.4074074074074112E-2"/>
  </r>
  <r>
    <d v="2022-10-15T00:00:00"/>
    <s v="P0015"/>
    <n v="10"/>
    <x v="2"/>
    <x v="1"/>
    <n v="0"/>
    <x v="27"/>
    <x v="2"/>
    <x v="3"/>
    <n v="12"/>
    <n v="15.719999999999999"/>
    <n v="120"/>
    <n v="157.19999999999999"/>
    <n v="0.12"/>
    <n v="0.15719999999999998"/>
    <x v="17"/>
    <x v="9"/>
    <x v="1"/>
    <n v="37.199999999999989"/>
    <n v="0.23664122137404575"/>
  </r>
  <r>
    <d v="2022-10-16T00:00:00"/>
    <s v="P0036"/>
    <n v="3"/>
    <x v="1"/>
    <x v="0"/>
    <n v="0"/>
    <x v="43"/>
    <x v="4"/>
    <x v="1"/>
    <n v="90"/>
    <n v="96.3"/>
    <n v="270"/>
    <n v="288.89999999999998"/>
    <n v="0.27"/>
    <n v="0.28889999999999999"/>
    <x v="23"/>
    <x v="9"/>
    <x v="1"/>
    <n v="18.899999999999977"/>
    <n v="6.5420560747663475E-2"/>
  </r>
  <r>
    <d v="2022-10-23T00:00:00"/>
    <s v="P0024"/>
    <n v="14"/>
    <x v="1"/>
    <x v="1"/>
    <n v="0"/>
    <x v="0"/>
    <x v="0"/>
    <x v="0"/>
    <n v="144"/>
    <n v="156.96"/>
    <n v="2016"/>
    <n v="2197.44"/>
    <n v="2.016"/>
    <n v="2.1974399999999998"/>
    <x v="19"/>
    <x v="9"/>
    <x v="1"/>
    <n v="181.44000000000005"/>
    <n v="8.256880733944956E-2"/>
  </r>
  <r>
    <d v="2022-10-30T00:00:00"/>
    <s v="P0042"/>
    <n v="3"/>
    <x v="2"/>
    <x v="1"/>
    <n v="0"/>
    <x v="10"/>
    <x v="1"/>
    <x v="0"/>
    <n v="120"/>
    <n v="162"/>
    <n v="360"/>
    <n v="486"/>
    <n v="0.36"/>
    <n v="0.48599999999999999"/>
    <x v="24"/>
    <x v="9"/>
    <x v="1"/>
    <n v="126"/>
    <n v="0.25925925925925924"/>
  </r>
  <r>
    <d v="2022-10-31T00:00:00"/>
    <s v="P0038"/>
    <n v="8"/>
    <x v="2"/>
    <x v="0"/>
    <n v="0"/>
    <x v="1"/>
    <x v="1"/>
    <x v="1"/>
    <n v="72"/>
    <n v="79.92"/>
    <n v="576"/>
    <n v="639.36"/>
    <n v="0.57599999999999996"/>
    <n v="0.63936000000000004"/>
    <x v="25"/>
    <x v="9"/>
    <x v="1"/>
    <n v="63.360000000000014"/>
    <n v="9.9099099099099114E-2"/>
  </r>
  <r>
    <d v="2022-11-01T00:00:00"/>
    <s v="P0012"/>
    <n v="15"/>
    <x v="0"/>
    <x v="0"/>
    <n v="0"/>
    <x v="35"/>
    <x v="2"/>
    <x v="1"/>
    <n v="73"/>
    <n v="94.17"/>
    <n v="1095"/>
    <n v="1412.55"/>
    <n v="1.095"/>
    <n v="1.41255"/>
    <x v="0"/>
    <x v="10"/>
    <x v="1"/>
    <n v="317.54999999999995"/>
    <n v="0.22480620155038758"/>
  </r>
  <r>
    <d v="2022-11-02T00:00:00"/>
    <s v="P0015"/>
    <n v="15"/>
    <x v="0"/>
    <x v="1"/>
    <n v="0"/>
    <x v="27"/>
    <x v="2"/>
    <x v="3"/>
    <n v="12"/>
    <n v="15.719999999999999"/>
    <n v="180"/>
    <n v="235.79999999999998"/>
    <n v="0.18"/>
    <n v="0.23579999999999998"/>
    <x v="1"/>
    <x v="10"/>
    <x v="1"/>
    <n v="55.799999999999983"/>
    <n v="0.23664122137404575"/>
  </r>
  <r>
    <d v="2022-11-02T00:00:00"/>
    <s v="P0030"/>
    <n v="15"/>
    <x v="2"/>
    <x v="1"/>
    <n v="0"/>
    <x v="28"/>
    <x v="4"/>
    <x v="0"/>
    <n v="148"/>
    <n v="201.28"/>
    <n v="2220"/>
    <n v="3019.2"/>
    <n v="2.2200000000000002"/>
    <n v="3.0191999999999997"/>
    <x v="1"/>
    <x v="10"/>
    <x v="1"/>
    <n v="799.19999999999982"/>
    <n v="0.26470588235294112"/>
  </r>
  <r>
    <d v="2022-11-02T00:00:00"/>
    <s v="P0035"/>
    <n v="5"/>
    <x v="2"/>
    <x v="1"/>
    <n v="0"/>
    <x v="4"/>
    <x v="4"/>
    <x v="3"/>
    <n v="5"/>
    <n v="6.7"/>
    <n v="25"/>
    <n v="33.5"/>
    <n v="2.5000000000000001E-2"/>
    <n v="3.3500000000000002E-2"/>
    <x v="1"/>
    <x v="10"/>
    <x v="1"/>
    <n v="8.5"/>
    <n v="0.2537313432835821"/>
  </r>
  <r>
    <d v="2022-11-03T00:00:00"/>
    <s v="P0020"/>
    <n v="11"/>
    <x v="1"/>
    <x v="0"/>
    <n v="0"/>
    <x v="14"/>
    <x v="0"/>
    <x v="2"/>
    <n v="61"/>
    <n v="76.25"/>
    <n v="671"/>
    <n v="838.75"/>
    <n v="0.67100000000000004"/>
    <n v="0.83875"/>
    <x v="2"/>
    <x v="10"/>
    <x v="1"/>
    <n v="167.75"/>
    <n v="0.2"/>
  </r>
  <r>
    <d v="2022-11-04T00:00:00"/>
    <s v="P0008"/>
    <n v="10"/>
    <x v="2"/>
    <x v="0"/>
    <n v="0"/>
    <x v="25"/>
    <x v="3"/>
    <x v="1"/>
    <n v="83"/>
    <n v="94.62"/>
    <n v="830"/>
    <n v="946.2"/>
    <n v="0.83"/>
    <n v="0.94620000000000004"/>
    <x v="3"/>
    <x v="10"/>
    <x v="1"/>
    <n v="116.20000000000005"/>
    <n v="0.1228070175438597"/>
  </r>
  <r>
    <d v="2022-11-05T00:00:00"/>
    <s v="P0019"/>
    <n v="15"/>
    <x v="2"/>
    <x v="1"/>
    <n v="0"/>
    <x v="40"/>
    <x v="2"/>
    <x v="0"/>
    <n v="150"/>
    <n v="210"/>
    <n v="2250"/>
    <n v="3150"/>
    <n v="2.25"/>
    <n v="3.15"/>
    <x v="15"/>
    <x v="10"/>
    <x v="1"/>
    <n v="900"/>
    <n v="0.2857142857142857"/>
  </r>
  <r>
    <d v="2022-11-06T00:00:00"/>
    <s v="P0043"/>
    <n v="13"/>
    <x v="2"/>
    <x v="1"/>
    <n v="0"/>
    <x v="23"/>
    <x v="1"/>
    <x v="1"/>
    <n v="67"/>
    <n v="83.08"/>
    <n v="871"/>
    <n v="1080.04"/>
    <n v="0.871"/>
    <n v="1.0800399999999999"/>
    <x v="16"/>
    <x v="10"/>
    <x v="1"/>
    <n v="209.03999999999996"/>
    <n v="0.19354838709677416"/>
  </r>
  <r>
    <d v="2022-11-06T00:00:00"/>
    <s v="P0015"/>
    <n v="13"/>
    <x v="1"/>
    <x v="0"/>
    <n v="0"/>
    <x v="27"/>
    <x v="2"/>
    <x v="3"/>
    <n v="12"/>
    <n v="15.719999999999999"/>
    <n v="156"/>
    <n v="204.35999999999999"/>
    <n v="0.156"/>
    <n v="0.20435999999999999"/>
    <x v="16"/>
    <x v="10"/>
    <x v="1"/>
    <n v="48.359999999999985"/>
    <n v="0.23664122137404575"/>
  </r>
  <r>
    <d v="2022-11-06T00:00:00"/>
    <s v="P0042"/>
    <n v="13"/>
    <x v="2"/>
    <x v="1"/>
    <n v="0"/>
    <x v="10"/>
    <x v="1"/>
    <x v="0"/>
    <n v="120"/>
    <n v="162"/>
    <n v="1560"/>
    <n v="2106"/>
    <n v="1.56"/>
    <n v="2.1059999999999999"/>
    <x v="16"/>
    <x v="10"/>
    <x v="1"/>
    <n v="546"/>
    <n v="0.25925925925925924"/>
  </r>
  <r>
    <d v="2022-11-07T00:00:00"/>
    <s v="P0040"/>
    <n v="13"/>
    <x v="1"/>
    <x v="1"/>
    <n v="0"/>
    <x v="17"/>
    <x v="1"/>
    <x v="1"/>
    <n v="90"/>
    <n v="115.2"/>
    <n v="1170"/>
    <n v="1497.6000000000001"/>
    <n v="1.17"/>
    <n v="1.4976"/>
    <x v="20"/>
    <x v="10"/>
    <x v="1"/>
    <n v="327.60000000000014"/>
    <n v="0.21875000000000008"/>
  </r>
  <r>
    <d v="2022-11-08T00:00:00"/>
    <s v="P0036"/>
    <n v="11"/>
    <x v="0"/>
    <x v="1"/>
    <n v="0"/>
    <x v="43"/>
    <x v="4"/>
    <x v="1"/>
    <n v="90"/>
    <n v="96.3"/>
    <n v="990"/>
    <n v="1059.3"/>
    <n v="0.99"/>
    <n v="1.0592999999999999"/>
    <x v="21"/>
    <x v="10"/>
    <x v="1"/>
    <n v="69.299999999999955"/>
    <n v="6.5420560747663517E-2"/>
  </r>
  <r>
    <d v="2022-11-08T00:00:00"/>
    <s v="P0019"/>
    <n v="10"/>
    <x v="0"/>
    <x v="0"/>
    <n v="0"/>
    <x v="40"/>
    <x v="2"/>
    <x v="0"/>
    <n v="150"/>
    <n v="210"/>
    <n v="1500"/>
    <n v="2100"/>
    <n v="1.5"/>
    <n v="2.1"/>
    <x v="21"/>
    <x v="10"/>
    <x v="1"/>
    <n v="600"/>
    <n v="0.2857142857142857"/>
  </r>
  <r>
    <d v="2022-11-09T00:00:00"/>
    <s v="P0027"/>
    <n v="8"/>
    <x v="1"/>
    <x v="1"/>
    <n v="0"/>
    <x v="26"/>
    <x v="4"/>
    <x v="2"/>
    <n v="48"/>
    <n v="57.120000000000005"/>
    <n v="384"/>
    <n v="456.96000000000004"/>
    <n v="0.38400000000000001"/>
    <n v="0.45696000000000003"/>
    <x v="4"/>
    <x v="10"/>
    <x v="1"/>
    <n v="72.960000000000036"/>
    <n v="0.15966386554621856"/>
  </r>
  <r>
    <d v="2022-11-10T00:00:00"/>
    <s v="P0018"/>
    <n v="7"/>
    <x v="2"/>
    <x v="0"/>
    <n v="0"/>
    <x v="30"/>
    <x v="2"/>
    <x v="3"/>
    <n v="37"/>
    <n v="49.21"/>
    <n v="259"/>
    <n v="344.47"/>
    <n v="0.25900000000000001"/>
    <n v="0.34447000000000005"/>
    <x v="26"/>
    <x v="10"/>
    <x v="1"/>
    <n v="85.470000000000027"/>
    <n v="0.24812030075187977"/>
  </r>
  <r>
    <d v="2022-11-13T00:00:00"/>
    <s v="P0027"/>
    <n v="10"/>
    <x v="0"/>
    <x v="1"/>
    <n v="0"/>
    <x v="26"/>
    <x v="4"/>
    <x v="2"/>
    <n v="48"/>
    <n v="57.120000000000005"/>
    <n v="480"/>
    <n v="571.20000000000005"/>
    <n v="0.48"/>
    <n v="0.57120000000000004"/>
    <x v="22"/>
    <x v="10"/>
    <x v="1"/>
    <n v="91.200000000000045"/>
    <n v="0.15966386554621856"/>
  </r>
  <r>
    <d v="2022-11-14T00:00:00"/>
    <s v="P0002"/>
    <n v="1"/>
    <x v="2"/>
    <x v="1"/>
    <n v="0"/>
    <x v="29"/>
    <x v="3"/>
    <x v="1"/>
    <n v="105"/>
    <n v="142.80000000000001"/>
    <n v="105"/>
    <n v="142.80000000000001"/>
    <n v="0.105"/>
    <n v="0.14280000000000001"/>
    <x v="29"/>
    <x v="10"/>
    <x v="1"/>
    <n v="37.800000000000011"/>
    <n v="0.26470588235294124"/>
  </r>
  <r>
    <d v="2022-11-15T00:00:00"/>
    <s v="P0012"/>
    <n v="14"/>
    <x v="2"/>
    <x v="1"/>
    <n v="0"/>
    <x v="35"/>
    <x v="2"/>
    <x v="1"/>
    <n v="73"/>
    <n v="94.17"/>
    <n v="1022"/>
    <n v="1318.38"/>
    <n v="1.022"/>
    <n v="1.3183800000000001"/>
    <x v="17"/>
    <x v="10"/>
    <x v="1"/>
    <n v="296.38000000000011"/>
    <n v="0.22480620155038766"/>
  </r>
  <r>
    <d v="2022-11-16T00:00:00"/>
    <s v="P0017"/>
    <n v="8"/>
    <x v="1"/>
    <x v="0"/>
    <n v="0"/>
    <x v="39"/>
    <x v="2"/>
    <x v="0"/>
    <n v="134"/>
    <n v="156.78"/>
    <n v="1072"/>
    <n v="1254.24"/>
    <n v="1.0720000000000001"/>
    <n v="1.25424"/>
    <x v="23"/>
    <x v="10"/>
    <x v="1"/>
    <n v="182.24"/>
    <n v="0.14529914529914531"/>
  </r>
  <r>
    <d v="2022-11-18T00:00:00"/>
    <s v="P0034"/>
    <n v="8"/>
    <x v="2"/>
    <x v="1"/>
    <n v="0"/>
    <x v="13"/>
    <x v="4"/>
    <x v="2"/>
    <n v="55"/>
    <n v="58.3"/>
    <n v="440"/>
    <n v="466.4"/>
    <n v="0.44"/>
    <n v="0.46639999999999998"/>
    <x v="7"/>
    <x v="10"/>
    <x v="1"/>
    <n v="26.399999999999977"/>
    <n v="5.6603773584905613E-2"/>
  </r>
  <r>
    <d v="2022-11-21T00:00:00"/>
    <s v="P0020"/>
    <n v="6"/>
    <x v="2"/>
    <x v="1"/>
    <n v="0"/>
    <x v="14"/>
    <x v="0"/>
    <x v="2"/>
    <n v="61"/>
    <n v="76.25"/>
    <n v="366"/>
    <n v="457.5"/>
    <n v="0.36599999999999999"/>
    <n v="0.45750000000000002"/>
    <x v="10"/>
    <x v="10"/>
    <x v="1"/>
    <n v="91.5"/>
    <n v="0.2"/>
  </r>
  <r>
    <d v="2022-11-23T00:00:00"/>
    <s v="P0036"/>
    <n v="12"/>
    <x v="1"/>
    <x v="0"/>
    <n v="0"/>
    <x v="43"/>
    <x v="4"/>
    <x v="1"/>
    <n v="90"/>
    <n v="96.3"/>
    <n v="1080"/>
    <n v="1155.5999999999999"/>
    <n v="1.08"/>
    <n v="1.1556"/>
    <x v="19"/>
    <x v="10"/>
    <x v="1"/>
    <n v="75.599999999999909"/>
    <n v="6.5420560747663475E-2"/>
  </r>
  <r>
    <d v="2022-11-25T00:00:00"/>
    <s v="P0004"/>
    <n v="5"/>
    <x v="2"/>
    <x v="1"/>
    <n v="0"/>
    <x v="3"/>
    <x v="3"/>
    <x v="2"/>
    <n v="44"/>
    <n v="48.84"/>
    <n v="220"/>
    <n v="244.20000000000002"/>
    <n v="0.22"/>
    <n v="0.24420000000000003"/>
    <x v="11"/>
    <x v="10"/>
    <x v="1"/>
    <n v="24.200000000000017"/>
    <n v="9.9099099099099155E-2"/>
  </r>
  <r>
    <d v="2022-11-26T00:00:00"/>
    <s v="P0032"/>
    <n v="5"/>
    <x v="2"/>
    <x v="0"/>
    <n v="0"/>
    <x v="18"/>
    <x v="4"/>
    <x v="1"/>
    <n v="89"/>
    <n v="117.48"/>
    <n v="445"/>
    <n v="587.4"/>
    <n v="0.44500000000000001"/>
    <n v="0.58739999999999992"/>
    <x v="12"/>
    <x v="10"/>
    <x v="1"/>
    <n v="142.39999999999998"/>
    <n v="0.2424242424242424"/>
  </r>
  <r>
    <d v="2022-11-27T00:00:00"/>
    <s v="P0034"/>
    <n v="15"/>
    <x v="2"/>
    <x v="0"/>
    <n v="0"/>
    <x v="13"/>
    <x v="4"/>
    <x v="2"/>
    <n v="55"/>
    <n v="58.3"/>
    <n v="825"/>
    <n v="874.5"/>
    <n v="0.82499999999999996"/>
    <n v="0.87450000000000006"/>
    <x v="13"/>
    <x v="10"/>
    <x v="1"/>
    <n v="49.5"/>
    <n v="5.6603773584905662E-2"/>
  </r>
  <r>
    <d v="2022-11-28T00:00:00"/>
    <s v="P0031"/>
    <n v="8"/>
    <x v="2"/>
    <x v="1"/>
    <n v="0"/>
    <x v="5"/>
    <x v="4"/>
    <x v="1"/>
    <n v="93"/>
    <n v="104.16"/>
    <n v="744"/>
    <n v="833.28"/>
    <n v="0.74399999999999999"/>
    <n v="0.83328000000000002"/>
    <x v="14"/>
    <x v="10"/>
    <x v="1"/>
    <n v="89.279999999999973"/>
    <n v="0.10714285714285711"/>
  </r>
  <r>
    <d v="2022-11-30T00:00:00"/>
    <s v="P0015"/>
    <n v="2"/>
    <x v="2"/>
    <x v="0"/>
    <n v="0"/>
    <x v="27"/>
    <x v="2"/>
    <x v="3"/>
    <n v="12"/>
    <n v="15.719999999999999"/>
    <n v="24"/>
    <n v="31.439999999999998"/>
    <n v="2.4E-2"/>
    <n v="3.1439999999999996E-2"/>
    <x v="24"/>
    <x v="10"/>
    <x v="1"/>
    <n v="7.4399999999999977"/>
    <n v="0.23664122137404575"/>
  </r>
  <r>
    <d v="2022-12-03T00:00:00"/>
    <s v="P0028"/>
    <n v="5"/>
    <x v="0"/>
    <x v="1"/>
    <n v="0"/>
    <x v="33"/>
    <x v="4"/>
    <x v="3"/>
    <n v="37"/>
    <n v="41.81"/>
    <n v="185"/>
    <n v="209.05"/>
    <n v="0.185"/>
    <n v="0.20905000000000001"/>
    <x v="2"/>
    <x v="11"/>
    <x v="1"/>
    <n v="24.050000000000011"/>
    <n v="0.11504424778761067"/>
  </r>
  <r>
    <d v="2022-12-04T00:00:00"/>
    <s v="P0026"/>
    <n v="10"/>
    <x v="2"/>
    <x v="1"/>
    <n v="0"/>
    <x v="42"/>
    <x v="4"/>
    <x v="3"/>
    <n v="18"/>
    <n v="24.66"/>
    <n v="180"/>
    <n v="246.6"/>
    <n v="0.18"/>
    <n v="0.24659999999999999"/>
    <x v="3"/>
    <x v="11"/>
    <x v="1"/>
    <n v="66.599999999999994"/>
    <n v="0.27007299270072993"/>
  </r>
  <r>
    <d v="2022-12-04T00:00:00"/>
    <s v="P0044"/>
    <n v="15"/>
    <x v="2"/>
    <x v="1"/>
    <n v="0"/>
    <x v="11"/>
    <x v="1"/>
    <x v="1"/>
    <n v="76"/>
    <n v="82.08"/>
    <n v="1140"/>
    <n v="1231.2"/>
    <n v="1.1399999999999999"/>
    <n v="1.2312000000000001"/>
    <x v="3"/>
    <x v="11"/>
    <x v="1"/>
    <n v="91.200000000000045"/>
    <n v="7.4074074074074112E-2"/>
  </r>
  <r>
    <d v="2022-12-07T00:00:00"/>
    <s v="P0038"/>
    <n v="12"/>
    <x v="2"/>
    <x v="1"/>
    <n v="0"/>
    <x v="1"/>
    <x v="1"/>
    <x v="1"/>
    <n v="72"/>
    <n v="79.92"/>
    <n v="864"/>
    <n v="959.04"/>
    <n v="0.86399999999999999"/>
    <n v="0.95904"/>
    <x v="20"/>
    <x v="11"/>
    <x v="1"/>
    <n v="95.039999999999964"/>
    <n v="9.9099099099099058E-2"/>
  </r>
  <r>
    <d v="2022-12-07T00:00:00"/>
    <s v="P0016"/>
    <n v="13"/>
    <x v="2"/>
    <x v="0"/>
    <n v="0"/>
    <x v="21"/>
    <x v="2"/>
    <x v="3"/>
    <n v="13"/>
    <n v="16.64"/>
    <n v="169"/>
    <n v="216.32"/>
    <n v="0.16900000000000001"/>
    <n v="0.21631999999999998"/>
    <x v="20"/>
    <x v="11"/>
    <x v="1"/>
    <n v="47.319999999999993"/>
    <n v="0.21874999999999997"/>
  </r>
  <r>
    <d v="2022-12-07T00:00:00"/>
    <s v="P0038"/>
    <n v="5"/>
    <x v="2"/>
    <x v="1"/>
    <n v="0"/>
    <x v="1"/>
    <x v="1"/>
    <x v="1"/>
    <n v="72"/>
    <n v="79.92"/>
    <n v="360"/>
    <n v="399.6"/>
    <n v="0.36"/>
    <n v="0.39960000000000001"/>
    <x v="20"/>
    <x v="11"/>
    <x v="1"/>
    <n v="39.600000000000023"/>
    <n v="9.9099099099099155E-2"/>
  </r>
  <r>
    <d v="2022-12-11T00:00:00"/>
    <s v="P0027"/>
    <n v="5"/>
    <x v="2"/>
    <x v="0"/>
    <n v="0"/>
    <x v="26"/>
    <x v="4"/>
    <x v="2"/>
    <n v="48"/>
    <n v="57.120000000000005"/>
    <n v="240"/>
    <n v="285.60000000000002"/>
    <n v="0.24"/>
    <n v="0.28560000000000002"/>
    <x v="5"/>
    <x v="11"/>
    <x v="1"/>
    <n v="45.600000000000023"/>
    <n v="0.15966386554621856"/>
  </r>
  <r>
    <d v="2022-12-11T00:00:00"/>
    <s v="P0013"/>
    <n v="9"/>
    <x v="0"/>
    <x v="0"/>
    <n v="0"/>
    <x v="2"/>
    <x v="2"/>
    <x v="1"/>
    <n v="112"/>
    <n v="122.08"/>
    <n v="1008"/>
    <n v="1098.72"/>
    <n v="1.008"/>
    <n v="1.0987199999999999"/>
    <x v="5"/>
    <x v="11"/>
    <x v="1"/>
    <n v="90.720000000000027"/>
    <n v="8.256880733944956E-2"/>
  </r>
  <r>
    <d v="2022-12-11T00:00:00"/>
    <s v="P0014"/>
    <n v="10"/>
    <x v="1"/>
    <x v="1"/>
    <n v="0"/>
    <x v="9"/>
    <x v="2"/>
    <x v="1"/>
    <n v="112"/>
    <n v="146.72"/>
    <n v="1120"/>
    <n v="1467.2"/>
    <n v="1.1200000000000001"/>
    <n v="1.4672000000000001"/>
    <x v="5"/>
    <x v="11"/>
    <x v="1"/>
    <n v="347.20000000000005"/>
    <n v="0.23664122137404583"/>
  </r>
  <r>
    <d v="2022-12-12T00:00:00"/>
    <s v="P0030"/>
    <n v="9"/>
    <x v="0"/>
    <x v="1"/>
    <n v="0"/>
    <x v="28"/>
    <x v="4"/>
    <x v="0"/>
    <n v="148"/>
    <n v="201.28"/>
    <n v="1332"/>
    <n v="1811.52"/>
    <n v="1.3320000000000001"/>
    <n v="1.81152"/>
    <x v="6"/>
    <x v="11"/>
    <x v="1"/>
    <n v="479.52"/>
    <n v="0.26470588235294118"/>
  </r>
  <r>
    <d v="2022-12-12T00:00:00"/>
    <s v="P0041"/>
    <n v="10"/>
    <x v="0"/>
    <x v="0"/>
    <n v="0"/>
    <x v="41"/>
    <x v="1"/>
    <x v="0"/>
    <n v="138"/>
    <n v="173.88"/>
    <n v="1380"/>
    <n v="1738.8"/>
    <n v="1.38"/>
    <n v="1.7387999999999999"/>
    <x v="6"/>
    <x v="11"/>
    <x v="1"/>
    <n v="358.79999999999995"/>
    <n v="0.20634920634920634"/>
  </r>
  <r>
    <d v="2022-12-14T00:00:00"/>
    <s v="P0005"/>
    <n v="4"/>
    <x v="2"/>
    <x v="1"/>
    <n v="0"/>
    <x v="24"/>
    <x v="3"/>
    <x v="0"/>
    <n v="133"/>
    <n v="155.61000000000001"/>
    <n v="532"/>
    <n v="622.44000000000005"/>
    <n v="0.53200000000000003"/>
    <n v="0.6224400000000001"/>
    <x v="29"/>
    <x v="11"/>
    <x v="1"/>
    <n v="90.440000000000055"/>
    <n v="0.14529914529914537"/>
  </r>
  <r>
    <d v="2022-12-15T00:00:00"/>
    <s v="P0009"/>
    <n v="13"/>
    <x v="2"/>
    <x v="0"/>
    <n v="0"/>
    <x v="37"/>
    <x v="3"/>
    <x v="3"/>
    <n v="6"/>
    <n v="7.8599999999999994"/>
    <n v="78"/>
    <n v="102.17999999999999"/>
    <n v="7.8E-2"/>
    <n v="0.10217999999999999"/>
    <x v="17"/>
    <x v="11"/>
    <x v="1"/>
    <n v="24.179999999999993"/>
    <n v="0.23664122137404575"/>
  </r>
  <r>
    <d v="2022-12-19T00:00:00"/>
    <s v="P0044"/>
    <n v="7"/>
    <x v="2"/>
    <x v="0"/>
    <n v="0"/>
    <x v="11"/>
    <x v="1"/>
    <x v="1"/>
    <n v="76"/>
    <n v="82.08"/>
    <n v="532"/>
    <n v="574.55999999999995"/>
    <n v="0.53200000000000003"/>
    <n v="0.57455999999999996"/>
    <x v="8"/>
    <x v="11"/>
    <x v="1"/>
    <n v="42.559999999999945"/>
    <n v="7.4074074074073987E-2"/>
  </r>
  <r>
    <d v="2022-12-19T00:00:00"/>
    <s v="P0011"/>
    <n v="14"/>
    <x v="2"/>
    <x v="1"/>
    <n v="0"/>
    <x v="31"/>
    <x v="2"/>
    <x v="2"/>
    <n v="44"/>
    <n v="48.4"/>
    <n v="616"/>
    <n v="677.6"/>
    <n v="0.61599999999999999"/>
    <n v="0.67759999999999998"/>
    <x v="8"/>
    <x v="11"/>
    <x v="1"/>
    <n v="61.600000000000023"/>
    <n v="9.0909090909090939E-2"/>
  </r>
  <r>
    <d v="2022-12-19T00:00:00"/>
    <s v="P0009"/>
    <n v="11"/>
    <x v="1"/>
    <x v="0"/>
    <n v="0"/>
    <x v="37"/>
    <x v="3"/>
    <x v="3"/>
    <n v="6"/>
    <n v="7.8599999999999994"/>
    <n v="66"/>
    <n v="86.46"/>
    <n v="6.6000000000000003E-2"/>
    <n v="8.6459999999999995E-2"/>
    <x v="8"/>
    <x v="11"/>
    <x v="1"/>
    <n v="20.459999999999994"/>
    <n v="0.23664122137404575"/>
  </r>
  <r>
    <d v="2022-12-21T00:00:00"/>
    <s v="P0006"/>
    <n v="10"/>
    <x v="2"/>
    <x v="0"/>
    <n v="0"/>
    <x v="15"/>
    <x v="3"/>
    <x v="1"/>
    <n v="75"/>
    <n v="85.5"/>
    <n v="750"/>
    <n v="855"/>
    <n v="0.75"/>
    <n v="0.85499999999999998"/>
    <x v="10"/>
    <x v="11"/>
    <x v="1"/>
    <n v="105"/>
    <n v="0.12280701754385964"/>
  </r>
  <r>
    <d v="2022-12-29T00:00:00"/>
    <s v="P0008"/>
    <n v="15"/>
    <x v="2"/>
    <x v="0"/>
    <n v="0"/>
    <x v="25"/>
    <x v="3"/>
    <x v="1"/>
    <n v="83"/>
    <n v="94.62"/>
    <n v="1245"/>
    <n v="1419.3000000000002"/>
    <n v="1.2450000000000001"/>
    <n v="1.4193000000000002"/>
    <x v="28"/>
    <x v="11"/>
    <x v="1"/>
    <n v="174.30000000000018"/>
    <n v="0.12280701754385977"/>
  </r>
  <r>
    <d v="2022-12-29T00:00:00"/>
    <s v="P0042"/>
    <n v="1"/>
    <x v="0"/>
    <x v="1"/>
    <n v="0"/>
    <x v="10"/>
    <x v="1"/>
    <x v="0"/>
    <n v="120"/>
    <n v="162"/>
    <n v="120"/>
    <n v="162"/>
    <n v="0.12"/>
    <n v="0.16200000000000001"/>
    <x v="28"/>
    <x v="11"/>
    <x v="1"/>
    <n v="42"/>
    <n v="0.25925925925925924"/>
  </r>
  <r>
    <d v="2022-12-30T00:00:00"/>
    <s v="P0041"/>
    <n v="14"/>
    <x v="2"/>
    <x v="0"/>
    <n v="0"/>
    <x v="41"/>
    <x v="1"/>
    <x v="0"/>
    <n v="138"/>
    <n v="173.88"/>
    <n v="1932"/>
    <n v="2434.3199999999997"/>
    <n v="1.9319999999999999"/>
    <n v="2.4343199999999996"/>
    <x v="24"/>
    <x v="11"/>
    <x v="1"/>
    <n v="502.31999999999971"/>
    <n v="0.20634920634920625"/>
  </r>
  <r>
    <d v="2022-12-31T00:00:00"/>
    <s v="P0033"/>
    <n v="12"/>
    <x v="1"/>
    <x v="0"/>
    <n v="0"/>
    <x v="38"/>
    <x v="4"/>
    <x v="1"/>
    <n v="95"/>
    <n v="119.7"/>
    <n v="1140"/>
    <n v="1436.4"/>
    <n v="1.1399999999999999"/>
    <n v="1.4364000000000001"/>
    <x v="25"/>
    <x v="11"/>
    <x v="1"/>
    <n v="296.40000000000009"/>
    <n v="0.20634920634920639"/>
  </r>
  <r>
    <d v="2022-12-31T00:00:00"/>
    <s v="P0011"/>
    <n v="6"/>
    <x v="1"/>
    <x v="0"/>
    <n v="0"/>
    <x v="31"/>
    <x v="2"/>
    <x v="2"/>
    <n v="44"/>
    <n v="48.4"/>
    <n v="264"/>
    <n v="290.39999999999998"/>
    <n v="0.26400000000000001"/>
    <n v="0.29039999999999999"/>
    <x v="25"/>
    <x v="11"/>
    <x v="1"/>
    <n v="26.399999999999977"/>
    <n v="9.0909090909090842E-2"/>
  </r>
  <r>
    <d v="2022-12-31T00:00:00"/>
    <s v="P0011"/>
    <n v="3"/>
    <x v="0"/>
    <x v="1"/>
    <n v="0"/>
    <x v="31"/>
    <x v="2"/>
    <x v="2"/>
    <n v="44"/>
    <n v="48.4"/>
    <n v="132"/>
    <n v="145.19999999999999"/>
    <n v="0.13200000000000001"/>
    <n v="0.1452"/>
    <x v="25"/>
    <x v="11"/>
    <x v="1"/>
    <n v="13.199999999999989"/>
    <n v="9.0909090909090842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s v="Wholesaler"/>
    <s v="Online"/>
    <n v="0"/>
    <s v="Product24"/>
    <s v="Category03"/>
    <s v="Ft"/>
    <n v="144"/>
    <n v="156.96"/>
    <n v="1296"/>
    <n v="1412.64"/>
    <n v="1.296"/>
    <n v="1.4126400000000001"/>
    <n v="1"/>
    <s v="Jan"/>
    <n v="2021"/>
  </r>
  <r>
    <d v="2021-01-02T00:00:00"/>
    <s v="P0038"/>
    <n v="15"/>
    <s v="Online"/>
    <s v="Cash"/>
    <n v="0"/>
    <s v="Product38"/>
    <s v="Category05"/>
    <s v="Kg"/>
    <n v="72"/>
    <n v="79.92"/>
    <n v="1080"/>
    <n v="1198.8"/>
    <n v="1.08"/>
    <n v="1.1987999999999999"/>
    <n v="2"/>
    <s v="Jan"/>
    <n v="2021"/>
  </r>
  <r>
    <d v="2021-01-02T00:00:00"/>
    <s v="P0013"/>
    <n v="6"/>
    <s v="Direct Sales"/>
    <s v="Cash"/>
    <n v="0"/>
    <s v="Product13"/>
    <s v="Category02"/>
    <s v="Kg"/>
    <n v="112"/>
    <n v="122.08"/>
    <n v="672"/>
    <n v="732.48"/>
    <n v="0.67200000000000004"/>
    <n v="0.73248000000000002"/>
    <n v="2"/>
    <s v="Jan"/>
    <n v="2021"/>
  </r>
  <r>
    <d v="2021-01-03T00:00:00"/>
    <s v="P0004"/>
    <n v="5"/>
    <s v="Direct Sales"/>
    <s v="Online"/>
    <n v="0"/>
    <s v="Product04"/>
    <s v="Category01"/>
    <s v="Lt"/>
    <n v="44"/>
    <n v="48.84"/>
    <n v="220"/>
    <n v="244.20000000000002"/>
    <n v="0.22"/>
    <n v="0.24420000000000003"/>
    <n v="3"/>
    <s v="Jan"/>
    <n v="2021"/>
  </r>
  <r>
    <d v="2021-01-04T00:00:00"/>
    <s v="P0035"/>
    <n v="12"/>
    <s v="Online"/>
    <s v="Online"/>
    <n v="0"/>
    <s v="Product35"/>
    <s v="Category04"/>
    <s v="No."/>
    <n v="5"/>
    <n v="6.7"/>
    <n v="60"/>
    <n v="80.400000000000006"/>
    <n v="0.06"/>
    <n v="8.0399999999999999E-2"/>
    <n v="4"/>
    <s v="Jan"/>
    <n v="2021"/>
  </r>
  <r>
    <d v="2021-01-09T00:00:00"/>
    <s v="P0031"/>
    <n v="1"/>
    <s v="Direct Sales"/>
    <s v="Cash"/>
    <n v="0"/>
    <s v="Product31"/>
    <s v="Category04"/>
    <s v="Kg"/>
    <n v="93"/>
    <n v="104.16"/>
    <n v="93"/>
    <n v="104.16"/>
    <n v="9.2999999999999999E-2"/>
    <n v="0.10416"/>
    <n v="9"/>
    <s v="Jan"/>
    <n v="2021"/>
  </r>
  <r>
    <d v="2021-01-09T00:00:00"/>
    <s v="P0003"/>
    <n v="8"/>
    <s v="Direct Sales"/>
    <s v="Cash"/>
    <n v="0"/>
    <s v="Product03"/>
    <s v="Category01"/>
    <s v="Kg"/>
    <n v="71"/>
    <n v="80.94"/>
    <n v="568"/>
    <n v="647.52"/>
    <n v="0.56799999999999995"/>
    <n v="0.64751999999999998"/>
    <n v="9"/>
    <s v="Jan"/>
    <n v="2021"/>
  </r>
  <r>
    <d v="2021-01-09T00:00:00"/>
    <s v="P0025"/>
    <n v="4"/>
    <s v="Direct Sales"/>
    <s v="Online"/>
    <n v="0"/>
    <s v="Product25"/>
    <s v="Category03"/>
    <s v="No."/>
    <n v="7"/>
    <n v="8.33"/>
    <n v="28"/>
    <n v="33.32"/>
    <n v="2.8000000000000001E-2"/>
    <n v="3.3320000000000002E-2"/>
    <n v="9"/>
    <s v="Jan"/>
    <n v="2021"/>
  </r>
  <r>
    <d v="2021-01-11T00:00:00"/>
    <s v="P0037"/>
    <n v="3"/>
    <s v="Direct Sales"/>
    <s v="Cash"/>
    <n v="0"/>
    <s v="Product37"/>
    <s v="Category05"/>
    <s v="Kg"/>
    <n v="67"/>
    <n v="85.76"/>
    <n v="201"/>
    <n v="257.28000000000003"/>
    <n v="0.20100000000000001"/>
    <n v="0.25728000000000001"/>
    <n v="11"/>
    <s v="Jan"/>
    <n v="2021"/>
  </r>
  <r>
    <d v="2021-01-11T00:00:00"/>
    <s v="P0014"/>
    <n v="4"/>
    <s v="Wholesaler"/>
    <s v="Online"/>
    <n v="0"/>
    <s v="Product14"/>
    <s v="Category02"/>
    <s v="Kg"/>
    <n v="112"/>
    <n v="146.72"/>
    <n v="448"/>
    <n v="586.88"/>
    <n v="0.44800000000000001"/>
    <n v="0.58687999999999996"/>
    <n v="11"/>
    <s v="Jan"/>
    <n v="2021"/>
  </r>
  <r>
    <d v="2021-01-11T00:00:00"/>
    <s v="P0042"/>
    <n v="4"/>
    <s v="Direct Sales"/>
    <s v="Online"/>
    <n v="0"/>
    <s v="Product42"/>
    <s v="Category05"/>
    <s v="Ft"/>
    <n v="120"/>
    <n v="162"/>
    <n v="480"/>
    <n v="648"/>
    <n v="0.48"/>
    <n v="0.64800000000000002"/>
    <n v="11"/>
    <s v="Jan"/>
    <n v="2021"/>
  </r>
  <r>
    <d v="2021-01-12T00:00:00"/>
    <s v="P0042"/>
    <n v="10"/>
    <s v="Online"/>
    <s v="Cash"/>
    <n v="0"/>
    <s v="Product42"/>
    <s v="Category05"/>
    <s v="Ft"/>
    <n v="120"/>
    <n v="162"/>
    <n v="1200"/>
    <n v="1620"/>
    <n v="1.2"/>
    <n v="1.62"/>
    <n v="12"/>
    <s v="Jan"/>
    <n v="2021"/>
  </r>
  <r>
    <d v="2021-01-18T00:00:00"/>
    <s v="P0044"/>
    <n v="13"/>
    <s v="Direct Sales"/>
    <s v="Online"/>
    <n v="0"/>
    <s v="Product44"/>
    <s v="Category05"/>
    <s v="Kg"/>
    <n v="76"/>
    <n v="82.08"/>
    <n v="988"/>
    <n v="1067.04"/>
    <n v="0.98799999999999999"/>
    <n v="1.06704"/>
    <n v="18"/>
    <s v="Jan"/>
    <n v="2021"/>
  </r>
  <r>
    <d v="2021-01-18T00:00:00"/>
    <s v="P0023"/>
    <n v="3"/>
    <s v="Online"/>
    <s v="Cash"/>
    <n v="0"/>
    <s v="Product23"/>
    <s v="Category03"/>
    <s v="Ft"/>
    <n v="141"/>
    <n v="149.46"/>
    <n v="423"/>
    <n v="448.38"/>
    <n v="0.42299999999999999"/>
    <n v="0.44838"/>
    <n v="18"/>
    <s v="Jan"/>
    <n v="2021"/>
  </r>
  <r>
    <d v="2021-01-19T00:00:00"/>
    <s v="P0035"/>
    <n v="6"/>
    <s v="Direct Sales"/>
    <s v="Cash"/>
    <n v="0"/>
    <s v="Product35"/>
    <s v="Category04"/>
    <s v="No."/>
    <n v="5"/>
    <n v="6.7"/>
    <n v="30"/>
    <n v="40.200000000000003"/>
    <n v="0.03"/>
    <n v="4.02E-2"/>
    <n v="19"/>
    <s v="Jan"/>
    <n v="2021"/>
  </r>
  <r>
    <d v="2021-01-20T00:00:00"/>
    <s v="P0034"/>
    <n v="4"/>
    <s v="Direct Sales"/>
    <s v="Cash"/>
    <n v="0"/>
    <s v="Product34"/>
    <s v="Category04"/>
    <s v="Lt"/>
    <n v="55"/>
    <n v="58.3"/>
    <n v="220"/>
    <n v="233.2"/>
    <n v="0.22"/>
    <n v="0.23319999999999999"/>
    <n v="20"/>
    <s v="Jan"/>
    <n v="2021"/>
  </r>
  <r>
    <d v="2021-01-20T00:00:00"/>
    <s v="P0020"/>
    <n v="4"/>
    <s v="Direct Sales"/>
    <s v="Cash"/>
    <n v="0"/>
    <s v="Product20"/>
    <s v="Category03"/>
    <s v="Lt"/>
    <n v="61"/>
    <n v="76.25"/>
    <n v="244"/>
    <n v="305"/>
    <n v="0.24399999999999999"/>
    <n v="0.30499999999999999"/>
    <n v="20"/>
    <s v="Jan"/>
    <n v="2021"/>
  </r>
  <r>
    <d v="2021-01-21T00:00:00"/>
    <s v="P0004"/>
    <n v="15"/>
    <s v="Wholesaler"/>
    <s v="Cash"/>
    <n v="0"/>
    <s v="Product04"/>
    <s v="Category01"/>
    <s v="Lt"/>
    <n v="44"/>
    <n v="48.84"/>
    <n v="660"/>
    <n v="732.6"/>
    <n v="0.66"/>
    <n v="0.73260000000000003"/>
    <n v="21"/>
    <s v="Jan"/>
    <n v="2021"/>
  </r>
  <r>
    <d v="2021-01-21T00:00:00"/>
    <s v="P0003"/>
    <n v="9"/>
    <s v="Direct Sales"/>
    <s v="Online"/>
    <n v="0"/>
    <s v="Product03"/>
    <s v="Category01"/>
    <s v="Kg"/>
    <n v="71"/>
    <n v="80.94"/>
    <n v="639"/>
    <n v="728.46"/>
    <n v="0.63900000000000001"/>
    <n v="0.72846"/>
    <n v="21"/>
    <s v="Jan"/>
    <n v="2021"/>
  </r>
  <r>
    <d v="2021-01-21T00:00:00"/>
    <s v="P0042"/>
    <n v="6"/>
    <s v="Direct Sales"/>
    <s v="Online"/>
    <n v="0"/>
    <s v="Product42"/>
    <s v="Category05"/>
    <s v="Ft"/>
    <n v="120"/>
    <n v="162"/>
    <n v="720"/>
    <n v="972"/>
    <n v="0.72"/>
    <n v="0.97199999999999998"/>
    <n v="21"/>
    <s v="Jan"/>
    <n v="2021"/>
  </r>
  <r>
    <d v="2021-01-25T00:00:00"/>
    <s v="P0034"/>
    <n v="6"/>
    <s v="Direct Sales"/>
    <s v="Cash"/>
    <n v="0"/>
    <s v="Product34"/>
    <s v="Category04"/>
    <s v="Lt"/>
    <n v="55"/>
    <n v="58.3"/>
    <n v="330"/>
    <n v="349.79999999999995"/>
    <n v="0.33"/>
    <n v="0.34979999999999994"/>
    <n v="25"/>
    <s v="Jan"/>
    <n v="2021"/>
  </r>
  <r>
    <d v="2021-01-25T00:00:00"/>
    <s v="P0035"/>
    <n v="7"/>
    <s v="Direct Sales"/>
    <s v="Online"/>
    <n v="0"/>
    <s v="Product35"/>
    <s v="Category04"/>
    <s v="No."/>
    <n v="5"/>
    <n v="6.7"/>
    <n v="35"/>
    <n v="46.9"/>
    <n v="3.5000000000000003E-2"/>
    <n v="4.6899999999999997E-2"/>
    <n v="25"/>
    <s v="Jan"/>
    <n v="2021"/>
  </r>
  <r>
    <d v="2021-01-25T00:00:00"/>
    <s v="P0031"/>
    <n v="14"/>
    <s v="Direct Sales"/>
    <s v="Online"/>
    <n v="0"/>
    <s v="Product31"/>
    <s v="Category04"/>
    <s v="Kg"/>
    <n v="93"/>
    <n v="104.16"/>
    <n v="1302"/>
    <n v="1458.24"/>
    <n v="1.302"/>
    <n v="1.45824"/>
    <n v="25"/>
    <s v="Jan"/>
    <n v="2021"/>
  </r>
  <r>
    <d v="2021-01-26T00:00:00"/>
    <s v="P0044"/>
    <n v="9"/>
    <s v="Wholesaler"/>
    <s v="Cash"/>
    <n v="0"/>
    <s v="Product44"/>
    <s v="Category05"/>
    <s v="Kg"/>
    <n v="76"/>
    <n v="82.08"/>
    <n v="684"/>
    <n v="738.72"/>
    <n v="0.68400000000000005"/>
    <n v="0.73872000000000004"/>
    <n v="26"/>
    <s v="Jan"/>
    <n v="2021"/>
  </r>
  <r>
    <d v="2021-01-26T00:00:00"/>
    <s v="P0006"/>
    <n v="7"/>
    <s v="Online"/>
    <s v="Cash"/>
    <n v="0"/>
    <s v="Product06"/>
    <s v="Category01"/>
    <s v="Kg"/>
    <n v="75"/>
    <n v="85.5"/>
    <n v="525"/>
    <n v="598.5"/>
    <n v="0.52500000000000002"/>
    <n v="0.59850000000000003"/>
    <n v="26"/>
    <s v="Jan"/>
    <n v="2021"/>
  </r>
  <r>
    <d v="2021-01-26T00:00:00"/>
    <s v="P0001"/>
    <n v="7"/>
    <s v="Online"/>
    <s v="Online"/>
    <n v="0"/>
    <s v="Product01"/>
    <s v="Category01"/>
    <s v="Kg"/>
    <n v="98"/>
    <n v="103.88"/>
    <n v="686"/>
    <n v="727.16"/>
    <n v="0.68600000000000005"/>
    <n v="0.72715999999999992"/>
    <n v="26"/>
    <s v="Jan"/>
    <n v="2021"/>
  </r>
  <r>
    <d v="2021-01-27T00:00:00"/>
    <s v="P0040"/>
    <n v="7"/>
    <s v="Wholesaler"/>
    <s v="Online"/>
    <n v="0"/>
    <s v="Product40"/>
    <s v="Category05"/>
    <s v="Kg"/>
    <n v="90"/>
    <n v="115.2"/>
    <n v="630"/>
    <n v="806.4"/>
    <n v="0.63"/>
    <n v="0.80640000000000001"/>
    <n v="27"/>
    <s v="Jan"/>
    <n v="2021"/>
  </r>
  <r>
    <d v="2021-01-27T00:00:00"/>
    <s v="P0032"/>
    <n v="3"/>
    <s v="Wholesaler"/>
    <s v="Online"/>
    <n v="0"/>
    <s v="Product32"/>
    <s v="Category04"/>
    <s v="Kg"/>
    <n v="89"/>
    <n v="117.48"/>
    <n v="267"/>
    <n v="352.44"/>
    <n v="0.26700000000000002"/>
    <n v="0.35243999999999998"/>
    <n v="27"/>
    <s v="Jan"/>
    <n v="2021"/>
  </r>
  <r>
    <d v="2021-01-28T00:00:00"/>
    <s v="P0004"/>
    <n v="10"/>
    <s v="Online"/>
    <s v="Cash"/>
    <n v="0"/>
    <s v="Product04"/>
    <s v="Category01"/>
    <s v="Lt"/>
    <n v="44"/>
    <n v="48.84"/>
    <n v="440"/>
    <n v="488.40000000000003"/>
    <n v="0.44"/>
    <n v="0.48840000000000006"/>
    <n v="28"/>
    <s v="Jan"/>
    <n v="2021"/>
  </r>
  <r>
    <d v="2021-01-28T00:00:00"/>
    <s v="P0029"/>
    <n v="2"/>
    <s v="Direct Sales"/>
    <s v="Cash"/>
    <n v="0"/>
    <s v="Product29"/>
    <s v="Category04"/>
    <s v="Lt"/>
    <n v="47"/>
    <n v="53.11"/>
    <n v="94"/>
    <n v="106.22"/>
    <n v="9.4E-2"/>
    <n v="0.10621999999999999"/>
    <n v="28"/>
    <s v="Jan"/>
    <n v="2021"/>
  </r>
  <r>
    <d v="2021-02-02T00:00:00"/>
    <s v="P0010"/>
    <n v="7"/>
    <s v="Online"/>
    <s v="Online"/>
    <n v="0"/>
    <s v="Product10"/>
    <s v="Category02"/>
    <s v="Ft"/>
    <n v="148"/>
    <n v="164.28"/>
    <n v="1036"/>
    <n v="1149.96"/>
    <n v="1.036"/>
    <n v="1.1499600000000001"/>
    <n v="2"/>
    <s v="Feb"/>
    <n v="2021"/>
  </r>
  <r>
    <d v="2021-02-03T00:00:00"/>
    <s v="P0016"/>
    <n v="13"/>
    <s v="Direct Sales"/>
    <s v="Online"/>
    <n v="0"/>
    <s v="Product16"/>
    <s v="Category02"/>
    <s v="No."/>
    <n v="13"/>
    <n v="16.64"/>
    <n v="169"/>
    <n v="216.32"/>
    <n v="0.16900000000000001"/>
    <n v="0.21631999999999998"/>
    <n v="3"/>
    <s v="Feb"/>
    <n v="2021"/>
  </r>
  <r>
    <d v="2021-02-03T00:00:00"/>
    <s v="P0022"/>
    <n v="2"/>
    <s v="Wholesaler"/>
    <s v="Cash"/>
    <n v="0"/>
    <s v="Product22"/>
    <s v="Category03"/>
    <s v="Ft"/>
    <n v="121"/>
    <n v="141.57"/>
    <n v="242"/>
    <n v="283.14"/>
    <n v="0.24199999999999999"/>
    <n v="0.28314"/>
    <n v="3"/>
    <s v="Feb"/>
    <n v="2021"/>
  </r>
  <r>
    <d v="2021-02-04T00:00:00"/>
    <s v="P0037"/>
    <n v="4"/>
    <s v="Online"/>
    <s v="Online"/>
    <n v="0"/>
    <s v="Product37"/>
    <s v="Category05"/>
    <s v="Kg"/>
    <n v="67"/>
    <n v="85.76"/>
    <n v="268"/>
    <n v="343.04"/>
    <n v="0.26800000000000002"/>
    <n v="0.34304000000000001"/>
    <n v="4"/>
    <s v="Feb"/>
    <n v="2021"/>
  </r>
  <r>
    <d v="2021-02-05T00:00:00"/>
    <s v="P0043"/>
    <n v="7"/>
    <s v="Online"/>
    <s v="Cash"/>
    <n v="0"/>
    <s v="Product43"/>
    <s v="Category05"/>
    <s v="Kg"/>
    <n v="67"/>
    <n v="83.08"/>
    <n v="469"/>
    <n v="581.55999999999995"/>
    <n v="0.46899999999999997"/>
    <n v="0.58155999999999997"/>
    <n v="5"/>
    <s v="Feb"/>
    <n v="2021"/>
  </r>
  <r>
    <d v="2021-02-05T00:00:00"/>
    <s v="P0005"/>
    <n v="1"/>
    <s v="Direct Sales"/>
    <s v="Cash"/>
    <n v="0"/>
    <s v="Product05"/>
    <s v="Category01"/>
    <s v="Ft"/>
    <n v="133"/>
    <n v="155.61000000000001"/>
    <n v="133"/>
    <n v="155.61000000000001"/>
    <n v="0.13300000000000001"/>
    <n v="0.15561000000000003"/>
    <n v="5"/>
    <s v="Feb"/>
    <n v="2021"/>
  </r>
  <r>
    <d v="2021-02-05T00:00:00"/>
    <s v="P0043"/>
    <n v="9"/>
    <s v="Direct Sales"/>
    <s v="Cash"/>
    <n v="0"/>
    <s v="Product43"/>
    <s v="Category05"/>
    <s v="Kg"/>
    <n v="67"/>
    <n v="83.08"/>
    <n v="603"/>
    <n v="747.72"/>
    <n v="0.60299999999999998"/>
    <n v="0.74772000000000005"/>
    <n v="5"/>
    <s v="Feb"/>
    <n v="2021"/>
  </r>
  <r>
    <d v="2021-02-06T00:00:00"/>
    <s v="P0035"/>
    <n v="1"/>
    <s v="Direct Sales"/>
    <s v="Cash"/>
    <n v="0"/>
    <s v="Product35"/>
    <s v="Category04"/>
    <s v="No."/>
    <n v="5"/>
    <n v="6.7"/>
    <n v="5"/>
    <n v="6.7"/>
    <n v="5.0000000000000001E-3"/>
    <n v="6.7000000000000002E-3"/>
    <n v="6"/>
    <s v="Feb"/>
    <n v="2021"/>
  </r>
  <r>
    <d v="2021-02-09T00:00:00"/>
    <s v="P0034"/>
    <n v="14"/>
    <s v="Direct Sales"/>
    <s v="Online"/>
    <n v="0"/>
    <s v="Product34"/>
    <s v="Category04"/>
    <s v="Lt"/>
    <n v="55"/>
    <n v="58.3"/>
    <n v="770"/>
    <n v="816.19999999999993"/>
    <n v="0.77"/>
    <n v="0.81619999999999993"/>
    <n v="9"/>
    <s v="Feb"/>
    <n v="2021"/>
  </r>
  <r>
    <d v="2021-02-12T00:00:00"/>
    <s v="P0008"/>
    <n v="7"/>
    <s v="Direct Sales"/>
    <s v="Cash"/>
    <n v="0"/>
    <s v="Product08"/>
    <s v="Category01"/>
    <s v="Kg"/>
    <n v="83"/>
    <n v="94.62"/>
    <n v="581"/>
    <n v="662.34"/>
    <n v="0.58099999999999996"/>
    <n v="0.66234000000000004"/>
    <n v="12"/>
    <s v="Feb"/>
    <n v="2021"/>
  </r>
  <r>
    <d v="2021-02-12T00:00:00"/>
    <s v="P0023"/>
    <n v="9"/>
    <s v="Online"/>
    <s v="Cash"/>
    <n v="0"/>
    <s v="Product23"/>
    <s v="Category03"/>
    <s v="Ft"/>
    <n v="141"/>
    <n v="149.46"/>
    <n v="1269"/>
    <n v="1345.14"/>
    <n v="1.2689999999999999"/>
    <n v="1.34514"/>
    <n v="12"/>
    <s v="Feb"/>
    <n v="2021"/>
  </r>
  <r>
    <d v="2021-02-15T00:00:00"/>
    <s v="P0027"/>
    <n v="4"/>
    <s v="Direct Sales"/>
    <s v="Online"/>
    <n v="0"/>
    <s v="Product27"/>
    <s v="Category04"/>
    <s v="Lt"/>
    <n v="48"/>
    <n v="57.120000000000005"/>
    <n v="192"/>
    <n v="228.48000000000002"/>
    <n v="0.192"/>
    <n v="0.22848000000000002"/>
    <n v="15"/>
    <s v="Feb"/>
    <n v="2021"/>
  </r>
  <r>
    <d v="2021-02-18T00:00:00"/>
    <s v="P0015"/>
    <n v="6"/>
    <s v="Online"/>
    <s v="Cash"/>
    <n v="0"/>
    <s v="Product15"/>
    <s v="Category02"/>
    <s v="No."/>
    <n v="12"/>
    <n v="15.719999999999999"/>
    <n v="72"/>
    <n v="94.32"/>
    <n v="7.1999999999999995E-2"/>
    <n v="9.4319999999999987E-2"/>
    <n v="18"/>
    <s v="Feb"/>
    <n v="2021"/>
  </r>
  <r>
    <d v="2021-02-20T00:00:00"/>
    <s v="P0030"/>
    <n v="11"/>
    <s v="Online"/>
    <s v="Cash"/>
    <n v="0"/>
    <s v="Product30"/>
    <s v="Category04"/>
    <s v="Ft"/>
    <n v="148"/>
    <n v="201.28"/>
    <n v="1628"/>
    <n v="2214.08"/>
    <n v="1.6279999999999999"/>
    <n v="2.21408"/>
    <n v="20"/>
    <s v="Feb"/>
    <n v="2021"/>
  </r>
  <r>
    <d v="2021-02-22T00:00:00"/>
    <s v="P0013"/>
    <n v="5"/>
    <s v="Online"/>
    <s v="Cash"/>
    <n v="0"/>
    <s v="Product13"/>
    <s v="Category02"/>
    <s v="Kg"/>
    <n v="112"/>
    <n v="122.08"/>
    <n v="560"/>
    <n v="610.4"/>
    <n v="0.56000000000000005"/>
    <n v="0.61039999999999994"/>
    <n v="22"/>
    <s v="Feb"/>
    <n v="2021"/>
  </r>
  <r>
    <d v="2021-02-23T00:00:00"/>
    <s v="P0025"/>
    <n v="3"/>
    <s v="Direct Sales"/>
    <s v="Cash"/>
    <n v="0"/>
    <s v="Product25"/>
    <s v="Category03"/>
    <s v="No."/>
    <n v="7"/>
    <n v="8.33"/>
    <n v="21"/>
    <n v="24.990000000000002"/>
    <n v="2.1000000000000001E-2"/>
    <n v="2.4990000000000002E-2"/>
    <n v="23"/>
    <s v="Feb"/>
    <n v="2021"/>
  </r>
  <r>
    <d v="2021-02-23T00:00:00"/>
    <s v="P0005"/>
    <n v="2"/>
    <s v="Direct Sales"/>
    <s v="Online"/>
    <n v="0"/>
    <s v="Product05"/>
    <s v="Category01"/>
    <s v="Ft"/>
    <n v="133"/>
    <n v="155.61000000000001"/>
    <n v="266"/>
    <n v="311.22000000000003"/>
    <n v="0.26600000000000001"/>
    <n v="0.31122000000000005"/>
    <n v="23"/>
    <s v="Feb"/>
    <n v="2021"/>
  </r>
  <r>
    <d v="2021-02-25T00:00:00"/>
    <s v="P0002"/>
    <n v="4"/>
    <s v="Wholesaler"/>
    <s v="Online"/>
    <n v="0"/>
    <s v="Product02"/>
    <s v="Category01"/>
    <s v="Kg"/>
    <n v="105"/>
    <n v="142.80000000000001"/>
    <n v="420"/>
    <n v="571.20000000000005"/>
    <n v="0.42"/>
    <n v="0.57120000000000004"/>
    <n v="25"/>
    <s v="Feb"/>
    <n v="2021"/>
  </r>
  <r>
    <d v="2021-02-25T00:00:00"/>
    <s v="P0032"/>
    <n v="11"/>
    <s v="Online"/>
    <s v="Cash"/>
    <n v="0"/>
    <s v="Product32"/>
    <s v="Category04"/>
    <s v="Kg"/>
    <n v="89"/>
    <n v="117.48"/>
    <n v="979"/>
    <n v="1292.28"/>
    <n v="0.97899999999999998"/>
    <n v="1.2922799999999999"/>
    <n v="25"/>
    <s v="Feb"/>
    <n v="2021"/>
  </r>
  <r>
    <d v="2021-02-25T00:00:00"/>
    <s v="P0030"/>
    <n v="2"/>
    <s v="Direct Sales"/>
    <s v="Online"/>
    <n v="0"/>
    <s v="Product30"/>
    <s v="Category04"/>
    <s v="Ft"/>
    <n v="148"/>
    <n v="201.28"/>
    <n v="296"/>
    <n v="402.56"/>
    <n v="0.29599999999999999"/>
    <n v="0.40256000000000003"/>
    <n v="25"/>
    <s v="Feb"/>
    <n v="2021"/>
  </r>
  <r>
    <d v="2021-02-27T00:00:00"/>
    <s v="P0018"/>
    <n v="11"/>
    <s v="Wholesaler"/>
    <s v="Online"/>
    <n v="0"/>
    <s v="Product18"/>
    <s v="Category02"/>
    <s v="No."/>
    <n v="37"/>
    <n v="49.21"/>
    <n v="407"/>
    <n v="541.31000000000006"/>
    <n v="0.40699999999999997"/>
    <n v="0.54131000000000007"/>
    <n v="27"/>
    <s v="Feb"/>
    <n v="2021"/>
  </r>
  <r>
    <d v="2021-03-03T00:00:00"/>
    <s v="P0011"/>
    <n v="1"/>
    <s v="Direct Sales"/>
    <s v="Online"/>
    <n v="0"/>
    <s v="Product11"/>
    <s v="Category02"/>
    <s v="Lt"/>
    <n v="44"/>
    <n v="48.4"/>
    <n v="44"/>
    <n v="48.4"/>
    <n v="4.3999999999999997E-2"/>
    <n v="4.8399999999999999E-2"/>
    <n v="3"/>
    <s v="Mar"/>
    <n v="2021"/>
  </r>
  <r>
    <d v="2021-03-07T00:00:00"/>
    <s v="P0021"/>
    <n v="9"/>
    <s v="Direct Sales"/>
    <s v="Cash"/>
    <n v="0"/>
    <s v="Product21"/>
    <s v="Category03"/>
    <s v="Ft"/>
    <n v="126"/>
    <n v="162.54"/>
    <n v="1134"/>
    <n v="1462.86"/>
    <n v="1.1339999999999999"/>
    <n v="1.4628599999999998"/>
    <n v="7"/>
    <s v="Mar"/>
    <n v="2021"/>
  </r>
  <r>
    <d v="2021-03-08T00:00:00"/>
    <s v="P0027"/>
    <n v="6"/>
    <s v="Online"/>
    <s v="Cash"/>
    <n v="0"/>
    <s v="Product27"/>
    <s v="Category04"/>
    <s v="Lt"/>
    <n v="48"/>
    <n v="57.120000000000005"/>
    <n v="288"/>
    <n v="342.72"/>
    <n v="0.28799999999999998"/>
    <n v="0.34272000000000002"/>
    <n v="8"/>
    <s v="Mar"/>
    <n v="2021"/>
  </r>
  <r>
    <d v="2021-03-08T00:00:00"/>
    <s v="P0044"/>
    <n v="9"/>
    <s v="Online"/>
    <s v="Online"/>
    <n v="0"/>
    <s v="Product44"/>
    <s v="Category05"/>
    <s v="Kg"/>
    <n v="76"/>
    <n v="82.08"/>
    <n v="684"/>
    <n v="738.72"/>
    <n v="0.68400000000000005"/>
    <n v="0.73872000000000004"/>
    <n v="8"/>
    <s v="Mar"/>
    <n v="2021"/>
  </r>
  <r>
    <d v="2021-03-09T00:00:00"/>
    <s v="P0029"/>
    <n v="6"/>
    <s v="Wholesaler"/>
    <s v="Online"/>
    <n v="0"/>
    <s v="Product29"/>
    <s v="Category04"/>
    <s v="Lt"/>
    <n v="47"/>
    <n v="53.11"/>
    <n v="282"/>
    <n v="318.65999999999997"/>
    <n v="0.28199999999999997"/>
    <n v="0.31865999999999994"/>
    <n v="9"/>
    <s v="Mar"/>
    <n v="2021"/>
  </r>
  <r>
    <d v="2021-03-11T00:00:00"/>
    <s v="P0025"/>
    <n v="11"/>
    <s v="Direct Sales"/>
    <s v="Cash"/>
    <n v="0"/>
    <s v="Product25"/>
    <s v="Category03"/>
    <s v="No."/>
    <n v="7"/>
    <n v="8.33"/>
    <n v="77"/>
    <n v="91.63"/>
    <n v="7.6999999999999999E-2"/>
    <n v="9.1629999999999989E-2"/>
    <n v="11"/>
    <s v="Mar"/>
    <n v="2021"/>
  </r>
  <r>
    <d v="2021-03-13T00:00:00"/>
    <s v="P0028"/>
    <n v="10"/>
    <s v="Wholesaler"/>
    <s v="Cash"/>
    <n v="0"/>
    <s v="Product28"/>
    <s v="Category04"/>
    <s v="No."/>
    <n v="37"/>
    <n v="41.81"/>
    <n v="370"/>
    <n v="418.1"/>
    <n v="0.37"/>
    <n v="0.41810000000000003"/>
    <n v="13"/>
    <s v="Mar"/>
    <n v="2021"/>
  </r>
  <r>
    <d v="2021-03-15T00:00:00"/>
    <s v="P0039"/>
    <n v="11"/>
    <s v="Online"/>
    <s v="Cash"/>
    <n v="0"/>
    <s v="Product39"/>
    <s v="Category05"/>
    <s v="No."/>
    <n v="37"/>
    <n v="42.55"/>
    <n v="407"/>
    <n v="468.04999999999995"/>
    <n v="0.40699999999999997"/>
    <n v="0.46804999999999997"/>
    <n v="15"/>
    <s v="Mar"/>
    <n v="2021"/>
  </r>
  <r>
    <d v="2021-03-16T00:00:00"/>
    <s v="P0012"/>
    <n v="14"/>
    <s v="Direct Sales"/>
    <s v="Cash"/>
    <n v="0"/>
    <s v="Product12"/>
    <s v="Category02"/>
    <s v="Kg"/>
    <n v="73"/>
    <n v="94.17"/>
    <n v="1022"/>
    <n v="1318.38"/>
    <n v="1.022"/>
    <n v="1.3183800000000001"/>
    <n v="16"/>
    <s v="Mar"/>
    <n v="2021"/>
  </r>
  <r>
    <d v="2021-03-18T00:00:00"/>
    <s v="P0042"/>
    <n v="8"/>
    <s v="Wholesaler"/>
    <s v="Cash"/>
    <n v="0"/>
    <s v="Product42"/>
    <s v="Category05"/>
    <s v="Ft"/>
    <n v="120"/>
    <n v="162"/>
    <n v="960"/>
    <n v="1296"/>
    <n v="0.96"/>
    <n v="1.296"/>
    <n v="18"/>
    <s v="Mar"/>
    <n v="2021"/>
  </r>
  <r>
    <d v="2021-03-19T00:00:00"/>
    <s v="P0028"/>
    <n v="9"/>
    <s v="Online"/>
    <s v="Cash"/>
    <n v="0"/>
    <s v="Product28"/>
    <s v="Category04"/>
    <s v="No."/>
    <n v="37"/>
    <n v="41.81"/>
    <n v="333"/>
    <n v="376.29"/>
    <n v="0.33300000000000002"/>
    <n v="0.37629000000000001"/>
    <n v="19"/>
    <s v="Mar"/>
    <n v="2021"/>
  </r>
  <r>
    <d v="2021-03-21T00:00:00"/>
    <s v="P0020"/>
    <n v="13"/>
    <s v="Online"/>
    <s v="Online"/>
    <n v="0"/>
    <s v="Product20"/>
    <s v="Category03"/>
    <s v="Lt"/>
    <n v="61"/>
    <n v="76.25"/>
    <n v="793"/>
    <n v="991.25"/>
    <n v="0.79300000000000004"/>
    <n v="0.99124999999999996"/>
    <n v="21"/>
    <s v="Mar"/>
    <n v="2021"/>
  </r>
  <r>
    <d v="2021-03-21T00:00:00"/>
    <s v="P0039"/>
    <n v="7"/>
    <s v="Direct Sales"/>
    <s v="Online"/>
    <n v="0"/>
    <s v="Product39"/>
    <s v="Category05"/>
    <s v="No."/>
    <n v="37"/>
    <n v="42.55"/>
    <n v="259"/>
    <n v="297.84999999999997"/>
    <n v="0.25900000000000001"/>
    <n v="0.29784999999999995"/>
    <n v="21"/>
    <s v="Mar"/>
    <n v="2021"/>
  </r>
  <r>
    <d v="2021-03-22T00:00:00"/>
    <s v="P0002"/>
    <n v="8"/>
    <s v="Online"/>
    <s v="Online"/>
    <n v="0"/>
    <s v="Product02"/>
    <s v="Category01"/>
    <s v="Kg"/>
    <n v="105"/>
    <n v="142.80000000000001"/>
    <n v="840"/>
    <n v="1142.4000000000001"/>
    <n v="0.84"/>
    <n v="1.1424000000000001"/>
    <n v="22"/>
    <s v="Mar"/>
    <n v="2021"/>
  </r>
  <r>
    <d v="2021-03-22T00:00:00"/>
    <s v="P0012"/>
    <n v="4"/>
    <s v="Online"/>
    <s v="Online"/>
    <n v="0"/>
    <s v="Product12"/>
    <s v="Category02"/>
    <s v="Kg"/>
    <n v="73"/>
    <n v="94.17"/>
    <n v="292"/>
    <n v="376.68"/>
    <n v="0.29199999999999998"/>
    <n v="0.37668000000000001"/>
    <n v="22"/>
    <s v="Mar"/>
    <n v="2021"/>
  </r>
  <r>
    <d v="2021-03-25T00:00:00"/>
    <s v="P0024"/>
    <n v="14"/>
    <s v="Online"/>
    <s v="Cash"/>
    <n v="0"/>
    <s v="Product24"/>
    <s v="Category03"/>
    <s v="Ft"/>
    <n v="144"/>
    <n v="156.96"/>
    <n v="2016"/>
    <n v="2197.44"/>
    <n v="2.016"/>
    <n v="2.1974399999999998"/>
    <n v="25"/>
    <s v="Mar"/>
    <n v="2021"/>
  </r>
  <r>
    <d v="2021-03-25T00:00:00"/>
    <s v="P0006"/>
    <n v="4"/>
    <s v="Direct Sales"/>
    <s v="Cash"/>
    <n v="0"/>
    <s v="Product06"/>
    <s v="Category01"/>
    <s v="Kg"/>
    <n v="75"/>
    <n v="85.5"/>
    <n v="300"/>
    <n v="342"/>
    <n v="0.3"/>
    <n v="0.34200000000000003"/>
    <n v="25"/>
    <s v="Mar"/>
    <n v="2021"/>
  </r>
  <r>
    <d v="2021-03-25T00:00:00"/>
    <s v="P0029"/>
    <n v="8"/>
    <s v="Direct Sales"/>
    <s v="Cash"/>
    <n v="0"/>
    <s v="Product29"/>
    <s v="Category04"/>
    <s v="Lt"/>
    <n v="47"/>
    <n v="53.11"/>
    <n v="376"/>
    <n v="424.88"/>
    <n v="0.376"/>
    <n v="0.42487999999999998"/>
    <n v="25"/>
    <s v="Mar"/>
    <n v="2021"/>
  </r>
  <r>
    <d v="2021-03-25T00:00:00"/>
    <s v="P0038"/>
    <n v="2"/>
    <s v="Direct Sales"/>
    <s v="Online"/>
    <n v="0"/>
    <s v="Product38"/>
    <s v="Category05"/>
    <s v="Kg"/>
    <n v="72"/>
    <n v="79.92"/>
    <n v="144"/>
    <n v="159.84"/>
    <n v="0.14399999999999999"/>
    <n v="0.15984000000000001"/>
    <n v="25"/>
    <s v="Mar"/>
    <n v="2021"/>
  </r>
  <r>
    <d v="2021-03-26T00:00:00"/>
    <s v="P0001"/>
    <n v="4"/>
    <s v="Direct Sales"/>
    <s v="Cash"/>
    <n v="0"/>
    <s v="Product01"/>
    <s v="Category01"/>
    <s v="Kg"/>
    <n v="98"/>
    <n v="103.88"/>
    <n v="392"/>
    <n v="415.52"/>
    <n v="0.39200000000000002"/>
    <n v="0.41552"/>
    <n v="26"/>
    <s v="Mar"/>
    <n v="2021"/>
  </r>
  <r>
    <d v="2021-03-26T00:00:00"/>
    <s v="P0042"/>
    <n v="1"/>
    <s v="Direct Sales"/>
    <s v="Cash"/>
    <n v="0"/>
    <s v="Product42"/>
    <s v="Category05"/>
    <s v="Ft"/>
    <n v="120"/>
    <n v="162"/>
    <n v="120"/>
    <n v="162"/>
    <n v="0.12"/>
    <n v="0.16200000000000001"/>
    <n v="26"/>
    <s v="Mar"/>
    <n v="2021"/>
  </r>
  <r>
    <d v="2021-03-26T00:00:00"/>
    <s v="P0010"/>
    <n v="9"/>
    <s v="Direct Sales"/>
    <s v="Online"/>
    <n v="0"/>
    <s v="Product10"/>
    <s v="Category02"/>
    <s v="Ft"/>
    <n v="148"/>
    <n v="164.28"/>
    <n v="1332"/>
    <n v="1478.52"/>
    <n v="1.3320000000000001"/>
    <n v="1.4785200000000001"/>
    <n v="26"/>
    <s v="Mar"/>
    <n v="2021"/>
  </r>
  <r>
    <d v="2021-03-27T00:00:00"/>
    <s v="P0030"/>
    <n v="3"/>
    <s v="Direct Sales"/>
    <s v="Online"/>
    <n v="0"/>
    <s v="Product30"/>
    <s v="Category04"/>
    <s v="Ft"/>
    <n v="148"/>
    <n v="201.28"/>
    <n v="444"/>
    <n v="603.84"/>
    <n v="0.44400000000000001"/>
    <n v="0.60384000000000004"/>
    <n v="27"/>
    <s v="Mar"/>
    <n v="2021"/>
  </r>
  <r>
    <d v="2021-03-28T00:00:00"/>
    <s v="P0007"/>
    <n v="8"/>
    <s v="Online"/>
    <s v="Cash"/>
    <n v="0"/>
    <s v="Product07"/>
    <s v="Category01"/>
    <s v="Lt"/>
    <n v="43"/>
    <n v="47.730000000000004"/>
    <n v="344"/>
    <n v="381.84000000000003"/>
    <n v="0.34399999999999997"/>
    <n v="0.38184000000000001"/>
    <n v="28"/>
    <s v="Mar"/>
    <n v="2021"/>
  </r>
  <r>
    <d v="2021-03-30T00:00:00"/>
    <s v="P0038"/>
    <n v="1"/>
    <s v="Online"/>
    <s v="Cash"/>
    <n v="0"/>
    <s v="Product38"/>
    <s v="Category05"/>
    <s v="Kg"/>
    <n v="72"/>
    <n v="79.92"/>
    <n v="72"/>
    <n v="79.92"/>
    <n v="7.1999999999999995E-2"/>
    <n v="7.9920000000000005E-2"/>
    <n v="30"/>
    <s v="Mar"/>
    <n v="2021"/>
  </r>
  <r>
    <d v="2021-03-31T00:00:00"/>
    <s v="P0042"/>
    <n v="3"/>
    <s v="Direct Sales"/>
    <s v="Cash"/>
    <n v="0"/>
    <s v="Product42"/>
    <s v="Category05"/>
    <s v="Ft"/>
    <n v="120"/>
    <n v="162"/>
    <n v="360"/>
    <n v="486"/>
    <n v="0.36"/>
    <n v="0.48599999999999999"/>
    <n v="31"/>
    <s v="Mar"/>
    <n v="2021"/>
  </r>
  <r>
    <d v="2021-04-04T00:00:00"/>
    <s v="P0040"/>
    <n v="4"/>
    <s v="Direct Sales"/>
    <s v="Cash"/>
    <n v="0"/>
    <s v="Product40"/>
    <s v="Category05"/>
    <s v="Kg"/>
    <n v="90"/>
    <n v="115.2"/>
    <n v="360"/>
    <n v="460.8"/>
    <n v="0.36"/>
    <n v="0.46079999999999999"/>
    <n v="4"/>
    <s v="Apr"/>
    <n v="2021"/>
  </r>
  <r>
    <d v="2021-04-04T00:00:00"/>
    <s v="P0009"/>
    <n v="9"/>
    <s v="Online"/>
    <s v="Cash"/>
    <n v="0"/>
    <s v="Product09"/>
    <s v="Category01"/>
    <s v="No."/>
    <n v="6"/>
    <n v="7.8599999999999994"/>
    <n v="54"/>
    <n v="70.739999999999995"/>
    <n v="5.3999999999999999E-2"/>
    <n v="7.0739999999999997E-2"/>
    <n v="4"/>
    <s v="Apr"/>
    <n v="2021"/>
  </r>
  <r>
    <d v="2021-04-05T00:00:00"/>
    <s v="P0031"/>
    <n v="15"/>
    <s v="Online"/>
    <s v="Online"/>
    <n v="0"/>
    <s v="Product31"/>
    <s v="Category04"/>
    <s v="Kg"/>
    <n v="93"/>
    <n v="104.16"/>
    <n v="1395"/>
    <n v="1562.3999999999999"/>
    <n v="1.395"/>
    <n v="1.5623999999999998"/>
    <n v="5"/>
    <s v="Apr"/>
    <n v="2021"/>
  </r>
  <r>
    <d v="2021-04-09T00:00:00"/>
    <s v="P0005"/>
    <n v="3"/>
    <s v="Online"/>
    <s v="Online"/>
    <n v="0"/>
    <s v="Product05"/>
    <s v="Category01"/>
    <s v="Ft"/>
    <n v="133"/>
    <n v="155.61000000000001"/>
    <n v="399"/>
    <n v="466.83000000000004"/>
    <n v="0.39900000000000002"/>
    <n v="0.46683000000000002"/>
    <n v="9"/>
    <s v="Apr"/>
    <n v="2021"/>
  </r>
  <r>
    <d v="2021-04-10T00:00:00"/>
    <s v="P0022"/>
    <n v="14"/>
    <s v="Direct Sales"/>
    <s v="Online"/>
    <n v="0"/>
    <s v="Product22"/>
    <s v="Category03"/>
    <s v="Ft"/>
    <n v="121"/>
    <n v="141.57"/>
    <n v="1694"/>
    <n v="1981.98"/>
    <n v="1.694"/>
    <n v="1.9819800000000001"/>
    <n v="10"/>
    <s v="Apr"/>
    <n v="2021"/>
  </r>
  <r>
    <d v="2021-04-12T00:00:00"/>
    <s v="P0037"/>
    <n v="3"/>
    <s v="Direct Sales"/>
    <s v="Cash"/>
    <n v="0"/>
    <s v="Product37"/>
    <s v="Category05"/>
    <s v="Kg"/>
    <n v="67"/>
    <n v="85.76"/>
    <n v="201"/>
    <n v="257.28000000000003"/>
    <n v="0.20100000000000001"/>
    <n v="0.25728000000000001"/>
    <n v="12"/>
    <s v="Apr"/>
    <n v="2021"/>
  </r>
  <r>
    <d v="2021-04-12T00:00:00"/>
    <s v="P0029"/>
    <n v="4"/>
    <s v="Direct Sales"/>
    <s v="Online"/>
    <n v="0"/>
    <s v="Product29"/>
    <s v="Category04"/>
    <s v="Lt"/>
    <n v="47"/>
    <n v="53.11"/>
    <n v="188"/>
    <n v="212.44"/>
    <n v="0.188"/>
    <n v="0.21243999999999999"/>
    <n v="12"/>
    <s v="Apr"/>
    <n v="2021"/>
  </r>
  <r>
    <d v="2021-04-12T00:00:00"/>
    <s v="P0027"/>
    <n v="9"/>
    <s v="Direct Sales"/>
    <s v="Online"/>
    <n v="0"/>
    <s v="Product27"/>
    <s v="Category04"/>
    <s v="Lt"/>
    <n v="48"/>
    <n v="57.120000000000005"/>
    <n v="432"/>
    <n v="514.08000000000004"/>
    <n v="0.432"/>
    <n v="0.51408000000000009"/>
    <n v="12"/>
    <s v="Apr"/>
    <n v="2021"/>
  </r>
  <r>
    <d v="2021-04-12T00:00:00"/>
    <s v="P0033"/>
    <n v="13"/>
    <s v="Direct Sales"/>
    <s v="Cash"/>
    <n v="0"/>
    <s v="Product33"/>
    <s v="Category04"/>
    <s v="Kg"/>
    <n v="95"/>
    <n v="119.7"/>
    <n v="1235"/>
    <n v="1556.1000000000001"/>
    <n v="1.2350000000000001"/>
    <n v="1.5561"/>
    <n v="12"/>
    <s v="Apr"/>
    <n v="2021"/>
  </r>
  <r>
    <d v="2021-04-15T00:00:00"/>
    <s v="P0017"/>
    <n v="3"/>
    <s v="Direct Sales"/>
    <s v="Online"/>
    <n v="0"/>
    <s v="Product17"/>
    <s v="Category02"/>
    <s v="Ft"/>
    <n v="134"/>
    <n v="156.78"/>
    <n v="402"/>
    <n v="470.34000000000003"/>
    <n v="0.40200000000000002"/>
    <n v="0.47034000000000004"/>
    <n v="15"/>
    <s v="Apr"/>
    <n v="2021"/>
  </r>
  <r>
    <d v="2021-04-16T00:00:00"/>
    <s v="P0018"/>
    <n v="15"/>
    <s v="Direct Sales"/>
    <s v="Cash"/>
    <n v="0"/>
    <s v="Product18"/>
    <s v="Category02"/>
    <s v="No."/>
    <n v="37"/>
    <n v="49.21"/>
    <n v="555"/>
    <n v="738.15"/>
    <n v="0.55500000000000005"/>
    <n v="0.73814999999999997"/>
    <n v="16"/>
    <s v="Apr"/>
    <n v="2021"/>
  </r>
  <r>
    <d v="2021-04-18T00:00:00"/>
    <s v="P0038"/>
    <n v="9"/>
    <s v="Wholesaler"/>
    <s v="Online"/>
    <n v="0"/>
    <s v="Product38"/>
    <s v="Category05"/>
    <s v="Kg"/>
    <n v="72"/>
    <n v="79.92"/>
    <n v="648"/>
    <n v="719.28"/>
    <n v="0.64800000000000002"/>
    <n v="0.71927999999999992"/>
    <n v="18"/>
    <s v="Apr"/>
    <n v="2021"/>
  </r>
  <r>
    <d v="2021-04-18T00:00:00"/>
    <s v="P0019"/>
    <n v="13"/>
    <s v="Direct Sales"/>
    <s v="Cash"/>
    <n v="0"/>
    <s v="Product19"/>
    <s v="Category02"/>
    <s v="Ft"/>
    <n v="150"/>
    <n v="210"/>
    <n v="1950"/>
    <n v="2730"/>
    <n v="1.95"/>
    <n v="2.73"/>
    <n v="18"/>
    <s v="Apr"/>
    <n v="2021"/>
  </r>
  <r>
    <d v="2021-04-23T00:00:00"/>
    <s v="P0042"/>
    <n v="6"/>
    <s v="Direct Sales"/>
    <s v="Online"/>
    <n v="0"/>
    <s v="Product42"/>
    <s v="Category05"/>
    <s v="Ft"/>
    <n v="120"/>
    <n v="162"/>
    <n v="720"/>
    <n v="972"/>
    <n v="0.72"/>
    <n v="0.97199999999999998"/>
    <n v="23"/>
    <s v="Apr"/>
    <n v="2021"/>
  </r>
  <r>
    <d v="2021-04-23T00:00:00"/>
    <s v="P0028"/>
    <n v="10"/>
    <s v="Direct Sales"/>
    <s v="Online"/>
    <n v="0"/>
    <s v="Product28"/>
    <s v="Category04"/>
    <s v="No."/>
    <n v="37"/>
    <n v="41.81"/>
    <n v="370"/>
    <n v="418.1"/>
    <n v="0.37"/>
    <n v="0.41810000000000003"/>
    <n v="23"/>
    <s v="Apr"/>
    <n v="2021"/>
  </r>
  <r>
    <d v="2021-04-24T00:00:00"/>
    <s v="P0030"/>
    <n v="2"/>
    <s v="Online"/>
    <s v="Online"/>
    <n v="0"/>
    <s v="Product30"/>
    <s v="Category04"/>
    <s v="Ft"/>
    <n v="148"/>
    <n v="201.28"/>
    <n v="296"/>
    <n v="402.56"/>
    <n v="0.29599999999999999"/>
    <n v="0.40256000000000003"/>
    <n v="24"/>
    <s v="Apr"/>
    <n v="2021"/>
  </r>
  <r>
    <d v="2021-04-26T00:00:00"/>
    <s v="P0037"/>
    <n v="3"/>
    <s v="Direct Sales"/>
    <s v="Online"/>
    <n v="0"/>
    <s v="Product37"/>
    <s v="Category05"/>
    <s v="Kg"/>
    <n v="67"/>
    <n v="85.76"/>
    <n v="201"/>
    <n v="257.28000000000003"/>
    <n v="0.20100000000000001"/>
    <n v="0.25728000000000001"/>
    <n v="26"/>
    <s v="Apr"/>
    <n v="2021"/>
  </r>
  <r>
    <d v="2021-04-29T00:00:00"/>
    <s v="P0030"/>
    <n v="7"/>
    <s v="Direct Sales"/>
    <s v="Online"/>
    <n v="0"/>
    <s v="Product30"/>
    <s v="Category04"/>
    <s v="Ft"/>
    <n v="148"/>
    <n v="201.28"/>
    <n v="1036"/>
    <n v="1408.96"/>
    <n v="1.036"/>
    <n v="1.40896"/>
    <n v="29"/>
    <s v="Apr"/>
    <n v="2021"/>
  </r>
  <r>
    <d v="2021-04-30T00:00:00"/>
    <s v="P0029"/>
    <n v="1"/>
    <s v="Direct Sales"/>
    <s v="Online"/>
    <n v="0"/>
    <s v="Product29"/>
    <s v="Category04"/>
    <s v="Lt"/>
    <n v="47"/>
    <n v="53.11"/>
    <n v="47"/>
    <n v="53.11"/>
    <n v="4.7E-2"/>
    <n v="5.3109999999999997E-2"/>
    <n v="30"/>
    <s v="Apr"/>
    <n v="2021"/>
  </r>
  <r>
    <d v="2021-05-01T00:00:00"/>
    <s v="P0018"/>
    <n v="3"/>
    <s v="Online"/>
    <s v="Cash"/>
    <n v="0"/>
    <s v="Product18"/>
    <s v="Category02"/>
    <s v="No."/>
    <n v="37"/>
    <n v="49.21"/>
    <n v="111"/>
    <n v="147.63"/>
    <n v="0.111"/>
    <n v="0.14762999999999998"/>
    <n v="1"/>
    <s v="May"/>
    <n v="2021"/>
  </r>
  <r>
    <d v="2021-05-01T00:00:00"/>
    <s v="P0042"/>
    <n v="1"/>
    <s v="Online"/>
    <s v="Cash"/>
    <n v="0"/>
    <s v="Product42"/>
    <s v="Category05"/>
    <s v="Ft"/>
    <n v="120"/>
    <n v="162"/>
    <n v="120"/>
    <n v="162"/>
    <n v="0.12"/>
    <n v="0.16200000000000001"/>
    <n v="1"/>
    <s v="May"/>
    <n v="2021"/>
  </r>
  <r>
    <d v="2021-05-03T00:00:00"/>
    <s v="P0034"/>
    <n v="3"/>
    <s v="Online"/>
    <s v="Online"/>
    <n v="0"/>
    <s v="Product34"/>
    <s v="Category04"/>
    <s v="Lt"/>
    <n v="55"/>
    <n v="58.3"/>
    <n v="165"/>
    <n v="174.89999999999998"/>
    <n v="0.16500000000000001"/>
    <n v="0.17489999999999997"/>
    <n v="3"/>
    <s v="May"/>
    <n v="2021"/>
  </r>
  <r>
    <d v="2021-05-04T00:00:00"/>
    <s v="P0015"/>
    <n v="13"/>
    <s v="Online"/>
    <s v="Online"/>
    <n v="0"/>
    <s v="Product15"/>
    <s v="Category02"/>
    <s v="No."/>
    <n v="12"/>
    <n v="15.719999999999999"/>
    <n v="156"/>
    <n v="204.35999999999999"/>
    <n v="0.156"/>
    <n v="0.20435999999999999"/>
    <n v="4"/>
    <s v="May"/>
    <n v="2021"/>
  </r>
  <r>
    <d v="2021-05-04T00:00:00"/>
    <s v="P0014"/>
    <n v="4"/>
    <s v="Direct Sales"/>
    <s v="Cash"/>
    <n v="0"/>
    <s v="Product14"/>
    <s v="Category02"/>
    <s v="Kg"/>
    <n v="112"/>
    <n v="146.72"/>
    <n v="448"/>
    <n v="586.88"/>
    <n v="0.44800000000000001"/>
    <n v="0.58687999999999996"/>
    <n v="4"/>
    <s v="May"/>
    <n v="2021"/>
  </r>
  <r>
    <d v="2021-05-05T00:00:00"/>
    <s v="P0009"/>
    <n v="13"/>
    <s v="Direct Sales"/>
    <s v="Cash"/>
    <n v="0"/>
    <s v="Product09"/>
    <s v="Category01"/>
    <s v="No."/>
    <n v="6"/>
    <n v="7.8599999999999994"/>
    <n v="78"/>
    <n v="102.17999999999999"/>
    <n v="7.8E-2"/>
    <n v="0.10217999999999999"/>
    <n v="5"/>
    <s v="May"/>
    <n v="2021"/>
  </r>
  <r>
    <d v="2021-05-06T00:00:00"/>
    <s v="P0008"/>
    <n v="15"/>
    <s v="Direct Sales"/>
    <s v="Online"/>
    <n v="0"/>
    <s v="Product08"/>
    <s v="Category01"/>
    <s v="Kg"/>
    <n v="83"/>
    <n v="94.62"/>
    <n v="1245"/>
    <n v="1419.3000000000002"/>
    <n v="1.2450000000000001"/>
    <n v="1.4193000000000002"/>
    <n v="6"/>
    <s v="May"/>
    <n v="2021"/>
  </r>
  <r>
    <d v="2021-05-06T00:00:00"/>
    <s v="P0009"/>
    <n v="6"/>
    <s v="Online"/>
    <s v="Online"/>
    <n v="0"/>
    <s v="Product09"/>
    <s v="Category01"/>
    <s v="No."/>
    <n v="6"/>
    <n v="7.8599999999999994"/>
    <n v="36"/>
    <n v="47.16"/>
    <n v="3.5999999999999997E-2"/>
    <n v="4.7159999999999994E-2"/>
    <n v="6"/>
    <s v="May"/>
    <n v="2021"/>
  </r>
  <r>
    <d v="2021-05-07T00:00:00"/>
    <s v="P0018"/>
    <n v="1"/>
    <s v="Direct Sales"/>
    <s v="Cash"/>
    <n v="0"/>
    <s v="Product18"/>
    <s v="Category02"/>
    <s v="No."/>
    <n v="37"/>
    <n v="49.21"/>
    <n v="37"/>
    <n v="49.21"/>
    <n v="3.6999999999999998E-2"/>
    <n v="4.9210000000000004E-2"/>
    <n v="7"/>
    <s v="May"/>
    <n v="2021"/>
  </r>
  <r>
    <d v="2021-05-09T00:00:00"/>
    <s v="P0016"/>
    <n v="6"/>
    <s v="Online"/>
    <s v="Online"/>
    <n v="0"/>
    <s v="Product16"/>
    <s v="Category02"/>
    <s v="No."/>
    <n v="13"/>
    <n v="16.64"/>
    <n v="78"/>
    <n v="99.84"/>
    <n v="7.8E-2"/>
    <n v="9.9839999999999998E-2"/>
    <n v="9"/>
    <s v="May"/>
    <n v="2021"/>
  </r>
  <r>
    <d v="2021-05-09T00:00:00"/>
    <s v="P0028"/>
    <n v="8"/>
    <s v="Direct Sales"/>
    <s v="Cash"/>
    <n v="0"/>
    <s v="Product28"/>
    <s v="Category04"/>
    <s v="No."/>
    <n v="37"/>
    <n v="41.81"/>
    <n v="296"/>
    <n v="334.48"/>
    <n v="0.29599999999999999"/>
    <n v="0.33448"/>
    <n v="9"/>
    <s v="May"/>
    <n v="2021"/>
  </r>
  <r>
    <d v="2021-05-12T00:00:00"/>
    <s v="P0016"/>
    <n v="3"/>
    <s v="Direct Sales"/>
    <s v="Online"/>
    <n v="0"/>
    <s v="Product16"/>
    <s v="Category02"/>
    <s v="No."/>
    <n v="13"/>
    <n v="16.64"/>
    <n v="39"/>
    <n v="49.92"/>
    <n v="3.9E-2"/>
    <n v="4.9919999999999999E-2"/>
    <n v="12"/>
    <s v="May"/>
    <n v="2021"/>
  </r>
  <r>
    <d v="2021-05-12T00:00:00"/>
    <s v="P0035"/>
    <n v="15"/>
    <s v="Direct Sales"/>
    <s v="Online"/>
    <n v="0"/>
    <s v="Product35"/>
    <s v="Category04"/>
    <s v="No."/>
    <n v="5"/>
    <n v="6.7"/>
    <n v="75"/>
    <n v="100.5"/>
    <n v="7.4999999999999997E-2"/>
    <n v="0.10050000000000001"/>
    <n v="12"/>
    <s v="May"/>
    <n v="2021"/>
  </r>
  <r>
    <d v="2021-05-13T00:00:00"/>
    <s v="P0029"/>
    <n v="4"/>
    <s v="Direct Sales"/>
    <s v="Online"/>
    <n v="0"/>
    <s v="Product29"/>
    <s v="Category04"/>
    <s v="Lt"/>
    <n v="47"/>
    <n v="53.11"/>
    <n v="188"/>
    <n v="212.44"/>
    <n v="0.188"/>
    <n v="0.21243999999999999"/>
    <n v="13"/>
    <s v="May"/>
    <n v="2021"/>
  </r>
  <r>
    <d v="2021-05-20T00:00:00"/>
    <s v="P0042"/>
    <n v="2"/>
    <s v="Online"/>
    <s v="Cash"/>
    <n v="0"/>
    <s v="Product42"/>
    <s v="Category05"/>
    <s v="Ft"/>
    <n v="120"/>
    <n v="162"/>
    <n v="240"/>
    <n v="324"/>
    <n v="0.24"/>
    <n v="0.32400000000000001"/>
    <n v="20"/>
    <s v="May"/>
    <n v="2021"/>
  </r>
  <r>
    <d v="2021-05-23T00:00:00"/>
    <s v="P0040"/>
    <n v="11"/>
    <s v="Direct Sales"/>
    <s v="Online"/>
    <n v="0"/>
    <s v="Product40"/>
    <s v="Category05"/>
    <s v="Kg"/>
    <n v="90"/>
    <n v="115.2"/>
    <n v="990"/>
    <n v="1267.2"/>
    <n v="0.99"/>
    <n v="1.2672000000000001"/>
    <n v="23"/>
    <s v="May"/>
    <n v="2021"/>
  </r>
  <r>
    <d v="2021-05-30T00:00:00"/>
    <s v="P0023"/>
    <n v="13"/>
    <s v="Online"/>
    <s v="Online"/>
    <n v="0"/>
    <s v="Product23"/>
    <s v="Category03"/>
    <s v="Ft"/>
    <n v="141"/>
    <n v="149.46"/>
    <n v="1833"/>
    <n v="1942.98"/>
    <n v="1.833"/>
    <n v="1.9429799999999999"/>
    <n v="30"/>
    <s v="May"/>
    <n v="2021"/>
  </r>
  <r>
    <d v="2021-05-30T00:00:00"/>
    <s v="P0013"/>
    <n v="6"/>
    <s v="Online"/>
    <s v="Cash"/>
    <n v="0"/>
    <s v="Product13"/>
    <s v="Category02"/>
    <s v="Kg"/>
    <n v="112"/>
    <n v="122.08"/>
    <n v="672"/>
    <n v="732.48"/>
    <n v="0.67200000000000004"/>
    <n v="0.73248000000000002"/>
    <n v="30"/>
    <s v="May"/>
    <n v="2021"/>
  </r>
  <r>
    <d v="2021-06-03T00:00:00"/>
    <s v="P0021"/>
    <n v="10"/>
    <s v="Direct Sales"/>
    <s v="Cash"/>
    <n v="0"/>
    <s v="Product21"/>
    <s v="Category03"/>
    <s v="Ft"/>
    <n v="126"/>
    <n v="162.54"/>
    <n v="1260"/>
    <n v="1625.3999999999999"/>
    <n v="1.26"/>
    <n v="1.6254"/>
    <n v="3"/>
    <s v="Jun"/>
    <n v="2021"/>
  </r>
  <r>
    <d v="2021-06-04T00:00:00"/>
    <s v="P0020"/>
    <n v="8"/>
    <s v="Wholesaler"/>
    <s v="Online"/>
    <n v="0"/>
    <s v="Product20"/>
    <s v="Category03"/>
    <s v="Lt"/>
    <n v="61"/>
    <n v="76.25"/>
    <n v="488"/>
    <n v="610"/>
    <n v="0.48799999999999999"/>
    <n v="0.61"/>
    <n v="4"/>
    <s v="Jun"/>
    <n v="2021"/>
  </r>
  <r>
    <d v="2021-06-04T00:00:00"/>
    <s v="P0020"/>
    <n v="12"/>
    <s v="Online"/>
    <s v="Cash"/>
    <n v="0"/>
    <s v="Product20"/>
    <s v="Category03"/>
    <s v="Lt"/>
    <n v="61"/>
    <n v="76.25"/>
    <n v="732"/>
    <n v="915"/>
    <n v="0.73199999999999998"/>
    <n v="0.91500000000000004"/>
    <n v="4"/>
    <s v="Jun"/>
    <n v="2021"/>
  </r>
  <r>
    <d v="2021-06-05T00:00:00"/>
    <s v="P0022"/>
    <n v="15"/>
    <s v="Wholesaler"/>
    <s v="Online"/>
    <n v="0"/>
    <s v="Product22"/>
    <s v="Category03"/>
    <s v="Ft"/>
    <n v="121"/>
    <n v="141.57"/>
    <n v="1815"/>
    <n v="2123.5499999999997"/>
    <n v="1.8149999999999999"/>
    <n v="2.1235499999999998"/>
    <n v="5"/>
    <s v="Jun"/>
    <n v="2021"/>
  </r>
  <r>
    <d v="2021-06-05T00:00:00"/>
    <s v="P0035"/>
    <n v="10"/>
    <s v="Direct Sales"/>
    <s v="Online"/>
    <n v="0"/>
    <s v="Product35"/>
    <s v="Category04"/>
    <s v="No."/>
    <n v="5"/>
    <n v="6.7"/>
    <n v="50"/>
    <n v="67"/>
    <n v="0.05"/>
    <n v="6.7000000000000004E-2"/>
    <n v="5"/>
    <s v="Jun"/>
    <n v="2021"/>
  </r>
  <r>
    <d v="2021-06-06T00:00:00"/>
    <s v="P0033"/>
    <n v="6"/>
    <s v="Direct Sales"/>
    <s v="Online"/>
    <n v="0"/>
    <s v="Product33"/>
    <s v="Category04"/>
    <s v="Kg"/>
    <n v="95"/>
    <n v="119.7"/>
    <n v="570"/>
    <n v="718.2"/>
    <n v="0.56999999999999995"/>
    <n v="0.71820000000000006"/>
    <n v="6"/>
    <s v="Jun"/>
    <n v="2021"/>
  </r>
  <r>
    <d v="2021-06-08T00:00:00"/>
    <s v="P0028"/>
    <n v="11"/>
    <s v="Direct Sales"/>
    <s v="Online"/>
    <n v="0"/>
    <s v="Product28"/>
    <s v="Category04"/>
    <s v="No."/>
    <n v="37"/>
    <n v="41.81"/>
    <n v="407"/>
    <n v="459.91"/>
    <n v="0.40699999999999997"/>
    <n v="0.45991000000000004"/>
    <n v="8"/>
    <s v="Jun"/>
    <n v="2021"/>
  </r>
  <r>
    <d v="2021-06-08T00:00:00"/>
    <s v="P0004"/>
    <n v="11"/>
    <s v="Wholesaler"/>
    <s v="Cash"/>
    <n v="0"/>
    <s v="Product04"/>
    <s v="Category01"/>
    <s v="Lt"/>
    <n v="44"/>
    <n v="48.84"/>
    <n v="484"/>
    <n v="537.24"/>
    <n v="0.48399999999999999"/>
    <n v="0.53724000000000005"/>
    <n v="8"/>
    <s v="Jun"/>
    <n v="2021"/>
  </r>
  <r>
    <d v="2021-06-09T00:00:00"/>
    <s v="P0001"/>
    <n v="7"/>
    <s v="Direct Sales"/>
    <s v="Online"/>
    <n v="0"/>
    <s v="Product01"/>
    <s v="Category01"/>
    <s v="Kg"/>
    <n v="98"/>
    <n v="103.88"/>
    <n v="686"/>
    <n v="727.16"/>
    <n v="0.68600000000000005"/>
    <n v="0.72715999999999992"/>
    <n v="9"/>
    <s v="Jun"/>
    <n v="2021"/>
  </r>
  <r>
    <d v="2021-06-11T00:00:00"/>
    <s v="P0032"/>
    <n v="12"/>
    <s v="Wholesaler"/>
    <s v="Cash"/>
    <n v="0"/>
    <s v="Product32"/>
    <s v="Category04"/>
    <s v="Kg"/>
    <n v="89"/>
    <n v="117.48"/>
    <n v="1068"/>
    <n v="1409.76"/>
    <n v="1.0680000000000001"/>
    <n v="1.4097599999999999"/>
    <n v="11"/>
    <s v="Jun"/>
    <n v="2021"/>
  </r>
  <r>
    <d v="2021-06-12T00:00:00"/>
    <s v="P0041"/>
    <n v="6"/>
    <s v="Direct Sales"/>
    <s v="Online"/>
    <n v="0"/>
    <s v="Product41"/>
    <s v="Category05"/>
    <s v="Ft"/>
    <n v="138"/>
    <n v="173.88"/>
    <n v="828"/>
    <n v="1043.28"/>
    <n v="0.82799999999999996"/>
    <n v="1.04328"/>
    <n v="12"/>
    <s v="Jun"/>
    <n v="2021"/>
  </r>
  <r>
    <d v="2021-06-14T00:00:00"/>
    <s v="P0025"/>
    <n v="10"/>
    <s v="Online"/>
    <s v="Cash"/>
    <n v="0"/>
    <s v="Product25"/>
    <s v="Category03"/>
    <s v="No."/>
    <n v="7"/>
    <n v="8.33"/>
    <n v="70"/>
    <n v="83.3"/>
    <n v="7.0000000000000007E-2"/>
    <n v="8.3299999999999999E-2"/>
    <n v="14"/>
    <s v="Jun"/>
    <n v="2021"/>
  </r>
  <r>
    <d v="2021-06-16T00:00:00"/>
    <s v="P0019"/>
    <n v="5"/>
    <s v="Wholesaler"/>
    <s v="Cash"/>
    <n v="0"/>
    <s v="Product19"/>
    <s v="Category02"/>
    <s v="Ft"/>
    <n v="150"/>
    <n v="210"/>
    <n v="750"/>
    <n v="1050"/>
    <n v="0.75"/>
    <n v="1.05"/>
    <n v="16"/>
    <s v="Jun"/>
    <n v="2021"/>
  </r>
  <r>
    <d v="2021-06-16T00:00:00"/>
    <s v="P0015"/>
    <n v="12"/>
    <s v="Online"/>
    <s v="Cash"/>
    <n v="0"/>
    <s v="Product15"/>
    <s v="Category02"/>
    <s v="No."/>
    <n v="12"/>
    <n v="15.719999999999999"/>
    <n v="144"/>
    <n v="188.64"/>
    <n v="0.14399999999999999"/>
    <n v="0.18863999999999997"/>
    <n v="16"/>
    <s v="Jun"/>
    <n v="2021"/>
  </r>
  <r>
    <d v="2021-06-16T00:00:00"/>
    <s v="P0039"/>
    <n v="11"/>
    <s v="Direct Sales"/>
    <s v="Cash"/>
    <n v="0"/>
    <s v="Product39"/>
    <s v="Category05"/>
    <s v="No."/>
    <n v="37"/>
    <n v="42.55"/>
    <n v="407"/>
    <n v="468.04999999999995"/>
    <n v="0.40699999999999997"/>
    <n v="0.46804999999999997"/>
    <n v="16"/>
    <s v="Jun"/>
    <n v="2021"/>
  </r>
  <r>
    <d v="2021-06-18T00:00:00"/>
    <s v="P0025"/>
    <n v="13"/>
    <s v="Direct Sales"/>
    <s v="Cash"/>
    <n v="0"/>
    <s v="Product25"/>
    <s v="Category03"/>
    <s v="No."/>
    <n v="7"/>
    <n v="8.33"/>
    <n v="91"/>
    <n v="108.29"/>
    <n v="9.0999999999999998E-2"/>
    <n v="0.10829000000000001"/>
    <n v="18"/>
    <s v="Jun"/>
    <n v="2021"/>
  </r>
  <r>
    <d v="2021-06-19T00:00:00"/>
    <s v="P0041"/>
    <n v="5"/>
    <s v="Direct Sales"/>
    <s v="Online"/>
    <n v="0"/>
    <s v="Product41"/>
    <s v="Category05"/>
    <s v="Ft"/>
    <n v="138"/>
    <n v="173.88"/>
    <n v="690"/>
    <n v="869.4"/>
    <n v="0.69"/>
    <n v="0.86939999999999995"/>
    <n v="19"/>
    <s v="Jun"/>
    <n v="2021"/>
  </r>
  <r>
    <d v="2021-06-20T00:00:00"/>
    <s v="P0016"/>
    <n v="1"/>
    <s v="Wholesaler"/>
    <s v="Cash"/>
    <n v="0"/>
    <s v="Product16"/>
    <s v="Category02"/>
    <s v="No."/>
    <n v="13"/>
    <n v="16.64"/>
    <n v="13"/>
    <n v="16.64"/>
    <n v="1.2999999999999999E-2"/>
    <n v="1.6640000000000002E-2"/>
    <n v="20"/>
    <s v="Jun"/>
    <n v="2021"/>
  </r>
  <r>
    <d v="2021-06-23T00:00:00"/>
    <s v="P0016"/>
    <n v="4"/>
    <s v="Direct Sales"/>
    <s v="Online"/>
    <n v="0"/>
    <s v="Product16"/>
    <s v="Category02"/>
    <s v="No."/>
    <n v="13"/>
    <n v="16.64"/>
    <n v="52"/>
    <n v="66.56"/>
    <n v="5.1999999999999998E-2"/>
    <n v="6.6560000000000008E-2"/>
    <n v="23"/>
    <s v="Jun"/>
    <n v="2021"/>
  </r>
  <r>
    <d v="2021-06-24T00:00:00"/>
    <s v="P0011"/>
    <n v="13"/>
    <s v="Direct Sales"/>
    <s v="Online"/>
    <n v="0"/>
    <s v="Product11"/>
    <s v="Category02"/>
    <s v="Lt"/>
    <n v="44"/>
    <n v="48.4"/>
    <n v="572"/>
    <n v="629.19999999999993"/>
    <n v="0.57199999999999995"/>
    <n v="0.62919999999999998"/>
    <n v="24"/>
    <s v="Jun"/>
    <n v="2021"/>
  </r>
  <r>
    <d v="2021-06-26T00:00:00"/>
    <s v="P0009"/>
    <n v="7"/>
    <s v="Online"/>
    <s v="Online"/>
    <n v="0"/>
    <s v="Product09"/>
    <s v="Category01"/>
    <s v="No."/>
    <n v="6"/>
    <n v="7.8599999999999994"/>
    <n v="42"/>
    <n v="55.019999999999996"/>
    <n v="4.2000000000000003E-2"/>
    <n v="5.5019999999999999E-2"/>
    <n v="26"/>
    <s v="Jun"/>
    <n v="2021"/>
  </r>
  <r>
    <d v="2021-06-27T00:00:00"/>
    <s v="P0005"/>
    <n v="11"/>
    <s v="Direct Sales"/>
    <s v="Cash"/>
    <n v="0"/>
    <s v="Product05"/>
    <s v="Category01"/>
    <s v="Ft"/>
    <n v="133"/>
    <n v="155.61000000000001"/>
    <n v="1463"/>
    <n v="1711.71"/>
    <n v="1.4630000000000001"/>
    <n v="1.7117100000000001"/>
    <n v="27"/>
    <s v="Jun"/>
    <n v="2021"/>
  </r>
  <r>
    <d v="2021-06-28T00:00:00"/>
    <s v="P0021"/>
    <n v="2"/>
    <s v="Online"/>
    <s v="Cash"/>
    <n v="0"/>
    <s v="Product21"/>
    <s v="Category03"/>
    <s v="Ft"/>
    <n v="126"/>
    <n v="162.54"/>
    <n v="252"/>
    <n v="325.08"/>
    <n v="0.252"/>
    <n v="0.32507999999999998"/>
    <n v="28"/>
    <s v="Jun"/>
    <n v="2021"/>
  </r>
  <r>
    <d v="2021-06-28T00:00:00"/>
    <s v="P0035"/>
    <n v="7"/>
    <s v="Online"/>
    <s v="Online"/>
    <n v="0"/>
    <s v="Product35"/>
    <s v="Category04"/>
    <s v="No."/>
    <n v="5"/>
    <n v="6.7"/>
    <n v="35"/>
    <n v="46.9"/>
    <n v="3.5000000000000003E-2"/>
    <n v="4.6899999999999997E-2"/>
    <n v="28"/>
    <s v="Jun"/>
    <n v="2021"/>
  </r>
  <r>
    <d v="2021-06-29T00:00:00"/>
    <s v="P0014"/>
    <n v="4"/>
    <s v="Direct Sales"/>
    <s v="Online"/>
    <n v="0"/>
    <s v="Product14"/>
    <s v="Category02"/>
    <s v="Kg"/>
    <n v="112"/>
    <n v="146.72"/>
    <n v="448"/>
    <n v="586.88"/>
    <n v="0.44800000000000001"/>
    <n v="0.58687999999999996"/>
    <n v="29"/>
    <s v="Jun"/>
    <n v="2021"/>
  </r>
  <r>
    <d v="2021-07-01T00:00:00"/>
    <s v="P0005"/>
    <n v="11"/>
    <s v="Direct Sales"/>
    <s v="Cash"/>
    <n v="0"/>
    <s v="Product05"/>
    <s v="Category01"/>
    <s v="Ft"/>
    <n v="133"/>
    <n v="155.61000000000001"/>
    <n v="1463"/>
    <n v="1711.71"/>
    <n v="1.4630000000000001"/>
    <n v="1.7117100000000001"/>
    <n v="1"/>
    <s v="Jul"/>
    <n v="2021"/>
  </r>
  <r>
    <d v="2021-07-02T00:00:00"/>
    <s v="P0010"/>
    <n v="11"/>
    <s v="Direct Sales"/>
    <s v="Cash"/>
    <n v="0"/>
    <s v="Product10"/>
    <s v="Category02"/>
    <s v="Ft"/>
    <n v="148"/>
    <n v="164.28"/>
    <n v="1628"/>
    <n v="1807.08"/>
    <n v="1.6279999999999999"/>
    <n v="1.80708"/>
    <n v="2"/>
    <s v="Jul"/>
    <n v="2021"/>
  </r>
  <r>
    <d v="2021-07-03T00:00:00"/>
    <s v="P0033"/>
    <n v="9"/>
    <s v="Online"/>
    <s v="Cash"/>
    <n v="0"/>
    <s v="Product33"/>
    <s v="Category04"/>
    <s v="Kg"/>
    <n v="95"/>
    <n v="119.7"/>
    <n v="855"/>
    <n v="1077.3"/>
    <n v="0.85499999999999998"/>
    <n v="1.0772999999999999"/>
    <n v="3"/>
    <s v="Jul"/>
    <n v="2021"/>
  </r>
  <r>
    <d v="2021-07-03T00:00:00"/>
    <s v="P0003"/>
    <n v="8"/>
    <s v="Online"/>
    <s v="Cash"/>
    <n v="0"/>
    <s v="Product03"/>
    <s v="Category01"/>
    <s v="Kg"/>
    <n v="71"/>
    <n v="80.94"/>
    <n v="568"/>
    <n v="647.52"/>
    <n v="0.56799999999999995"/>
    <n v="0.64751999999999998"/>
    <n v="3"/>
    <s v="Jul"/>
    <n v="2021"/>
  </r>
  <r>
    <d v="2021-07-05T00:00:00"/>
    <s v="P0002"/>
    <n v="8"/>
    <s v="Direct Sales"/>
    <s v="Online"/>
    <n v="0"/>
    <s v="Product02"/>
    <s v="Category01"/>
    <s v="Kg"/>
    <n v="105"/>
    <n v="142.80000000000001"/>
    <n v="840"/>
    <n v="1142.4000000000001"/>
    <n v="0.84"/>
    <n v="1.1424000000000001"/>
    <n v="5"/>
    <s v="Jul"/>
    <n v="2021"/>
  </r>
  <r>
    <d v="2021-07-06T00:00:00"/>
    <s v="P0041"/>
    <n v="15"/>
    <s v="Direct Sales"/>
    <s v="Cash"/>
    <n v="0"/>
    <s v="Product41"/>
    <s v="Category05"/>
    <s v="Ft"/>
    <n v="138"/>
    <n v="173.88"/>
    <n v="2070"/>
    <n v="2608.1999999999998"/>
    <n v="2.0699999999999998"/>
    <n v="2.6081999999999996"/>
    <n v="6"/>
    <s v="Jul"/>
    <n v="2021"/>
  </r>
  <r>
    <d v="2021-07-08T00:00:00"/>
    <s v="P0004"/>
    <n v="10"/>
    <s v="Direct Sales"/>
    <s v="Online"/>
    <n v="0"/>
    <s v="Product04"/>
    <s v="Category01"/>
    <s v="Lt"/>
    <n v="44"/>
    <n v="48.84"/>
    <n v="440"/>
    <n v="488.40000000000003"/>
    <n v="0.44"/>
    <n v="0.48840000000000006"/>
    <n v="8"/>
    <s v="Jul"/>
    <n v="2021"/>
  </r>
  <r>
    <d v="2021-07-10T00:00:00"/>
    <s v="P0034"/>
    <n v="6"/>
    <s v="Wholesaler"/>
    <s v="Cash"/>
    <n v="0"/>
    <s v="Product34"/>
    <s v="Category04"/>
    <s v="Lt"/>
    <n v="55"/>
    <n v="58.3"/>
    <n v="330"/>
    <n v="349.79999999999995"/>
    <n v="0.33"/>
    <n v="0.34979999999999994"/>
    <n v="10"/>
    <s v="Jul"/>
    <n v="2021"/>
  </r>
  <r>
    <d v="2021-07-11T00:00:00"/>
    <s v="P0009"/>
    <n v="4"/>
    <s v="Wholesaler"/>
    <s v="Online"/>
    <n v="0"/>
    <s v="Product09"/>
    <s v="Category01"/>
    <s v="No."/>
    <n v="6"/>
    <n v="7.8599999999999994"/>
    <n v="24"/>
    <n v="31.439999999999998"/>
    <n v="2.4E-2"/>
    <n v="3.1439999999999996E-2"/>
    <n v="11"/>
    <s v="Jul"/>
    <n v="2021"/>
  </r>
  <r>
    <d v="2021-07-13T00:00:00"/>
    <s v="P0019"/>
    <n v="1"/>
    <s v="Direct Sales"/>
    <s v="Cash"/>
    <n v="0"/>
    <s v="Product19"/>
    <s v="Category02"/>
    <s v="Ft"/>
    <n v="150"/>
    <n v="210"/>
    <n v="150"/>
    <n v="210"/>
    <n v="0.15"/>
    <n v="0.21"/>
    <n v="13"/>
    <s v="Jul"/>
    <n v="2021"/>
  </r>
  <r>
    <d v="2021-07-16T00:00:00"/>
    <s v="P0023"/>
    <n v="8"/>
    <s v="Wholesaler"/>
    <s v="Cash"/>
    <n v="0"/>
    <s v="Product23"/>
    <s v="Category03"/>
    <s v="Ft"/>
    <n v="141"/>
    <n v="149.46"/>
    <n v="1128"/>
    <n v="1195.68"/>
    <n v="1.1279999999999999"/>
    <n v="1.1956800000000001"/>
    <n v="16"/>
    <s v="Jul"/>
    <n v="2021"/>
  </r>
  <r>
    <d v="2021-07-18T00:00:00"/>
    <s v="P0027"/>
    <n v="14"/>
    <s v="Online"/>
    <s v="Online"/>
    <n v="0"/>
    <s v="Product27"/>
    <s v="Category04"/>
    <s v="Lt"/>
    <n v="48"/>
    <n v="57.120000000000005"/>
    <n v="672"/>
    <n v="799.68000000000006"/>
    <n v="0.67200000000000004"/>
    <n v="0.79968000000000006"/>
    <n v="18"/>
    <s v="Jul"/>
    <n v="2021"/>
  </r>
  <r>
    <d v="2021-07-20T00:00:00"/>
    <s v="P0038"/>
    <n v="11"/>
    <s v="Online"/>
    <s v="Online"/>
    <n v="0"/>
    <s v="Product38"/>
    <s v="Category05"/>
    <s v="Kg"/>
    <n v="72"/>
    <n v="79.92"/>
    <n v="792"/>
    <n v="879.12"/>
    <n v="0.79200000000000004"/>
    <n v="0.87912000000000001"/>
    <n v="20"/>
    <s v="Jul"/>
    <n v="2021"/>
  </r>
  <r>
    <d v="2021-07-20T00:00:00"/>
    <s v="P0043"/>
    <n v="5"/>
    <s v="Direct Sales"/>
    <s v="Online"/>
    <n v="0"/>
    <s v="Product43"/>
    <s v="Category05"/>
    <s v="Kg"/>
    <n v="67"/>
    <n v="83.08"/>
    <n v="335"/>
    <n v="415.4"/>
    <n v="0.33500000000000002"/>
    <n v="0.41539999999999999"/>
    <n v="20"/>
    <s v="Jul"/>
    <n v="2021"/>
  </r>
  <r>
    <d v="2021-07-21T00:00:00"/>
    <s v="P0029"/>
    <n v="15"/>
    <s v="Direct Sales"/>
    <s v="Online"/>
    <n v="0"/>
    <s v="Product29"/>
    <s v="Category04"/>
    <s v="Lt"/>
    <n v="47"/>
    <n v="53.11"/>
    <n v="705"/>
    <n v="796.65"/>
    <n v="0.70499999999999996"/>
    <n v="0.79664999999999997"/>
    <n v="21"/>
    <s v="Jul"/>
    <n v="2021"/>
  </r>
  <r>
    <d v="2021-07-22T00:00:00"/>
    <s v="P0026"/>
    <n v="3"/>
    <s v="Wholesaler"/>
    <s v="Cash"/>
    <n v="0"/>
    <s v="Product26"/>
    <s v="Category04"/>
    <s v="No."/>
    <n v="18"/>
    <n v="24.66"/>
    <n v="54"/>
    <n v="73.98"/>
    <n v="5.3999999999999999E-2"/>
    <n v="7.3980000000000004E-2"/>
    <n v="22"/>
    <s v="Jul"/>
    <n v="2021"/>
  </r>
  <r>
    <d v="2021-07-22T00:00:00"/>
    <s v="P0024"/>
    <n v="14"/>
    <s v="Online"/>
    <s v="Cash"/>
    <n v="0"/>
    <s v="Product24"/>
    <s v="Category03"/>
    <s v="Ft"/>
    <n v="144"/>
    <n v="156.96"/>
    <n v="2016"/>
    <n v="2197.44"/>
    <n v="2.016"/>
    <n v="2.1974399999999998"/>
    <n v="22"/>
    <s v="Jul"/>
    <n v="2021"/>
  </r>
  <r>
    <d v="2021-07-23T00:00:00"/>
    <s v="P0036"/>
    <n v="7"/>
    <s v="Wholesaler"/>
    <s v="Online"/>
    <n v="0"/>
    <s v="Product36"/>
    <s v="Category04"/>
    <s v="Kg"/>
    <n v="90"/>
    <n v="96.3"/>
    <n v="630"/>
    <n v="674.1"/>
    <n v="0.63"/>
    <n v="0.67410000000000003"/>
    <n v="23"/>
    <s v="Jul"/>
    <n v="2021"/>
  </r>
  <r>
    <d v="2021-07-23T00:00:00"/>
    <s v="P0037"/>
    <n v="8"/>
    <s v="Direct Sales"/>
    <s v="Online"/>
    <n v="0"/>
    <s v="Product37"/>
    <s v="Category05"/>
    <s v="Kg"/>
    <n v="67"/>
    <n v="85.76"/>
    <n v="536"/>
    <n v="686.08"/>
    <n v="0.53600000000000003"/>
    <n v="0.68608000000000002"/>
    <n v="23"/>
    <s v="Jul"/>
    <n v="2021"/>
  </r>
  <r>
    <d v="2021-07-24T00:00:00"/>
    <s v="P0009"/>
    <n v="4"/>
    <s v="Online"/>
    <s v="Cash"/>
    <n v="0"/>
    <s v="Product09"/>
    <s v="Category01"/>
    <s v="No."/>
    <n v="6"/>
    <n v="7.8599999999999994"/>
    <n v="24"/>
    <n v="31.439999999999998"/>
    <n v="2.4E-2"/>
    <n v="3.1439999999999996E-2"/>
    <n v="24"/>
    <s v="Jul"/>
    <n v="2021"/>
  </r>
  <r>
    <d v="2021-07-29T00:00:00"/>
    <s v="P0044"/>
    <n v="15"/>
    <s v="Online"/>
    <s v="Cash"/>
    <n v="0"/>
    <s v="Product44"/>
    <s v="Category05"/>
    <s v="Kg"/>
    <n v="76"/>
    <n v="82.08"/>
    <n v="1140"/>
    <n v="1231.2"/>
    <n v="1.1399999999999999"/>
    <n v="1.2312000000000001"/>
    <n v="29"/>
    <s v="Jul"/>
    <n v="2021"/>
  </r>
  <r>
    <d v="2021-08-01T00:00:00"/>
    <s v="P0001"/>
    <n v="11"/>
    <s v="Direct Sales"/>
    <s v="Cash"/>
    <n v="0"/>
    <s v="Product01"/>
    <s v="Category01"/>
    <s v="Kg"/>
    <n v="98"/>
    <n v="103.88"/>
    <n v="1078"/>
    <n v="1142.6799999999998"/>
    <n v="1.0780000000000001"/>
    <n v="1.1426799999999999"/>
    <n v="1"/>
    <s v="Aug"/>
    <n v="2021"/>
  </r>
  <r>
    <d v="2021-08-02T00:00:00"/>
    <s v="P0023"/>
    <n v="3"/>
    <s v="Direct Sales"/>
    <s v="Online"/>
    <n v="0"/>
    <s v="Product23"/>
    <s v="Category03"/>
    <s v="Ft"/>
    <n v="141"/>
    <n v="149.46"/>
    <n v="423"/>
    <n v="448.38"/>
    <n v="0.42299999999999999"/>
    <n v="0.44838"/>
    <n v="2"/>
    <s v="Aug"/>
    <n v="2021"/>
  </r>
  <r>
    <d v="2021-08-03T00:00:00"/>
    <s v="P0022"/>
    <n v="13"/>
    <s v="Online"/>
    <s v="Online"/>
    <n v="0"/>
    <s v="Product22"/>
    <s v="Category03"/>
    <s v="Ft"/>
    <n v="121"/>
    <n v="141.57"/>
    <n v="1573"/>
    <n v="1840.4099999999999"/>
    <n v="1.573"/>
    <n v="1.8404099999999999"/>
    <n v="3"/>
    <s v="Aug"/>
    <n v="2021"/>
  </r>
  <r>
    <d v="2021-08-03T00:00:00"/>
    <s v="P0034"/>
    <n v="12"/>
    <s v="Online"/>
    <s v="Online"/>
    <n v="0"/>
    <s v="Product34"/>
    <s v="Category04"/>
    <s v="Lt"/>
    <n v="55"/>
    <n v="58.3"/>
    <n v="660"/>
    <n v="699.59999999999991"/>
    <n v="0.66"/>
    <n v="0.69959999999999989"/>
    <n v="3"/>
    <s v="Aug"/>
    <n v="2021"/>
  </r>
  <r>
    <d v="2021-08-05T00:00:00"/>
    <s v="P0028"/>
    <n v="14"/>
    <s v="Direct Sales"/>
    <s v="Cash"/>
    <n v="0"/>
    <s v="Product28"/>
    <s v="Category04"/>
    <s v="No."/>
    <n v="37"/>
    <n v="41.81"/>
    <n v="518"/>
    <n v="585.34"/>
    <n v="0.51800000000000002"/>
    <n v="0.58534000000000008"/>
    <n v="5"/>
    <s v="Aug"/>
    <n v="2021"/>
  </r>
  <r>
    <d v="2021-08-06T00:00:00"/>
    <s v="P0037"/>
    <n v="1"/>
    <s v="Wholesaler"/>
    <s v="Cash"/>
    <n v="0"/>
    <s v="Product37"/>
    <s v="Category05"/>
    <s v="Kg"/>
    <n v="67"/>
    <n v="85.76"/>
    <n v="67"/>
    <n v="85.76"/>
    <n v="6.7000000000000004E-2"/>
    <n v="8.5760000000000003E-2"/>
    <n v="6"/>
    <s v="Aug"/>
    <n v="2021"/>
  </r>
  <r>
    <d v="2021-08-10T00:00:00"/>
    <s v="P0005"/>
    <n v="4"/>
    <s v="Wholesaler"/>
    <s v="Cash"/>
    <n v="0"/>
    <s v="Product05"/>
    <s v="Category01"/>
    <s v="Ft"/>
    <n v="133"/>
    <n v="155.61000000000001"/>
    <n v="532"/>
    <n v="622.44000000000005"/>
    <n v="0.53200000000000003"/>
    <n v="0.6224400000000001"/>
    <n v="10"/>
    <s v="Aug"/>
    <n v="2021"/>
  </r>
  <r>
    <d v="2021-08-10T00:00:00"/>
    <s v="P0044"/>
    <n v="10"/>
    <s v="Online"/>
    <s v="Cash"/>
    <n v="0"/>
    <s v="Product44"/>
    <s v="Category05"/>
    <s v="Kg"/>
    <n v="76"/>
    <n v="82.08"/>
    <n v="760"/>
    <n v="820.8"/>
    <n v="0.76"/>
    <n v="0.82079999999999997"/>
    <n v="10"/>
    <s v="Aug"/>
    <n v="2021"/>
  </r>
  <r>
    <d v="2021-08-10T00:00:00"/>
    <s v="P0006"/>
    <n v="6"/>
    <s v="Direct Sales"/>
    <s v="Cash"/>
    <n v="0"/>
    <s v="Product06"/>
    <s v="Category01"/>
    <s v="Kg"/>
    <n v="75"/>
    <n v="85.5"/>
    <n v="450"/>
    <n v="513"/>
    <n v="0.45"/>
    <n v="0.51300000000000001"/>
    <n v="10"/>
    <s v="Aug"/>
    <n v="2021"/>
  </r>
  <r>
    <d v="2021-08-11T00:00:00"/>
    <s v="P0023"/>
    <n v="4"/>
    <s v="Direct Sales"/>
    <s v="Online"/>
    <n v="0"/>
    <s v="Product23"/>
    <s v="Category03"/>
    <s v="Ft"/>
    <n v="141"/>
    <n v="149.46"/>
    <n v="564"/>
    <n v="597.84"/>
    <n v="0.56399999999999995"/>
    <n v="0.59784000000000004"/>
    <n v="11"/>
    <s v="Aug"/>
    <n v="2021"/>
  </r>
  <r>
    <d v="2021-08-13T00:00:00"/>
    <s v="P0011"/>
    <n v="13"/>
    <s v="Direct Sales"/>
    <s v="Online"/>
    <n v="0"/>
    <s v="Product11"/>
    <s v="Category02"/>
    <s v="Lt"/>
    <n v="44"/>
    <n v="48.4"/>
    <n v="572"/>
    <n v="629.19999999999993"/>
    <n v="0.57199999999999995"/>
    <n v="0.62919999999999998"/>
    <n v="13"/>
    <s v="Aug"/>
    <n v="2021"/>
  </r>
  <r>
    <d v="2021-08-13T00:00:00"/>
    <s v="P0027"/>
    <n v="9"/>
    <s v="Direct Sales"/>
    <s v="Online"/>
    <n v="0"/>
    <s v="Product27"/>
    <s v="Category04"/>
    <s v="Lt"/>
    <n v="48"/>
    <n v="57.120000000000005"/>
    <n v="432"/>
    <n v="514.08000000000004"/>
    <n v="0.432"/>
    <n v="0.51408000000000009"/>
    <n v="13"/>
    <s v="Aug"/>
    <n v="2021"/>
  </r>
  <r>
    <d v="2021-08-16T00:00:00"/>
    <s v="P0003"/>
    <n v="3"/>
    <s v="Online"/>
    <s v="Online"/>
    <n v="0"/>
    <s v="Product03"/>
    <s v="Category01"/>
    <s v="Kg"/>
    <n v="71"/>
    <n v="80.94"/>
    <n v="213"/>
    <n v="242.82"/>
    <n v="0.21299999999999999"/>
    <n v="0.24281999999999998"/>
    <n v="16"/>
    <s v="Aug"/>
    <n v="2021"/>
  </r>
  <r>
    <d v="2021-08-18T00:00:00"/>
    <s v="P0025"/>
    <n v="6"/>
    <s v="Direct Sales"/>
    <s v="Online"/>
    <n v="0"/>
    <s v="Product25"/>
    <s v="Category03"/>
    <s v="No."/>
    <n v="7"/>
    <n v="8.33"/>
    <n v="42"/>
    <n v="49.980000000000004"/>
    <n v="4.2000000000000003E-2"/>
    <n v="4.9980000000000004E-2"/>
    <n v="18"/>
    <s v="Aug"/>
    <n v="2021"/>
  </r>
  <r>
    <d v="2021-08-20T00:00:00"/>
    <s v="P0020"/>
    <n v="15"/>
    <s v="Direct Sales"/>
    <s v="Cash"/>
    <n v="0"/>
    <s v="Product20"/>
    <s v="Category03"/>
    <s v="Lt"/>
    <n v="61"/>
    <n v="76.25"/>
    <n v="915"/>
    <n v="1143.75"/>
    <n v="0.91500000000000004"/>
    <n v="1.14375"/>
    <n v="20"/>
    <s v="Aug"/>
    <n v="2021"/>
  </r>
  <r>
    <d v="2021-08-20T00:00:00"/>
    <s v="P0031"/>
    <n v="9"/>
    <s v="Direct Sales"/>
    <s v="Online"/>
    <n v="0"/>
    <s v="Product31"/>
    <s v="Category04"/>
    <s v="Kg"/>
    <n v="93"/>
    <n v="104.16"/>
    <n v="837"/>
    <n v="937.43999999999994"/>
    <n v="0.83699999999999997"/>
    <n v="0.93743999999999994"/>
    <n v="20"/>
    <s v="Aug"/>
    <n v="2021"/>
  </r>
  <r>
    <d v="2021-08-20T00:00:00"/>
    <s v="P0028"/>
    <n v="13"/>
    <s v="Direct Sales"/>
    <s v="Online"/>
    <n v="0"/>
    <s v="Product28"/>
    <s v="Category04"/>
    <s v="No."/>
    <n v="37"/>
    <n v="41.81"/>
    <n v="481"/>
    <n v="543.53"/>
    <n v="0.48099999999999998"/>
    <n v="0.54352999999999996"/>
    <n v="20"/>
    <s v="Aug"/>
    <n v="2021"/>
  </r>
  <r>
    <d v="2021-08-26T00:00:00"/>
    <s v="P0039"/>
    <n v="4"/>
    <s v="Direct Sales"/>
    <s v="Online"/>
    <n v="0"/>
    <s v="Product39"/>
    <s v="Category05"/>
    <s v="No."/>
    <n v="37"/>
    <n v="42.55"/>
    <n v="148"/>
    <n v="170.2"/>
    <n v="0.14799999999999999"/>
    <n v="0.17019999999999999"/>
    <n v="26"/>
    <s v="Aug"/>
    <n v="2021"/>
  </r>
  <r>
    <d v="2021-08-29T00:00:00"/>
    <s v="P0034"/>
    <n v="12"/>
    <s v="Wholesaler"/>
    <s v="Online"/>
    <n v="0"/>
    <s v="Product34"/>
    <s v="Category04"/>
    <s v="Lt"/>
    <n v="55"/>
    <n v="58.3"/>
    <n v="660"/>
    <n v="699.59999999999991"/>
    <n v="0.66"/>
    <n v="0.69959999999999989"/>
    <n v="29"/>
    <s v="Aug"/>
    <n v="2021"/>
  </r>
  <r>
    <d v="2021-08-30T00:00:00"/>
    <s v="P0013"/>
    <n v="13"/>
    <s v="Direct Sales"/>
    <s v="Online"/>
    <n v="0"/>
    <s v="Product13"/>
    <s v="Category02"/>
    <s v="Kg"/>
    <n v="112"/>
    <n v="122.08"/>
    <n v="1456"/>
    <n v="1587.04"/>
    <n v="1.456"/>
    <n v="1.58704"/>
    <n v="30"/>
    <s v="Aug"/>
    <n v="2021"/>
  </r>
  <r>
    <d v="2021-08-31T00:00:00"/>
    <s v="P0001"/>
    <n v="2"/>
    <s v="Direct Sales"/>
    <s v="Online"/>
    <n v="0"/>
    <s v="Product01"/>
    <s v="Category01"/>
    <s v="Kg"/>
    <n v="98"/>
    <n v="103.88"/>
    <n v="196"/>
    <n v="207.76"/>
    <n v="0.19600000000000001"/>
    <n v="0.20776"/>
    <n v="31"/>
    <s v="Aug"/>
    <n v="2021"/>
  </r>
  <r>
    <d v="2021-08-31T00:00:00"/>
    <s v="P0035"/>
    <n v="11"/>
    <s v="Direct Sales"/>
    <s v="Online"/>
    <n v="0"/>
    <s v="Product35"/>
    <s v="Category04"/>
    <s v="No."/>
    <n v="5"/>
    <n v="6.7"/>
    <n v="55"/>
    <n v="73.7"/>
    <n v="5.5E-2"/>
    <n v="7.3700000000000002E-2"/>
    <n v="31"/>
    <s v="Aug"/>
    <n v="2021"/>
  </r>
  <r>
    <d v="2021-09-01T00:00:00"/>
    <s v="P0024"/>
    <n v="1"/>
    <s v="Wholesaler"/>
    <s v="Cash"/>
    <n v="0"/>
    <s v="Product24"/>
    <s v="Category03"/>
    <s v="Ft"/>
    <n v="144"/>
    <n v="156.96"/>
    <n v="144"/>
    <n v="156.96"/>
    <n v="0.14399999999999999"/>
    <n v="0.15696000000000002"/>
    <n v="1"/>
    <s v="Sep"/>
    <n v="2021"/>
  </r>
  <r>
    <d v="2021-09-01T00:00:00"/>
    <s v="P0003"/>
    <n v="14"/>
    <s v="Online"/>
    <s v="Online"/>
    <n v="0"/>
    <s v="Product03"/>
    <s v="Category01"/>
    <s v="Kg"/>
    <n v="71"/>
    <n v="80.94"/>
    <n v="994"/>
    <n v="1133.1599999999999"/>
    <n v="0.99399999999999999"/>
    <n v="1.1331599999999999"/>
    <n v="1"/>
    <s v="Sep"/>
    <n v="2021"/>
  </r>
  <r>
    <d v="2021-09-03T00:00:00"/>
    <s v="P0041"/>
    <n v="8"/>
    <s v="Direct Sales"/>
    <s v="Online"/>
    <n v="0"/>
    <s v="Product41"/>
    <s v="Category05"/>
    <s v="Ft"/>
    <n v="138"/>
    <n v="173.88"/>
    <n v="1104"/>
    <n v="1391.04"/>
    <n v="1.1040000000000001"/>
    <n v="1.3910400000000001"/>
    <n v="3"/>
    <s v="Sep"/>
    <n v="2021"/>
  </r>
  <r>
    <d v="2021-09-04T00:00:00"/>
    <s v="P0028"/>
    <n v="7"/>
    <s v="Direct Sales"/>
    <s v="Online"/>
    <n v="0"/>
    <s v="Product28"/>
    <s v="Category04"/>
    <s v="No."/>
    <n v="37"/>
    <n v="41.81"/>
    <n v="259"/>
    <n v="292.67"/>
    <n v="0.25900000000000001"/>
    <n v="0.29267000000000004"/>
    <n v="4"/>
    <s v="Sep"/>
    <n v="2021"/>
  </r>
  <r>
    <d v="2021-09-04T00:00:00"/>
    <s v="P0023"/>
    <n v="15"/>
    <s v="Direct Sales"/>
    <s v="Online"/>
    <n v="0"/>
    <s v="Product23"/>
    <s v="Category03"/>
    <s v="Ft"/>
    <n v="141"/>
    <n v="149.46"/>
    <n v="2115"/>
    <n v="2241.9"/>
    <n v="2.1150000000000002"/>
    <n v="2.2419000000000002"/>
    <n v="4"/>
    <s v="Sep"/>
    <n v="2021"/>
  </r>
  <r>
    <d v="2021-09-05T00:00:00"/>
    <s v="P0032"/>
    <n v="1"/>
    <s v="Direct Sales"/>
    <s v="Cash"/>
    <n v="0"/>
    <s v="Product32"/>
    <s v="Category04"/>
    <s v="Kg"/>
    <n v="89"/>
    <n v="117.48"/>
    <n v="89"/>
    <n v="117.48"/>
    <n v="8.8999999999999996E-2"/>
    <n v="0.11748"/>
    <n v="5"/>
    <s v="Sep"/>
    <n v="2021"/>
  </r>
  <r>
    <d v="2021-09-07T00:00:00"/>
    <s v="P0019"/>
    <n v="5"/>
    <s v="Direct Sales"/>
    <s v="Online"/>
    <n v="0"/>
    <s v="Product19"/>
    <s v="Category02"/>
    <s v="Ft"/>
    <n v="150"/>
    <n v="210"/>
    <n v="750"/>
    <n v="1050"/>
    <n v="0.75"/>
    <n v="1.05"/>
    <n v="7"/>
    <s v="Sep"/>
    <n v="2021"/>
  </r>
  <r>
    <d v="2021-09-09T00:00:00"/>
    <s v="P0044"/>
    <n v="4"/>
    <s v="Direct Sales"/>
    <s v="Online"/>
    <n v="0"/>
    <s v="Product44"/>
    <s v="Category05"/>
    <s v="Kg"/>
    <n v="76"/>
    <n v="82.08"/>
    <n v="304"/>
    <n v="328.32"/>
    <n v="0.30399999999999999"/>
    <n v="0.32832"/>
    <n v="9"/>
    <s v="Sep"/>
    <n v="2021"/>
  </r>
  <r>
    <d v="2021-09-10T00:00:00"/>
    <s v="P0030"/>
    <n v="6"/>
    <s v="Direct Sales"/>
    <s v="Online"/>
    <n v="0"/>
    <s v="Product30"/>
    <s v="Category04"/>
    <s v="Ft"/>
    <n v="148"/>
    <n v="201.28"/>
    <n v="888"/>
    <n v="1207.68"/>
    <n v="0.88800000000000001"/>
    <n v="1.2076800000000001"/>
    <n v="10"/>
    <s v="Sep"/>
    <n v="2021"/>
  </r>
  <r>
    <d v="2021-09-10T00:00:00"/>
    <s v="P0001"/>
    <n v="9"/>
    <s v="Wholesaler"/>
    <s v="Online"/>
    <n v="0"/>
    <s v="Product01"/>
    <s v="Category01"/>
    <s v="Kg"/>
    <n v="98"/>
    <n v="103.88"/>
    <n v="882"/>
    <n v="934.92"/>
    <n v="0.88200000000000001"/>
    <n v="0.93491999999999997"/>
    <n v="10"/>
    <s v="Sep"/>
    <n v="2021"/>
  </r>
  <r>
    <d v="2021-09-10T00:00:00"/>
    <s v="P0026"/>
    <n v="2"/>
    <s v="Direct Sales"/>
    <s v="Online"/>
    <n v="0"/>
    <s v="Product26"/>
    <s v="Category04"/>
    <s v="No."/>
    <n v="18"/>
    <n v="24.66"/>
    <n v="36"/>
    <n v="49.32"/>
    <n v="3.5999999999999997E-2"/>
    <n v="4.9320000000000003E-2"/>
    <n v="10"/>
    <s v="Sep"/>
    <n v="2021"/>
  </r>
  <r>
    <d v="2021-09-11T00:00:00"/>
    <s v="P0001"/>
    <n v="6"/>
    <s v="Wholesaler"/>
    <s v="Online"/>
    <n v="0"/>
    <s v="Product01"/>
    <s v="Category01"/>
    <s v="Kg"/>
    <n v="98"/>
    <n v="103.88"/>
    <n v="588"/>
    <n v="623.28"/>
    <n v="0.58799999999999997"/>
    <n v="0.62327999999999995"/>
    <n v="11"/>
    <s v="Sep"/>
    <n v="2021"/>
  </r>
  <r>
    <d v="2021-09-13T00:00:00"/>
    <s v="P0041"/>
    <n v="7"/>
    <s v="Direct Sales"/>
    <s v="Cash"/>
    <n v="0"/>
    <s v="Product41"/>
    <s v="Category05"/>
    <s v="Ft"/>
    <n v="138"/>
    <n v="173.88"/>
    <n v="966"/>
    <n v="1217.1599999999999"/>
    <n v="0.96599999999999997"/>
    <n v="1.2171599999999998"/>
    <n v="13"/>
    <s v="Sep"/>
    <n v="2021"/>
  </r>
  <r>
    <d v="2021-09-15T00:00:00"/>
    <s v="P0042"/>
    <n v="6"/>
    <s v="Direct Sales"/>
    <s v="Online"/>
    <n v="0"/>
    <s v="Product42"/>
    <s v="Category05"/>
    <s v="Ft"/>
    <n v="120"/>
    <n v="162"/>
    <n v="720"/>
    <n v="972"/>
    <n v="0.72"/>
    <n v="0.97199999999999998"/>
    <n v="15"/>
    <s v="Sep"/>
    <n v="2021"/>
  </r>
  <r>
    <d v="2021-09-15T00:00:00"/>
    <s v="P0042"/>
    <n v="14"/>
    <s v="Direct Sales"/>
    <s v="Online"/>
    <n v="0"/>
    <s v="Product42"/>
    <s v="Category05"/>
    <s v="Ft"/>
    <n v="120"/>
    <n v="162"/>
    <n v="1680"/>
    <n v="2268"/>
    <n v="1.68"/>
    <n v="2.2679999999999998"/>
    <n v="15"/>
    <s v="Sep"/>
    <n v="2021"/>
  </r>
  <r>
    <d v="2021-09-21T00:00:00"/>
    <s v="P0020"/>
    <n v="7"/>
    <s v="Wholesaler"/>
    <s v="Cash"/>
    <n v="0"/>
    <s v="Product20"/>
    <s v="Category03"/>
    <s v="Lt"/>
    <n v="61"/>
    <n v="76.25"/>
    <n v="427"/>
    <n v="533.75"/>
    <n v="0.42699999999999999"/>
    <n v="0.53374999999999995"/>
    <n v="21"/>
    <s v="Sep"/>
    <n v="2021"/>
  </r>
  <r>
    <d v="2021-09-22T00:00:00"/>
    <s v="P0040"/>
    <n v="2"/>
    <s v="Online"/>
    <s v="Cash"/>
    <n v="0"/>
    <s v="Product40"/>
    <s v="Category05"/>
    <s v="Kg"/>
    <n v="90"/>
    <n v="115.2"/>
    <n v="180"/>
    <n v="230.4"/>
    <n v="0.18"/>
    <n v="0.23039999999999999"/>
    <n v="22"/>
    <s v="Sep"/>
    <n v="2021"/>
  </r>
  <r>
    <d v="2021-09-22T00:00:00"/>
    <s v="P0002"/>
    <n v="4"/>
    <s v="Direct Sales"/>
    <s v="Cash"/>
    <n v="0"/>
    <s v="Product02"/>
    <s v="Category01"/>
    <s v="Kg"/>
    <n v="105"/>
    <n v="142.80000000000001"/>
    <n v="420"/>
    <n v="571.20000000000005"/>
    <n v="0.42"/>
    <n v="0.57120000000000004"/>
    <n v="22"/>
    <s v="Sep"/>
    <n v="2021"/>
  </r>
  <r>
    <d v="2021-09-23T00:00:00"/>
    <s v="P0018"/>
    <n v="12"/>
    <s v="Direct Sales"/>
    <s v="Cash"/>
    <n v="0"/>
    <s v="Product18"/>
    <s v="Category02"/>
    <s v="No."/>
    <n v="37"/>
    <n v="49.21"/>
    <n v="444"/>
    <n v="590.52"/>
    <n v="0.44400000000000001"/>
    <n v="0.59051999999999993"/>
    <n v="23"/>
    <s v="Sep"/>
    <n v="2021"/>
  </r>
  <r>
    <d v="2021-09-23T00:00:00"/>
    <s v="P0021"/>
    <n v="7"/>
    <s v="Online"/>
    <s v="Online"/>
    <n v="0"/>
    <s v="Product21"/>
    <s v="Category03"/>
    <s v="Ft"/>
    <n v="126"/>
    <n v="162.54"/>
    <n v="882"/>
    <n v="1137.78"/>
    <n v="0.88200000000000001"/>
    <n v="1.13778"/>
    <n v="23"/>
    <s v="Sep"/>
    <n v="2021"/>
  </r>
  <r>
    <d v="2021-09-27T00:00:00"/>
    <s v="P0034"/>
    <n v="1"/>
    <s v="Direct Sales"/>
    <s v="Cash"/>
    <n v="0"/>
    <s v="Product34"/>
    <s v="Category04"/>
    <s v="Lt"/>
    <n v="55"/>
    <n v="58.3"/>
    <n v="55"/>
    <n v="58.3"/>
    <n v="5.5E-2"/>
    <n v="5.8299999999999998E-2"/>
    <n v="27"/>
    <s v="Sep"/>
    <n v="2021"/>
  </r>
  <r>
    <d v="2021-09-30T00:00:00"/>
    <s v="P0014"/>
    <n v="9"/>
    <s v="Online"/>
    <s v="Online"/>
    <n v="0"/>
    <s v="Product14"/>
    <s v="Category02"/>
    <s v="Kg"/>
    <n v="112"/>
    <n v="146.72"/>
    <n v="1008"/>
    <n v="1320.48"/>
    <n v="1.008"/>
    <n v="1.3204800000000001"/>
    <n v="30"/>
    <s v="Sep"/>
    <n v="2021"/>
  </r>
  <r>
    <d v="2021-09-30T00:00:00"/>
    <s v="P0006"/>
    <n v="5"/>
    <s v="Online"/>
    <s v="Online"/>
    <n v="0"/>
    <s v="Product06"/>
    <s v="Category01"/>
    <s v="Kg"/>
    <n v="75"/>
    <n v="85.5"/>
    <n v="375"/>
    <n v="427.5"/>
    <n v="0.375"/>
    <n v="0.42749999999999999"/>
    <n v="30"/>
    <s v="Sep"/>
    <n v="2021"/>
  </r>
  <r>
    <d v="2021-10-01T00:00:00"/>
    <s v="P0030"/>
    <n v="14"/>
    <s v="Online"/>
    <s v="Cash"/>
    <n v="0"/>
    <s v="Product30"/>
    <s v="Category04"/>
    <s v="Ft"/>
    <n v="148"/>
    <n v="201.28"/>
    <n v="2072"/>
    <n v="2817.92"/>
    <n v="2.0720000000000001"/>
    <n v="2.81792"/>
    <n v="1"/>
    <s v="Oct"/>
    <n v="2021"/>
  </r>
  <r>
    <d v="2021-10-02T00:00:00"/>
    <s v="P0014"/>
    <n v="15"/>
    <s v="Direct Sales"/>
    <s v="Online"/>
    <n v="0"/>
    <s v="Product14"/>
    <s v="Category02"/>
    <s v="Kg"/>
    <n v="112"/>
    <n v="146.72"/>
    <n v="1680"/>
    <n v="2200.8000000000002"/>
    <n v="1.68"/>
    <n v="2.2008000000000001"/>
    <n v="2"/>
    <s v="Oct"/>
    <n v="2021"/>
  </r>
  <r>
    <d v="2021-10-03T00:00:00"/>
    <s v="P0019"/>
    <n v="9"/>
    <s v="Direct Sales"/>
    <s v="Online"/>
    <n v="0"/>
    <s v="Product19"/>
    <s v="Category02"/>
    <s v="Ft"/>
    <n v="150"/>
    <n v="210"/>
    <n v="1350"/>
    <n v="1890"/>
    <n v="1.35"/>
    <n v="1.89"/>
    <n v="3"/>
    <s v="Oct"/>
    <n v="2021"/>
  </r>
  <r>
    <d v="2021-10-06T00:00:00"/>
    <s v="P0035"/>
    <n v="1"/>
    <s v="Direct Sales"/>
    <s v="Online"/>
    <n v="0"/>
    <s v="Product35"/>
    <s v="Category04"/>
    <s v="No."/>
    <n v="5"/>
    <n v="6.7"/>
    <n v="5"/>
    <n v="6.7"/>
    <n v="5.0000000000000001E-3"/>
    <n v="6.7000000000000002E-3"/>
    <n v="6"/>
    <s v="Oct"/>
    <n v="2021"/>
  </r>
  <r>
    <d v="2021-10-06T00:00:00"/>
    <s v="P0036"/>
    <n v="12"/>
    <s v="Online"/>
    <s v="Online"/>
    <n v="0"/>
    <s v="Product36"/>
    <s v="Category04"/>
    <s v="Kg"/>
    <n v="90"/>
    <n v="96.3"/>
    <n v="1080"/>
    <n v="1155.5999999999999"/>
    <n v="1.08"/>
    <n v="1.1556"/>
    <n v="6"/>
    <s v="Oct"/>
    <n v="2021"/>
  </r>
  <r>
    <d v="2021-10-07T00:00:00"/>
    <s v="P0026"/>
    <n v="6"/>
    <s v="Direct Sales"/>
    <s v="Cash"/>
    <n v="0"/>
    <s v="Product26"/>
    <s v="Category04"/>
    <s v="No."/>
    <n v="18"/>
    <n v="24.66"/>
    <n v="108"/>
    <n v="147.96"/>
    <n v="0.108"/>
    <n v="0.14796000000000001"/>
    <n v="7"/>
    <s v="Oct"/>
    <n v="2021"/>
  </r>
  <r>
    <d v="2021-10-09T00:00:00"/>
    <s v="P0038"/>
    <n v="5"/>
    <s v="Direct Sales"/>
    <s v="Cash"/>
    <n v="0"/>
    <s v="Product38"/>
    <s v="Category05"/>
    <s v="Kg"/>
    <n v="72"/>
    <n v="79.92"/>
    <n v="360"/>
    <n v="399.6"/>
    <n v="0.36"/>
    <n v="0.39960000000000001"/>
    <n v="9"/>
    <s v="Oct"/>
    <n v="2021"/>
  </r>
  <r>
    <d v="2021-10-09T00:00:00"/>
    <s v="P0032"/>
    <n v="11"/>
    <s v="Online"/>
    <s v="Cash"/>
    <n v="0"/>
    <s v="Product32"/>
    <s v="Category04"/>
    <s v="Kg"/>
    <n v="89"/>
    <n v="117.48"/>
    <n v="979"/>
    <n v="1292.28"/>
    <n v="0.97899999999999998"/>
    <n v="1.2922799999999999"/>
    <n v="9"/>
    <s v="Oct"/>
    <n v="2021"/>
  </r>
  <r>
    <d v="2021-10-10T00:00:00"/>
    <s v="P0035"/>
    <n v="14"/>
    <s v="Direct Sales"/>
    <s v="Cash"/>
    <n v="0"/>
    <s v="Product35"/>
    <s v="Category04"/>
    <s v="No."/>
    <n v="5"/>
    <n v="6.7"/>
    <n v="70"/>
    <n v="93.8"/>
    <n v="7.0000000000000007E-2"/>
    <n v="9.3799999999999994E-2"/>
    <n v="10"/>
    <s v="Oct"/>
    <n v="2021"/>
  </r>
  <r>
    <d v="2021-10-11T00:00:00"/>
    <s v="P0011"/>
    <n v="15"/>
    <s v="Direct Sales"/>
    <s v="Cash"/>
    <n v="0"/>
    <s v="Product11"/>
    <s v="Category02"/>
    <s v="Lt"/>
    <n v="44"/>
    <n v="48.4"/>
    <n v="660"/>
    <n v="726"/>
    <n v="0.66"/>
    <n v="0.72599999999999998"/>
    <n v="11"/>
    <s v="Oct"/>
    <n v="2021"/>
  </r>
  <r>
    <d v="2021-10-12T00:00:00"/>
    <s v="P0027"/>
    <n v="8"/>
    <s v="Online"/>
    <s v="Online"/>
    <n v="0"/>
    <s v="Product27"/>
    <s v="Category04"/>
    <s v="Lt"/>
    <n v="48"/>
    <n v="57.120000000000005"/>
    <n v="384"/>
    <n v="456.96000000000004"/>
    <n v="0.38400000000000001"/>
    <n v="0.45696000000000003"/>
    <n v="12"/>
    <s v="Oct"/>
    <n v="2021"/>
  </r>
  <r>
    <d v="2021-10-17T00:00:00"/>
    <s v="P0001"/>
    <n v="13"/>
    <s v="Direct Sales"/>
    <s v="Online"/>
    <n v="0"/>
    <s v="Product01"/>
    <s v="Category01"/>
    <s v="Kg"/>
    <n v="98"/>
    <n v="103.88"/>
    <n v="1274"/>
    <n v="1350.44"/>
    <n v="1.274"/>
    <n v="1.3504400000000001"/>
    <n v="17"/>
    <s v="Oct"/>
    <n v="2021"/>
  </r>
  <r>
    <d v="2021-10-18T00:00:00"/>
    <s v="P0025"/>
    <n v="6"/>
    <s v="Online"/>
    <s v="Cash"/>
    <n v="0"/>
    <s v="Product25"/>
    <s v="Category03"/>
    <s v="No."/>
    <n v="7"/>
    <n v="8.33"/>
    <n v="42"/>
    <n v="49.980000000000004"/>
    <n v="4.2000000000000003E-2"/>
    <n v="4.9980000000000004E-2"/>
    <n v="18"/>
    <s v="Oct"/>
    <n v="2021"/>
  </r>
  <r>
    <d v="2021-10-18T00:00:00"/>
    <s v="P0021"/>
    <n v="13"/>
    <s v="Online"/>
    <s v="Cash"/>
    <n v="0"/>
    <s v="Product21"/>
    <s v="Category03"/>
    <s v="Ft"/>
    <n v="126"/>
    <n v="162.54"/>
    <n v="1638"/>
    <n v="2113.02"/>
    <n v="1.6379999999999999"/>
    <n v="2.1130200000000001"/>
    <n v="18"/>
    <s v="Oct"/>
    <n v="2021"/>
  </r>
  <r>
    <d v="2021-10-22T00:00:00"/>
    <s v="P0011"/>
    <n v="7"/>
    <s v="Direct Sales"/>
    <s v="Cash"/>
    <n v="0"/>
    <s v="Product11"/>
    <s v="Category02"/>
    <s v="Lt"/>
    <n v="44"/>
    <n v="48.4"/>
    <n v="308"/>
    <n v="338.8"/>
    <n v="0.308"/>
    <n v="0.33879999999999999"/>
    <n v="22"/>
    <s v="Oct"/>
    <n v="2021"/>
  </r>
  <r>
    <d v="2021-10-22T00:00:00"/>
    <s v="P0024"/>
    <n v="13"/>
    <s v="Online"/>
    <s v="Cash"/>
    <n v="0"/>
    <s v="Product24"/>
    <s v="Category03"/>
    <s v="Ft"/>
    <n v="144"/>
    <n v="156.96"/>
    <n v="1872"/>
    <n v="2040.48"/>
    <n v="1.8720000000000001"/>
    <n v="2.0404800000000001"/>
    <n v="22"/>
    <s v="Oct"/>
    <n v="2021"/>
  </r>
  <r>
    <d v="2021-10-22T00:00:00"/>
    <s v="P0009"/>
    <n v="1"/>
    <s v="Direct Sales"/>
    <s v="Cash"/>
    <n v="0"/>
    <s v="Product09"/>
    <s v="Category01"/>
    <s v="No."/>
    <n v="6"/>
    <n v="7.8599999999999994"/>
    <n v="6"/>
    <n v="7.8599999999999994"/>
    <n v="6.0000000000000001E-3"/>
    <n v="7.8599999999999989E-3"/>
    <n v="22"/>
    <s v="Oct"/>
    <n v="2021"/>
  </r>
  <r>
    <d v="2021-10-24T00:00:00"/>
    <s v="P0011"/>
    <n v="3"/>
    <s v="Wholesaler"/>
    <s v="Cash"/>
    <n v="0"/>
    <s v="Product11"/>
    <s v="Category02"/>
    <s v="Lt"/>
    <n v="44"/>
    <n v="48.4"/>
    <n v="132"/>
    <n v="145.19999999999999"/>
    <n v="0.13200000000000001"/>
    <n v="0.1452"/>
    <n v="24"/>
    <s v="Oct"/>
    <n v="2021"/>
  </r>
  <r>
    <d v="2021-10-25T00:00:00"/>
    <s v="P0044"/>
    <n v="9"/>
    <s v="Online"/>
    <s v="Cash"/>
    <n v="0"/>
    <s v="Product44"/>
    <s v="Category05"/>
    <s v="Kg"/>
    <n v="76"/>
    <n v="82.08"/>
    <n v="684"/>
    <n v="738.72"/>
    <n v="0.68400000000000005"/>
    <n v="0.73872000000000004"/>
    <n v="25"/>
    <s v="Oct"/>
    <n v="2021"/>
  </r>
  <r>
    <d v="2021-10-26T00:00:00"/>
    <s v="P0004"/>
    <n v="6"/>
    <s v="Wholesaler"/>
    <s v="Cash"/>
    <n v="0"/>
    <s v="Product04"/>
    <s v="Category01"/>
    <s v="Lt"/>
    <n v="44"/>
    <n v="48.84"/>
    <n v="264"/>
    <n v="293.04000000000002"/>
    <n v="0.26400000000000001"/>
    <n v="0.29304000000000002"/>
    <n v="26"/>
    <s v="Oct"/>
    <n v="2021"/>
  </r>
  <r>
    <d v="2021-10-28T00:00:00"/>
    <s v="P0008"/>
    <n v="1"/>
    <s v="Direct Sales"/>
    <s v="Cash"/>
    <n v="0"/>
    <s v="Product08"/>
    <s v="Category01"/>
    <s v="Kg"/>
    <n v="83"/>
    <n v="94.62"/>
    <n v="83"/>
    <n v="94.62"/>
    <n v="8.3000000000000004E-2"/>
    <n v="9.462000000000001E-2"/>
    <n v="28"/>
    <s v="Oct"/>
    <n v="2021"/>
  </r>
  <r>
    <d v="2021-10-29T00:00:00"/>
    <s v="P0038"/>
    <n v="14"/>
    <s v="Online"/>
    <s v="Online"/>
    <n v="0"/>
    <s v="Product38"/>
    <s v="Category05"/>
    <s v="Kg"/>
    <n v="72"/>
    <n v="79.92"/>
    <n v="1008"/>
    <n v="1118.8800000000001"/>
    <n v="1.008"/>
    <n v="1.1188800000000001"/>
    <n v="29"/>
    <s v="Oct"/>
    <n v="2021"/>
  </r>
  <r>
    <d v="2021-10-31T00:00:00"/>
    <s v="P0021"/>
    <n v="6"/>
    <s v="Online"/>
    <s v="Cash"/>
    <n v="0"/>
    <s v="Product21"/>
    <s v="Category03"/>
    <s v="Ft"/>
    <n v="126"/>
    <n v="162.54"/>
    <n v="756"/>
    <n v="975.24"/>
    <n v="0.75600000000000001"/>
    <n v="0.97524"/>
    <n v="31"/>
    <s v="Oct"/>
    <n v="2021"/>
  </r>
  <r>
    <d v="2021-11-03T00:00:00"/>
    <s v="P0013"/>
    <n v="12"/>
    <s v="Direct Sales"/>
    <s v="Cash"/>
    <n v="0"/>
    <s v="Product13"/>
    <s v="Category02"/>
    <s v="Kg"/>
    <n v="112"/>
    <n v="122.08"/>
    <n v="1344"/>
    <n v="1464.96"/>
    <n v="1.3440000000000001"/>
    <n v="1.46496"/>
    <n v="3"/>
    <s v="Nov"/>
    <n v="2021"/>
  </r>
  <r>
    <d v="2021-11-06T00:00:00"/>
    <s v="P0036"/>
    <n v="10"/>
    <s v="Direct Sales"/>
    <s v="Online"/>
    <n v="0"/>
    <s v="Product36"/>
    <s v="Category04"/>
    <s v="Kg"/>
    <n v="90"/>
    <n v="96.3"/>
    <n v="900"/>
    <n v="963"/>
    <n v="0.9"/>
    <n v="0.96299999999999997"/>
    <n v="6"/>
    <s v="Nov"/>
    <n v="2021"/>
  </r>
  <r>
    <d v="2021-11-08T00:00:00"/>
    <s v="P0007"/>
    <n v="15"/>
    <s v="Direct Sales"/>
    <s v="Online"/>
    <n v="0"/>
    <s v="Product07"/>
    <s v="Category01"/>
    <s v="Lt"/>
    <n v="43"/>
    <n v="47.730000000000004"/>
    <n v="645"/>
    <n v="715.95"/>
    <n v="0.64500000000000002"/>
    <n v="0.71595000000000009"/>
    <n v="8"/>
    <s v="Nov"/>
    <n v="2021"/>
  </r>
  <r>
    <d v="2021-11-10T00:00:00"/>
    <s v="P0042"/>
    <n v="6"/>
    <s v="Online"/>
    <s v="Cash"/>
    <n v="0"/>
    <s v="Product42"/>
    <s v="Category05"/>
    <s v="Ft"/>
    <n v="120"/>
    <n v="162"/>
    <n v="720"/>
    <n v="972"/>
    <n v="0.72"/>
    <n v="0.97199999999999998"/>
    <n v="10"/>
    <s v="Nov"/>
    <n v="2021"/>
  </r>
  <r>
    <d v="2021-11-11T00:00:00"/>
    <s v="P0040"/>
    <n v="12"/>
    <s v="Wholesaler"/>
    <s v="Online"/>
    <n v="0"/>
    <s v="Product40"/>
    <s v="Category05"/>
    <s v="Kg"/>
    <n v="90"/>
    <n v="115.2"/>
    <n v="1080"/>
    <n v="1382.4"/>
    <n v="1.08"/>
    <n v="1.3824000000000001"/>
    <n v="11"/>
    <s v="Nov"/>
    <n v="2021"/>
  </r>
  <r>
    <d v="2021-11-12T00:00:00"/>
    <s v="P0010"/>
    <n v="3"/>
    <s v="Online"/>
    <s v="Cash"/>
    <n v="0"/>
    <s v="Product10"/>
    <s v="Category02"/>
    <s v="Ft"/>
    <n v="148"/>
    <n v="164.28"/>
    <n v="444"/>
    <n v="492.84000000000003"/>
    <n v="0.44400000000000001"/>
    <n v="0.49284000000000006"/>
    <n v="12"/>
    <s v="Nov"/>
    <n v="2021"/>
  </r>
  <r>
    <d v="2021-11-20T00:00:00"/>
    <s v="P0034"/>
    <n v="14"/>
    <s v="Online"/>
    <s v="Online"/>
    <n v="0"/>
    <s v="Product34"/>
    <s v="Category04"/>
    <s v="Lt"/>
    <n v="55"/>
    <n v="58.3"/>
    <n v="770"/>
    <n v="816.19999999999993"/>
    <n v="0.77"/>
    <n v="0.81619999999999993"/>
    <n v="20"/>
    <s v="Nov"/>
    <n v="2021"/>
  </r>
  <r>
    <d v="2021-11-20T00:00:00"/>
    <s v="P0008"/>
    <n v="11"/>
    <s v="Online"/>
    <s v="Cash"/>
    <n v="0"/>
    <s v="Product08"/>
    <s v="Category01"/>
    <s v="Kg"/>
    <n v="83"/>
    <n v="94.62"/>
    <n v="913"/>
    <n v="1040.8200000000002"/>
    <n v="0.91300000000000003"/>
    <n v="1.0408200000000001"/>
    <n v="20"/>
    <s v="Nov"/>
    <n v="2021"/>
  </r>
  <r>
    <d v="2021-11-21T00:00:00"/>
    <s v="P0014"/>
    <n v="1"/>
    <s v="Wholesaler"/>
    <s v="Online"/>
    <n v="0"/>
    <s v="Product14"/>
    <s v="Category02"/>
    <s v="Kg"/>
    <n v="112"/>
    <n v="146.72"/>
    <n v="112"/>
    <n v="146.72"/>
    <n v="0.112"/>
    <n v="0.14671999999999999"/>
    <n v="21"/>
    <s v="Nov"/>
    <n v="2021"/>
  </r>
  <r>
    <d v="2021-11-21T00:00:00"/>
    <s v="P0006"/>
    <n v="1"/>
    <s v="Online"/>
    <s v="Cash"/>
    <n v="0"/>
    <s v="Product06"/>
    <s v="Category01"/>
    <s v="Kg"/>
    <n v="75"/>
    <n v="85.5"/>
    <n v="75"/>
    <n v="85.5"/>
    <n v="7.4999999999999997E-2"/>
    <n v="8.5500000000000007E-2"/>
    <n v="21"/>
    <s v="Nov"/>
    <n v="2021"/>
  </r>
  <r>
    <d v="2021-11-27T00:00:00"/>
    <s v="P0012"/>
    <n v="8"/>
    <s v="Online"/>
    <s v="Online"/>
    <n v="0"/>
    <s v="Product12"/>
    <s v="Category02"/>
    <s v="Kg"/>
    <n v="73"/>
    <n v="94.17"/>
    <n v="584"/>
    <n v="753.36"/>
    <n v="0.58399999999999996"/>
    <n v="0.75336000000000003"/>
    <n v="27"/>
    <s v="Nov"/>
    <n v="2021"/>
  </r>
  <r>
    <d v="2021-11-28T00:00:00"/>
    <s v="P0040"/>
    <n v="2"/>
    <s v="Direct Sales"/>
    <s v="Cash"/>
    <n v="0"/>
    <s v="Product40"/>
    <s v="Category05"/>
    <s v="Kg"/>
    <n v="90"/>
    <n v="115.2"/>
    <n v="180"/>
    <n v="230.4"/>
    <n v="0.18"/>
    <n v="0.23039999999999999"/>
    <n v="28"/>
    <s v="Nov"/>
    <n v="2021"/>
  </r>
  <r>
    <d v="2021-11-30T00:00:00"/>
    <s v="P0039"/>
    <n v="15"/>
    <s v="Direct Sales"/>
    <s v="Online"/>
    <n v="0"/>
    <s v="Product39"/>
    <s v="Category05"/>
    <s v="No."/>
    <n v="37"/>
    <n v="42.55"/>
    <n v="555"/>
    <n v="638.25"/>
    <n v="0.55500000000000005"/>
    <n v="0.63824999999999998"/>
    <n v="30"/>
    <s v="Nov"/>
    <n v="2021"/>
  </r>
  <r>
    <d v="2021-12-02T00:00:00"/>
    <s v="P0016"/>
    <n v="10"/>
    <s v="Direct Sales"/>
    <s v="Cash"/>
    <n v="0"/>
    <s v="Product16"/>
    <s v="Category02"/>
    <s v="No."/>
    <n v="13"/>
    <n v="16.64"/>
    <n v="130"/>
    <n v="166.4"/>
    <n v="0.13"/>
    <n v="0.16639999999999999"/>
    <n v="2"/>
    <s v="Dec"/>
    <n v="2021"/>
  </r>
  <r>
    <d v="2021-12-03T00:00:00"/>
    <s v="P0034"/>
    <n v="2"/>
    <s v="Online"/>
    <s v="Cash"/>
    <n v="0"/>
    <s v="Product34"/>
    <s v="Category04"/>
    <s v="Lt"/>
    <n v="55"/>
    <n v="58.3"/>
    <n v="110"/>
    <n v="116.6"/>
    <n v="0.11"/>
    <n v="0.1166"/>
    <n v="3"/>
    <s v="Dec"/>
    <n v="2021"/>
  </r>
  <r>
    <d v="2021-12-03T00:00:00"/>
    <s v="P0019"/>
    <n v="8"/>
    <s v="Online"/>
    <s v="Online"/>
    <n v="0"/>
    <s v="Product19"/>
    <s v="Category02"/>
    <s v="Ft"/>
    <n v="150"/>
    <n v="210"/>
    <n v="1200"/>
    <n v="1680"/>
    <n v="1.2"/>
    <n v="1.68"/>
    <n v="3"/>
    <s v="Dec"/>
    <n v="2021"/>
  </r>
  <r>
    <d v="2021-12-05T00:00:00"/>
    <s v="P0004"/>
    <n v="15"/>
    <s v="Direct Sales"/>
    <s v="Cash"/>
    <n v="0"/>
    <s v="Product04"/>
    <s v="Category01"/>
    <s v="Lt"/>
    <n v="44"/>
    <n v="48.84"/>
    <n v="660"/>
    <n v="732.6"/>
    <n v="0.66"/>
    <n v="0.73260000000000003"/>
    <n v="5"/>
    <s v="Dec"/>
    <n v="2021"/>
  </r>
  <r>
    <d v="2021-12-05T00:00:00"/>
    <s v="P0010"/>
    <n v="1"/>
    <s v="Direct Sales"/>
    <s v="Online"/>
    <n v="0"/>
    <s v="Product10"/>
    <s v="Category02"/>
    <s v="Ft"/>
    <n v="148"/>
    <n v="164.28"/>
    <n v="148"/>
    <n v="164.28"/>
    <n v="0.14799999999999999"/>
    <n v="0.16428000000000001"/>
    <n v="5"/>
    <s v="Dec"/>
    <n v="2021"/>
  </r>
  <r>
    <d v="2021-12-07T00:00:00"/>
    <s v="P0013"/>
    <n v="8"/>
    <s v="Direct Sales"/>
    <s v="Online"/>
    <n v="0"/>
    <s v="Product13"/>
    <s v="Category02"/>
    <s v="Kg"/>
    <n v="112"/>
    <n v="122.08"/>
    <n v="896"/>
    <n v="976.64"/>
    <n v="0.89600000000000002"/>
    <n v="0.97663999999999995"/>
    <n v="7"/>
    <s v="Dec"/>
    <n v="2021"/>
  </r>
  <r>
    <d v="2021-12-08T00:00:00"/>
    <s v="P0044"/>
    <n v="14"/>
    <s v="Direct Sales"/>
    <s v="Online"/>
    <n v="0"/>
    <s v="Product44"/>
    <s v="Category05"/>
    <s v="Kg"/>
    <n v="76"/>
    <n v="82.08"/>
    <n v="1064"/>
    <n v="1149.1199999999999"/>
    <n v="1.0640000000000001"/>
    <n v="1.1491199999999999"/>
    <n v="8"/>
    <s v="Dec"/>
    <n v="2021"/>
  </r>
  <r>
    <d v="2021-12-14T00:00:00"/>
    <s v="P0042"/>
    <n v="4"/>
    <s v="Direct Sales"/>
    <s v="Online"/>
    <n v="0"/>
    <s v="Product42"/>
    <s v="Category05"/>
    <s v="Ft"/>
    <n v="120"/>
    <n v="162"/>
    <n v="480"/>
    <n v="648"/>
    <n v="0.48"/>
    <n v="0.64800000000000002"/>
    <n v="14"/>
    <s v="Dec"/>
    <n v="2021"/>
  </r>
  <r>
    <d v="2021-12-18T00:00:00"/>
    <s v="P0003"/>
    <n v="2"/>
    <s v="Direct Sales"/>
    <s v="Cash"/>
    <n v="0"/>
    <s v="Product03"/>
    <s v="Category01"/>
    <s v="Kg"/>
    <n v="71"/>
    <n v="80.94"/>
    <n v="142"/>
    <n v="161.88"/>
    <n v="0.14199999999999999"/>
    <n v="0.16188"/>
    <n v="18"/>
    <s v="Dec"/>
    <n v="2021"/>
  </r>
  <r>
    <d v="2021-12-18T00:00:00"/>
    <s v="P0022"/>
    <n v="8"/>
    <s v="Online"/>
    <s v="Cash"/>
    <n v="0"/>
    <s v="Product22"/>
    <s v="Category03"/>
    <s v="Ft"/>
    <n v="121"/>
    <n v="141.57"/>
    <n v="968"/>
    <n v="1132.56"/>
    <n v="0.96799999999999997"/>
    <n v="1.13256"/>
    <n v="18"/>
    <s v="Dec"/>
    <n v="2021"/>
  </r>
  <r>
    <d v="2021-12-19T00:00:00"/>
    <s v="P0023"/>
    <n v="12"/>
    <s v="Direct Sales"/>
    <s v="Online"/>
    <n v="0"/>
    <s v="Product23"/>
    <s v="Category03"/>
    <s v="Ft"/>
    <n v="141"/>
    <n v="149.46"/>
    <n v="1692"/>
    <n v="1793.52"/>
    <n v="1.6919999999999999"/>
    <n v="1.79352"/>
    <n v="19"/>
    <s v="Dec"/>
    <n v="2021"/>
  </r>
  <r>
    <d v="2021-12-19T00:00:00"/>
    <s v="P0029"/>
    <n v="3"/>
    <s v="Wholesaler"/>
    <s v="Online"/>
    <n v="0"/>
    <s v="Product29"/>
    <s v="Category04"/>
    <s v="Lt"/>
    <n v="47"/>
    <n v="53.11"/>
    <n v="141"/>
    <n v="159.32999999999998"/>
    <n v="0.14099999999999999"/>
    <n v="0.15932999999999997"/>
    <n v="19"/>
    <s v="Dec"/>
    <n v="2021"/>
  </r>
  <r>
    <d v="2021-12-19T00:00:00"/>
    <s v="P0011"/>
    <n v="10"/>
    <s v="Online"/>
    <s v="Online"/>
    <n v="0"/>
    <s v="Product11"/>
    <s v="Category02"/>
    <s v="Lt"/>
    <n v="44"/>
    <n v="48.4"/>
    <n v="440"/>
    <n v="484"/>
    <n v="0.44"/>
    <n v="0.48399999999999999"/>
    <n v="19"/>
    <s v="Dec"/>
    <n v="2021"/>
  </r>
  <r>
    <d v="2021-12-20T00:00:00"/>
    <s v="P0012"/>
    <n v="14"/>
    <s v="Direct Sales"/>
    <s v="Online"/>
    <n v="0"/>
    <s v="Product12"/>
    <s v="Category02"/>
    <s v="Kg"/>
    <n v="73"/>
    <n v="94.17"/>
    <n v="1022"/>
    <n v="1318.38"/>
    <n v="1.022"/>
    <n v="1.3183800000000001"/>
    <n v="20"/>
    <s v="Dec"/>
    <n v="2021"/>
  </r>
  <r>
    <d v="2021-12-21T00:00:00"/>
    <s v="P0026"/>
    <n v="10"/>
    <s v="Online"/>
    <s v="Cash"/>
    <n v="0"/>
    <s v="Product26"/>
    <s v="Category04"/>
    <s v="No."/>
    <n v="18"/>
    <n v="24.66"/>
    <n v="180"/>
    <n v="246.6"/>
    <n v="0.18"/>
    <n v="0.24659999999999999"/>
    <n v="21"/>
    <s v="Dec"/>
    <n v="2021"/>
  </r>
  <r>
    <d v="2021-12-24T00:00:00"/>
    <s v="P0042"/>
    <n v="8"/>
    <s v="Wholesaler"/>
    <s v="Cash"/>
    <n v="0"/>
    <s v="Product42"/>
    <s v="Category05"/>
    <s v="Ft"/>
    <n v="120"/>
    <n v="162"/>
    <n v="960"/>
    <n v="1296"/>
    <n v="0.96"/>
    <n v="1.296"/>
    <n v="24"/>
    <s v="Dec"/>
    <n v="2021"/>
  </r>
  <r>
    <d v="2021-12-24T00:00:00"/>
    <s v="P0036"/>
    <n v="8"/>
    <s v="Wholesaler"/>
    <s v="Online"/>
    <n v="0"/>
    <s v="Product36"/>
    <s v="Category04"/>
    <s v="Kg"/>
    <n v="90"/>
    <n v="96.3"/>
    <n v="720"/>
    <n v="770.4"/>
    <n v="0.72"/>
    <n v="0.77039999999999997"/>
    <n v="24"/>
    <s v="Dec"/>
    <n v="2021"/>
  </r>
  <r>
    <d v="2021-12-26T00:00:00"/>
    <s v="P0041"/>
    <n v="14"/>
    <s v="Online"/>
    <s v="Cash"/>
    <n v="0"/>
    <s v="Product41"/>
    <s v="Category05"/>
    <s v="Ft"/>
    <n v="138"/>
    <n v="173.88"/>
    <n v="1932"/>
    <n v="2434.3199999999997"/>
    <n v="1.9319999999999999"/>
    <n v="2.4343199999999996"/>
    <n v="26"/>
    <s v="Dec"/>
    <n v="2021"/>
  </r>
  <r>
    <d v="2021-12-27T00:00:00"/>
    <s v="P0029"/>
    <n v="14"/>
    <s v="Direct Sales"/>
    <s v="Cash"/>
    <n v="0"/>
    <s v="Product29"/>
    <s v="Category04"/>
    <s v="Lt"/>
    <n v="47"/>
    <n v="53.11"/>
    <n v="658"/>
    <n v="743.54"/>
    <n v="0.65800000000000003"/>
    <n v="0.74353999999999998"/>
    <n v="27"/>
    <s v="Dec"/>
    <n v="2021"/>
  </r>
  <r>
    <d v="2021-12-28T00:00:00"/>
    <s v="P0029"/>
    <n v="6"/>
    <s v="Direct Sales"/>
    <s v="Cash"/>
    <n v="0"/>
    <s v="Product29"/>
    <s v="Category04"/>
    <s v="Lt"/>
    <n v="47"/>
    <n v="53.11"/>
    <n v="282"/>
    <n v="318.65999999999997"/>
    <n v="0.28199999999999997"/>
    <n v="0.31865999999999994"/>
    <n v="28"/>
    <s v="Dec"/>
    <n v="2021"/>
  </r>
  <r>
    <d v="2021-12-30T00:00:00"/>
    <s v="P0010"/>
    <n v="13"/>
    <s v="Online"/>
    <s v="Online"/>
    <n v="0"/>
    <s v="Product10"/>
    <s v="Category02"/>
    <s v="Ft"/>
    <n v="148"/>
    <n v="164.28"/>
    <n v="1924"/>
    <n v="2135.64"/>
    <n v="1.9239999999999999"/>
    <n v="2.13564"/>
    <n v="30"/>
    <s v="Dec"/>
    <n v="2021"/>
  </r>
  <r>
    <d v="2022-01-01T00:00:00"/>
    <s v="P0022"/>
    <n v="1"/>
    <s v="Wholesaler"/>
    <s v="Cash"/>
    <n v="0"/>
    <s v="Product22"/>
    <s v="Category03"/>
    <s v="Ft"/>
    <n v="121"/>
    <n v="141.57"/>
    <n v="121"/>
    <n v="141.57"/>
    <n v="0.121"/>
    <n v="0.14157"/>
    <n v="1"/>
    <s v="Jan"/>
    <n v="2022"/>
  </r>
  <r>
    <d v="2022-01-02T00:00:00"/>
    <s v="P0010"/>
    <n v="7"/>
    <s v="Direct Sales"/>
    <s v="Cash"/>
    <n v="0"/>
    <s v="Product10"/>
    <s v="Category02"/>
    <s v="Ft"/>
    <n v="148"/>
    <n v="164.28"/>
    <n v="1036"/>
    <n v="1149.96"/>
    <n v="1.036"/>
    <n v="1.1499600000000001"/>
    <n v="2"/>
    <s v="Jan"/>
    <n v="2022"/>
  </r>
  <r>
    <d v="2022-01-02T00:00:00"/>
    <s v="P0015"/>
    <n v="2"/>
    <s v="Online"/>
    <s v="Cash"/>
    <n v="0"/>
    <s v="Product15"/>
    <s v="Category02"/>
    <s v="No."/>
    <n v="12"/>
    <n v="15.719999999999999"/>
    <n v="24"/>
    <n v="31.439999999999998"/>
    <n v="2.4E-2"/>
    <n v="3.1439999999999996E-2"/>
    <n v="2"/>
    <s v="Jan"/>
    <n v="2022"/>
  </r>
  <r>
    <d v="2022-01-02T00:00:00"/>
    <s v="P0033"/>
    <n v="1"/>
    <s v="Direct Sales"/>
    <s v="Cash"/>
    <n v="0"/>
    <s v="Product33"/>
    <s v="Category04"/>
    <s v="Kg"/>
    <n v="95"/>
    <n v="119.7"/>
    <n v="95"/>
    <n v="119.7"/>
    <n v="9.5000000000000001E-2"/>
    <n v="0.1197"/>
    <n v="2"/>
    <s v="Jan"/>
    <n v="2022"/>
  </r>
  <r>
    <d v="2022-01-03T00:00:00"/>
    <s v="P0043"/>
    <n v="9"/>
    <s v="Direct Sales"/>
    <s v="Cash"/>
    <n v="0"/>
    <s v="Product43"/>
    <s v="Category05"/>
    <s v="Kg"/>
    <n v="67"/>
    <n v="83.08"/>
    <n v="603"/>
    <n v="747.72"/>
    <n v="0.60299999999999998"/>
    <n v="0.74772000000000005"/>
    <n v="3"/>
    <s v="Jan"/>
    <n v="2022"/>
  </r>
  <r>
    <d v="2022-01-04T00:00:00"/>
    <s v="P0012"/>
    <n v="8"/>
    <s v="Direct Sales"/>
    <s v="Online"/>
    <n v="0"/>
    <s v="Product12"/>
    <s v="Category02"/>
    <s v="Kg"/>
    <n v="73"/>
    <n v="94.17"/>
    <n v="584"/>
    <n v="753.36"/>
    <n v="0.58399999999999996"/>
    <n v="0.75336000000000003"/>
    <n v="4"/>
    <s v="Jan"/>
    <n v="2022"/>
  </r>
  <r>
    <d v="2022-01-04T00:00:00"/>
    <s v="P0029"/>
    <n v="1"/>
    <s v="Online"/>
    <s v="Online"/>
    <n v="0"/>
    <s v="Product29"/>
    <s v="Category04"/>
    <s v="Lt"/>
    <n v="47"/>
    <n v="53.11"/>
    <n v="47"/>
    <n v="53.11"/>
    <n v="4.7E-2"/>
    <n v="5.3109999999999997E-2"/>
    <n v="4"/>
    <s v="Jan"/>
    <n v="2022"/>
  </r>
  <r>
    <d v="2022-01-09T00:00:00"/>
    <s v="P0032"/>
    <n v="12"/>
    <s v="Direct Sales"/>
    <s v="Online"/>
    <n v="0"/>
    <s v="Product32"/>
    <s v="Category04"/>
    <s v="Kg"/>
    <n v="89"/>
    <n v="117.48"/>
    <n v="1068"/>
    <n v="1409.76"/>
    <n v="1.0680000000000001"/>
    <n v="1.4097599999999999"/>
    <n v="9"/>
    <s v="Jan"/>
    <n v="2022"/>
  </r>
  <r>
    <d v="2022-01-10T00:00:00"/>
    <s v="P0034"/>
    <n v="14"/>
    <s v="Online"/>
    <s v="Online"/>
    <n v="0"/>
    <s v="Product34"/>
    <s v="Category04"/>
    <s v="Lt"/>
    <n v="55"/>
    <n v="58.3"/>
    <n v="770"/>
    <n v="816.19999999999993"/>
    <n v="0.77"/>
    <n v="0.81619999999999993"/>
    <n v="10"/>
    <s v="Jan"/>
    <n v="2022"/>
  </r>
  <r>
    <d v="2022-01-11T00:00:00"/>
    <s v="P0032"/>
    <n v="2"/>
    <s v="Direct Sales"/>
    <s v="Online"/>
    <n v="0"/>
    <s v="Product32"/>
    <s v="Category04"/>
    <s v="Kg"/>
    <n v="89"/>
    <n v="117.48"/>
    <n v="178"/>
    <n v="234.96"/>
    <n v="0.17799999999999999"/>
    <n v="0.23496"/>
    <n v="11"/>
    <s v="Jan"/>
    <n v="2022"/>
  </r>
  <r>
    <d v="2022-01-13T00:00:00"/>
    <s v="P0019"/>
    <n v="6"/>
    <s v="Online"/>
    <s v="Online"/>
    <n v="0"/>
    <s v="Product19"/>
    <s v="Category02"/>
    <s v="Ft"/>
    <n v="150"/>
    <n v="210"/>
    <n v="900"/>
    <n v="1260"/>
    <n v="0.9"/>
    <n v="1.26"/>
    <n v="13"/>
    <s v="Jan"/>
    <n v="2022"/>
  </r>
  <r>
    <d v="2022-01-14T00:00:00"/>
    <s v="P0011"/>
    <n v="14"/>
    <s v="Direct Sales"/>
    <s v="Online"/>
    <n v="0"/>
    <s v="Product11"/>
    <s v="Category02"/>
    <s v="Lt"/>
    <n v="44"/>
    <n v="48.4"/>
    <n v="616"/>
    <n v="677.6"/>
    <n v="0.61599999999999999"/>
    <n v="0.67759999999999998"/>
    <n v="14"/>
    <s v="Jan"/>
    <n v="2022"/>
  </r>
  <r>
    <d v="2022-01-15T00:00:00"/>
    <s v="P0022"/>
    <n v="10"/>
    <s v="Direct Sales"/>
    <s v="Cash"/>
    <n v="0"/>
    <s v="Product22"/>
    <s v="Category03"/>
    <s v="Ft"/>
    <n v="121"/>
    <n v="141.57"/>
    <n v="1210"/>
    <n v="1415.6999999999998"/>
    <n v="1.21"/>
    <n v="1.4156999999999997"/>
    <n v="15"/>
    <s v="Jan"/>
    <n v="2022"/>
  </r>
  <r>
    <d v="2022-01-16T00:00:00"/>
    <s v="P0014"/>
    <n v="11"/>
    <s v="Online"/>
    <s v="Cash"/>
    <n v="0"/>
    <s v="Product14"/>
    <s v="Category02"/>
    <s v="Kg"/>
    <n v="112"/>
    <n v="146.72"/>
    <n v="1232"/>
    <n v="1613.92"/>
    <n v="1.232"/>
    <n v="1.61392"/>
    <n v="16"/>
    <s v="Jan"/>
    <n v="2022"/>
  </r>
  <r>
    <d v="2022-01-17T00:00:00"/>
    <s v="P0040"/>
    <n v="4"/>
    <s v="Online"/>
    <s v="Online"/>
    <n v="0"/>
    <s v="Product40"/>
    <s v="Category05"/>
    <s v="Kg"/>
    <n v="90"/>
    <n v="115.2"/>
    <n v="360"/>
    <n v="460.8"/>
    <n v="0.36"/>
    <n v="0.46079999999999999"/>
    <n v="17"/>
    <s v="Jan"/>
    <n v="2022"/>
  </r>
  <r>
    <d v="2022-01-18T00:00:00"/>
    <s v="P0008"/>
    <n v="9"/>
    <s v="Wholesaler"/>
    <s v="Cash"/>
    <n v="0"/>
    <s v="Product08"/>
    <s v="Category01"/>
    <s v="Kg"/>
    <n v="83"/>
    <n v="94.62"/>
    <n v="747"/>
    <n v="851.58"/>
    <n v="0.747"/>
    <n v="0.85158"/>
    <n v="18"/>
    <s v="Jan"/>
    <n v="2022"/>
  </r>
  <r>
    <d v="2022-01-20T00:00:00"/>
    <s v="P0021"/>
    <n v="2"/>
    <s v="Direct Sales"/>
    <s v="Cash"/>
    <n v="0"/>
    <s v="Product21"/>
    <s v="Category03"/>
    <s v="Ft"/>
    <n v="126"/>
    <n v="162.54"/>
    <n v="252"/>
    <n v="325.08"/>
    <n v="0.252"/>
    <n v="0.32507999999999998"/>
    <n v="20"/>
    <s v="Jan"/>
    <n v="2022"/>
  </r>
  <r>
    <d v="2022-01-20T00:00:00"/>
    <s v="P0014"/>
    <n v="7"/>
    <s v="Online"/>
    <s v="Online"/>
    <n v="0"/>
    <s v="Product14"/>
    <s v="Category02"/>
    <s v="Kg"/>
    <n v="112"/>
    <n v="146.72"/>
    <n v="784"/>
    <n v="1027.04"/>
    <n v="0.78400000000000003"/>
    <n v="1.02704"/>
    <n v="20"/>
    <s v="Jan"/>
    <n v="2022"/>
  </r>
  <r>
    <d v="2022-01-22T00:00:00"/>
    <s v="P0001"/>
    <n v="6"/>
    <s v="Online"/>
    <s v="Cash"/>
    <n v="0"/>
    <s v="Product01"/>
    <s v="Category01"/>
    <s v="Kg"/>
    <n v="98"/>
    <n v="103.88"/>
    <n v="588"/>
    <n v="623.28"/>
    <n v="0.58799999999999997"/>
    <n v="0.62327999999999995"/>
    <n v="22"/>
    <s v="Jan"/>
    <n v="2022"/>
  </r>
  <r>
    <d v="2022-01-23T00:00:00"/>
    <s v="P0002"/>
    <n v="5"/>
    <s v="Wholesaler"/>
    <s v="Cash"/>
    <n v="0"/>
    <s v="Product02"/>
    <s v="Category01"/>
    <s v="Kg"/>
    <n v="105"/>
    <n v="142.80000000000001"/>
    <n v="525"/>
    <n v="714"/>
    <n v="0.52500000000000002"/>
    <n v="0.71399999999999997"/>
    <n v="23"/>
    <s v="Jan"/>
    <n v="2022"/>
  </r>
  <r>
    <d v="2022-01-23T00:00:00"/>
    <s v="P0042"/>
    <n v="8"/>
    <s v="Direct Sales"/>
    <s v="Online"/>
    <n v="0"/>
    <s v="Product42"/>
    <s v="Category05"/>
    <s v="Ft"/>
    <n v="120"/>
    <n v="162"/>
    <n v="960"/>
    <n v="1296"/>
    <n v="0.96"/>
    <n v="1.296"/>
    <n v="23"/>
    <s v="Jan"/>
    <n v="2022"/>
  </r>
  <r>
    <d v="2022-01-24T00:00:00"/>
    <s v="P0030"/>
    <n v="15"/>
    <s v="Online"/>
    <s v="Online"/>
    <n v="0"/>
    <s v="Product30"/>
    <s v="Category04"/>
    <s v="Ft"/>
    <n v="148"/>
    <n v="201.28"/>
    <n v="2220"/>
    <n v="3019.2"/>
    <n v="2.2200000000000002"/>
    <n v="3.0191999999999997"/>
    <n v="24"/>
    <s v="Jan"/>
    <n v="2022"/>
  </r>
  <r>
    <d v="2022-01-25T00:00:00"/>
    <s v="P0017"/>
    <n v="14"/>
    <s v="Direct Sales"/>
    <s v="Cash"/>
    <n v="0"/>
    <s v="Product17"/>
    <s v="Category02"/>
    <s v="Ft"/>
    <n v="134"/>
    <n v="156.78"/>
    <n v="1876"/>
    <n v="2194.92"/>
    <n v="1.8759999999999999"/>
    <n v="2.1949200000000002"/>
    <n v="25"/>
    <s v="Jan"/>
    <n v="2022"/>
  </r>
  <r>
    <d v="2022-01-28T00:00:00"/>
    <s v="P0016"/>
    <n v="11"/>
    <s v="Direct Sales"/>
    <s v="Online"/>
    <n v="0"/>
    <s v="Product16"/>
    <s v="Category02"/>
    <s v="No."/>
    <n v="13"/>
    <n v="16.64"/>
    <n v="143"/>
    <n v="183.04000000000002"/>
    <n v="0.14299999999999999"/>
    <n v="0.18304000000000001"/>
    <n v="28"/>
    <s v="Jan"/>
    <n v="2022"/>
  </r>
  <r>
    <d v="2022-01-31T00:00:00"/>
    <s v="P0023"/>
    <n v="6"/>
    <s v="Online"/>
    <s v="Cash"/>
    <n v="0"/>
    <s v="Product23"/>
    <s v="Category03"/>
    <s v="Ft"/>
    <n v="141"/>
    <n v="149.46"/>
    <n v="846"/>
    <n v="896.76"/>
    <n v="0.84599999999999997"/>
    <n v="0.89676"/>
    <n v="31"/>
    <s v="Jan"/>
    <n v="2022"/>
  </r>
  <r>
    <d v="2022-01-31T00:00:00"/>
    <s v="P0041"/>
    <n v="9"/>
    <s v="Direct Sales"/>
    <s v="Cash"/>
    <n v="0"/>
    <s v="Product41"/>
    <s v="Category05"/>
    <s v="Ft"/>
    <n v="138"/>
    <n v="173.88"/>
    <n v="1242"/>
    <n v="1564.92"/>
    <n v="1.242"/>
    <n v="1.5649200000000001"/>
    <n v="31"/>
    <s v="Jan"/>
    <n v="2022"/>
  </r>
  <r>
    <d v="2022-02-01T00:00:00"/>
    <s v="P0005"/>
    <n v="9"/>
    <s v="Direct Sales"/>
    <s v="Cash"/>
    <n v="0"/>
    <s v="Product05"/>
    <s v="Category01"/>
    <s v="Ft"/>
    <n v="133"/>
    <n v="155.61000000000001"/>
    <n v="1197"/>
    <n v="1400.4900000000002"/>
    <n v="1.1970000000000001"/>
    <n v="1.4004900000000002"/>
    <n v="1"/>
    <s v="Feb"/>
    <n v="2022"/>
  </r>
  <r>
    <d v="2022-02-03T00:00:00"/>
    <s v="P0014"/>
    <n v="8"/>
    <s v="Direct Sales"/>
    <s v="Online"/>
    <n v="0"/>
    <s v="Product14"/>
    <s v="Category02"/>
    <s v="Kg"/>
    <n v="112"/>
    <n v="146.72"/>
    <n v="896"/>
    <n v="1173.76"/>
    <n v="0.89600000000000002"/>
    <n v="1.1737599999999999"/>
    <n v="3"/>
    <s v="Feb"/>
    <n v="2022"/>
  </r>
  <r>
    <d v="2022-02-05T00:00:00"/>
    <s v="P0018"/>
    <n v="6"/>
    <s v="Direct Sales"/>
    <s v="Cash"/>
    <n v="0"/>
    <s v="Product18"/>
    <s v="Category02"/>
    <s v="No."/>
    <n v="37"/>
    <n v="49.21"/>
    <n v="222"/>
    <n v="295.26"/>
    <n v="0.222"/>
    <n v="0.29525999999999997"/>
    <n v="5"/>
    <s v="Feb"/>
    <n v="2022"/>
  </r>
  <r>
    <d v="2022-02-06T00:00:00"/>
    <s v="P0002"/>
    <n v="6"/>
    <s v="Direct Sales"/>
    <s v="Cash"/>
    <n v="0"/>
    <s v="Product02"/>
    <s v="Category01"/>
    <s v="Kg"/>
    <n v="105"/>
    <n v="142.80000000000001"/>
    <n v="630"/>
    <n v="856.80000000000007"/>
    <n v="0.63"/>
    <n v="0.85680000000000012"/>
    <n v="6"/>
    <s v="Feb"/>
    <n v="2022"/>
  </r>
  <r>
    <d v="2022-02-08T00:00:00"/>
    <s v="P0005"/>
    <n v="11"/>
    <s v="Online"/>
    <s v="Cash"/>
    <n v="0"/>
    <s v="Product05"/>
    <s v="Category01"/>
    <s v="Ft"/>
    <n v="133"/>
    <n v="155.61000000000001"/>
    <n v="1463"/>
    <n v="1711.71"/>
    <n v="1.4630000000000001"/>
    <n v="1.7117100000000001"/>
    <n v="8"/>
    <s v="Feb"/>
    <n v="2022"/>
  </r>
  <r>
    <d v="2022-02-08T00:00:00"/>
    <s v="P0004"/>
    <n v="3"/>
    <s v="Online"/>
    <s v="Cash"/>
    <n v="0"/>
    <s v="Product04"/>
    <s v="Category01"/>
    <s v="Lt"/>
    <n v="44"/>
    <n v="48.84"/>
    <n v="132"/>
    <n v="146.52000000000001"/>
    <n v="0.13200000000000001"/>
    <n v="0.14652000000000001"/>
    <n v="8"/>
    <s v="Feb"/>
    <n v="2022"/>
  </r>
  <r>
    <d v="2022-02-09T00:00:00"/>
    <s v="P0032"/>
    <n v="14"/>
    <s v="Online"/>
    <s v="Online"/>
    <n v="0"/>
    <s v="Product32"/>
    <s v="Category04"/>
    <s v="Kg"/>
    <n v="89"/>
    <n v="117.48"/>
    <n v="1246"/>
    <n v="1644.72"/>
    <n v="1.246"/>
    <n v="1.64472"/>
    <n v="9"/>
    <s v="Feb"/>
    <n v="2022"/>
  </r>
  <r>
    <d v="2022-02-12T00:00:00"/>
    <s v="P0010"/>
    <n v="13"/>
    <s v="Direct Sales"/>
    <s v="Cash"/>
    <n v="0"/>
    <s v="Product10"/>
    <s v="Category02"/>
    <s v="Ft"/>
    <n v="148"/>
    <n v="164.28"/>
    <n v="1924"/>
    <n v="2135.64"/>
    <n v="1.9239999999999999"/>
    <n v="2.13564"/>
    <n v="12"/>
    <s v="Feb"/>
    <n v="2022"/>
  </r>
  <r>
    <d v="2022-02-14T00:00:00"/>
    <s v="P0026"/>
    <n v="8"/>
    <s v="Online"/>
    <s v="Cash"/>
    <n v="0"/>
    <s v="Product26"/>
    <s v="Category04"/>
    <s v="No."/>
    <n v="18"/>
    <n v="24.66"/>
    <n v="144"/>
    <n v="197.28"/>
    <n v="0.14399999999999999"/>
    <n v="0.19728000000000001"/>
    <n v="14"/>
    <s v="Feb"/>
    <n v="2022"/>
  </r>
  <r>
    <d v="2022-02-14T00:00:00"/>
    <s v="P0028"/>
    <n v="3"/>
    <s v="Direct Sales"/>
    <s v="Cash"/>
    <n v="0"/>
    <s v="Product28"/>
    <s v="Category04"/>
    <s v="No."/>
    <n v="37"/>
    <n v="41.81"/>
    <n v="111"/>
    <n v="125.43"/>
    <n v="0.111"/>
    <n v="0.12543000000000001"/>
    <n v="14"/>
    <s v="Feb"/>
    <n v="2022"/>
  </r>
  <r>
    <d v="2022-02-16T00:00:00"/>
    <s v="P0032"/>
    <n v="1"/>
    <s v="Online"/>
    <s v="Cash"/>
    <n v="0"/>
    <s v="Product32"/>
    <s v="Category04"/>
    <s v="Kg"/>
    <n v="89"/>
    <n v="117.48"/>
    <n v="89"/>
    <n v="117.48"/>
    <n v="8.8999999999999996E-2"/>
    <n v="0.11748"/>
    <n v="16"/>
    <s v="Feb"/>
    <n v="2022"/>
  </r>
  <r>
    <d v="2022-02-19T00:00:00"/>
    <s v="P0002"/>
    <n v="13"/>
    <s v="Online"/>
    <s v="Cash"/>
    <n v="0"/>
    <s v="Product02"/>
    <s v="Category01"/>
    <s v="Kg"/>
    <n v="105"/>
    <n v="142.80000000000001"/>
    <n v="1365"/>
    <n v="1856.4"/>
    <n v="1.365"/>
    <n v="1.8564000000000001"/>
    <n v="19"/>
    <s v="Feb"/>
    <n v="2022"/>
  </r>
  <r>
    <d v="2022-02-20T00:00:00"/>
    <s v="P0012"/>
    <n v="6"/>
    <s v="Direct Sales"/>
    <s v="Cash"/>
    <n v="0"/>
    <s v="Product12"/>
    <s v="Category02"/>
    <s v="Kg"/>
    <n v="73"/>
    <n v="94.17"/>
    <n v="438"/>
    <n v="565.02"/>
    <n v="0.438"/>
    <n v="0.56501999999999997"/>
    <n v="20"/>
    <s v="Feb"/>
    <n v="2022"/>
  </r>
  <r>
    <d v="2022-02-23T00:00:00"/>
    <s v="P0013"/>
    <n v="6"/>
    <s v="Online"/>
    <s v="Online"/>
    <n v="0"/>
    <s v="Product13"/>
    <s v="Category02"/>
    <s v="Kg"/>
    <n v="112"/>
    <n v="122.08"/>
    <n v="672"/>
    <n v="732.48"/>
    <n v="0.67200000000000004"/>
    <n v="0.73248000000000002"/>
    <n v="23"/>
    <s v="Feb"/>
    <n v="2022"/>
  </r>
  <r>
    <d v="2022-02-23T00:00:00"/>
    <s v="P0016"/>
    <n v="15"/>
    <s v="Online"/>
    <s v="Cash"/>
    <n v="0"/>
    <s v="Product16"/>
    <s v="Category02"/>
    <s v="No."/>
    <n v="13"/>
    <n v="16.64"/>
    <n v="195"/>
    <n v="249.60000000000002"/>
    <n v="0.19500000000000001"/>
    <n v="0.24960000000000002"/>
    <n v="23"/>
    <s v="Feb"/>
    <n v="2022"/>
  </r>
  <r>
    <d v="2022-02-23T00:00:00"/>
    <s v="P0036"/>
    <n v="8"/>
    <s v="Direct Sales"/>
    <s v="Online"/>
    <n v="0"/>
    <s v="Product36"/>
    <s v="Category04"/>
    <s v="Kg"/>
    <n v="90"/>
    <n v="96.3"/>
    <n v="720"/>
    <n v="770.4"/>
    <n v="0.72"/>
    <n v="0.77039999999999997"/>
    <n v="23"/>
    <s v="Feb"/>
    <n v="2022"/>
  </r>
  <r>
    <d v="2022-02-27T00:00:00"/>
    <s v="P0012"/>
    <n v="7"/>
    <s v="Direct Sales"/>
    <s v="Cash"/>
    <n v="0"/>
    <s v="Product12"/>
    <s v="Category02"/>
    <s v="Kg"/>
    <n v="73"/>
    <n v="94.17"/>
    <n v="511"/>
    <n v="659.19"/>
    <n v="0.51100000000000001"/>
    <n v="0.65919000000000005"/>
    <n v="27"/>
    <s v="Feb"/>
    <n v="2022"/>
  </r>
  <r>
    <d v="2022-02-27T00:00:00"/>
    <s v="P0005"/>
    <n v="15"/>
    <s v="Direct Sales"/>
    <s v="Online"/>
    <n v="0"/>
    <s v="Product05"/>
    <s v="Category01"/>
    <s v="Ft"/>
    <n v="133"/>
    <n v="155.61000000000001"/>
    <n v="1995"/>
    <n v="2334.15"/>
    <n v="1.9950000000000001"/>
    <n v="2.3341500000000002"/>
    <n v="27"/>
    <s v="Feb"/>
    <n v="2022"/>
  </r>
  <r>
    <d v="2022-02-28T00:00:00"/>
    <s v="P0037"/>
    <n v="15"/>
    <s v="Direct Sales"/>
    <s v="Cash"/>
    <n v="0"/>
    <s v="Product37"/>
    <s v="Category05"/>
    <s v="Kg"/>
    <n v="67"/>
    <n v="85.76"/>
    <n v="1005"/>
    <n v="1286.4000000000001"/>
    <n v="1.0049999999999999"/>
    <n v="1.2864"/>
    <n v="28"/>
    <s v="Feb"/>
    <n v="2022"/>
  </r>
  <r>
    <d v="2022-03-04T00:00:00"/>
    <s v="P0026"/>
    <n v="13"/>
    <s v="Wholesaler"/>
    <s v="Online"/>
    <n v="0"/>
    <s v="Product26"/>
    <s v="Category04"/>
    <s v="No."/>
    <n v="18"/>
    <n v="24.66"/>
    <n v="234"/>
    <n v="320.58"/>
    <n v="0.23400000000000001"/>
    <n v="0.32057999999999998"/>
    <n v="4"/>
    <s v="Mar"/>
    <n v="2022"/>
  </r>
  <r>
    <d v="2022-03-06T00:00:00"/>
    <s v="P0004"/>
    <n v="2"/>
    <s v="Direct Sales"/>
    <s v="Cash"/>
    <n v="0"/>
    <s v="Product04"/>
    <s v="Category01"/>
    <s v="Lt"/>
    <n v="44"/>
    <n v="48.84"/>
    <n v="88"/>
    <n v="97.68"/>
    <n v="8.7999999999999995E-2"/>
    <n v="9.7680000000000003E-2"/>
    <n v="6"/>
    <s v="Mar"/>
    <n v="2022"/>
  </r>
  <r>
    <d v="2022-03-07T00:00:00"/>
    <s v="P0003"/>
    <n v="1"/>
    <s v="Direct Sales"/>
    <s v="Cash"/>
    <n v="0"/>
    <s v="Product03"/>
    <s v="Category01"/>
    <s v="Kg"/>
    <n v="71"/>
    <n v="80.94"/>
    <n v="71"/>
    <n v="80.94"/>
    <n v="7.0999999999999994E-2"/>
    <n v="8.0939999999999998E-2"/>
    <n v="7"/>
    <s v="Mar"/>
    <n v="2022"/>
  </r>
  <r>
    <d v="2022-03-08T00:00:00"/>
    <s v="P0044"/>
    <n v="6"/>
    <s v="Direct Sales"/>
    <s v="Online"/>
    <n v="0"/>
    <s v="Product44"/>
    <s v="Category05"/>
    <s v="Kg"/>
    <n v="76"/>
    <n v="82.08"/>
    <n v="456"/>
    <n v="492.48"/>
    <n v="0.45600000000000002"/>
    <n v="0.49248000000000003"/>
    <n v="8"/>
    <s v="Mar"/>
    <n v="2022"/>
  </r>
  <r>
    <d v="2022-03-09T00:00:00"/>
    <s v="P0030"/>
    <n v="3"/>
    <s v="Direct Sales"/>
    <s v="Online"/>
    <n v="0"/>
    <s v="Product30"/>
    <s v="Category04"/>
    <s v="Ft"/>
    <n v="148"/>
    <n v="201.28"/>
    <n v="444"/>
    <n v="603.84"/>
    <n v="0.44400000000000001"/>
    <n v="0.60384000000000004"/>
    <n v="9"/>
    <s v="Mar"/>
    <n v="2022"/>
  </r>
  <r>
    <d v="2022-03-09T00:00:00"/>
    <s v="P0004"/>
    <n v="11"/>
    <s v="Online"/>
    <s v="Cash"/>
    <n v="0"/>
    <s v="Product04"/>
    <s v="Category01"/>
    <s v="Lt"/>
    <n v="44"/>
    <n v="48.84"/>
    <n v="484"/>
    <n v="537.24"/>
    <n v="0.48399999999999999"/>
    <n v="0.53724000000000005"/>
    <n v="9"/>
    <s v="Mar"/>
    <n v="2022"/>
  </r>
  <r>
    <d v="2022-03-10T00:00:00"/>
    <s v="P0033"/>
    <n v="12"/>
    <s v="Wholesaler"/>
    <s v="Online"/>
    <n v="0"/>
    <s v="Product33"/>
    <s v="Category04"/>
    <s v="Kg"/>
    <n v="95"/>
    <n v="119.7"/>
    <n v="1140"/>
    <n v="1436.4"/>
    <n v="1.1399999999999999"/>
    <n v="1.4364000000000001"/>
    <n v="10"/>
    <s v="Mar"/>
    <n v="2022"/>
  </r>
  <r>
    <d v="2022-03-14T00:00:00"/>
    <s v="P0016"/>
    <n v="2"/>
    <s v="Direct Sales"/>
    <s v="Cash"/>
    <n v="0"/>
    <s v="Product16"/>
    <s v="Category02"/>
    <s v="No."/>
    <n v="13"/>
    <n v="16.64"/>
    <n v="26"/>
    <n v="33.28"/>
    <n v="2.5999999999999999E-2"/>
    <n v="3.3280000000000004E-2"/>
    <n v="14"/>
    <s v="Mar"/>
    <n v="2022"/>
  </r>
  <r>
    <d v="2022-03-14T00:00:00"/>
    <s v="P0026"/>
    <n v="13"/>
    <s v="Direct Sales"/>
    <s v="Online"/>
    <n v="0"/>
    <s v="Product26"/>
    <s v="Category04"/>
    <s v="No."/>
    <n v="18"/>
    <n v="24.66"/>
    <n v="234"/>
    <n v="320.58"/>
    <n v="0.23400000000000001"/>
    <n v="0.32057999999999998"/>
    <n v="14"/>
    <s v="Mar"/>
    <n v="2022"/>
  </r>
  <r>
    <d v="2022-03-18T00:00:00"/>
    <s v="P0019"/>
    <n v="2"/>
    <s v="Online"/>
    <s v="Cash"/>
    <n v="0"/>
    <s v="Product19"/>
    <s v="Category02"/>
    <s v="Ft"/>
    <n v="150"/>
    <n v="210"/>
    <n v="300"/>
    <n v="420"/>
    <n v="0.3"/>
    <n v="0.42"/>
    <n v="18"/>
    <s v="Mar"/>
    <n v="2022"/>
  </r>
  <r>
    <d v="2022-03-18T00:00:00"/>
    <s v="P0027"/>
    <n v="10"/>
    <s v="Direct Sales"/>
    <s v="Cash"/>
    <n v="0"/>
    <s v="Product27"/>
    <s v="Category04"/>
    <s v="Lt"/>
    <n v="48"/>
    <n v="57.120000000000005"/>
    <n v="480"/>
    <n v="571.20000000000005"/>
    <n v="0.48"/>
    <n v="0.57120000000000004"/>
    <n v="18"/>
    <s v="Mar"/>
    <n v="2022"/>
  </r>
  <r>
    <d v="2022-03-19T00:00:00"/>
    <s v="P0041"/>
    <n v="6"/>
    <s v="Wholesaler"/>
    <s v="Cash"/>
    <n v="0"/>
    <s v="Product41"/>
    <s v="Category05"/>
    <s v="Ft"/>
    <n v="138"/>
    <n v="173.88"/>
    <n v="828"/>
    <n v="1043.28"/>
    <n v="0.82799999999999996"/>
    <n v="1.04328"/>
    <n v="19"/>
    <s v="Mar"/>
    <n v="2022"/>
  </r>
  <r>
    <d v="2022-03-23T00:00:00"/>
    <s v="P0032"/>
    <n v="9"/>
    <s v="Direct Sales"/>
    <s v="Cash"/>
    <n v="0"/>
    <s v="Product32"/>
    <s v="Category04"/>
    <s v="Kg"/>
    <n v="89"/>
    <n v="117.48"/>
    <n v="801"/>
    <n v="1057.32"/>
    <n v="0.80100000000000005"/>
    <n v="1.05732"/>
    <n v="23"/>
    <s v="Mar"/>
    <n v="2022"/>
  </r>
  <r>
    <d v="2022-03-25T00:00:00"/>
    <s v="P0001"/>
    <n v="2"/>
    <s v="Wholesaler"/>
    <s v="Online"/>
    <n v="0"/>
    <s v="Product01"/>
    <s v="Category01"/>
    <s v="Kg"/>
    <n v="98"/>
    <n v="103.88"/>
    <n v="196"/>
    <n v="207.76"/>
    <n v="0.19600000000000001"/>
    <n v="0.20776"/>
    <n v="25"/>
    <s v="Mar"/>
    <n v="2022"/>
  </r>
  <r>
    <d v="2022-03-25T00:00:00"/>
    <s v="P0030"/>
    <n v="11"/>
    <s v="Direct Sales"/>
    <s v="Online"/>
    <n v="0"/>
    <s v="Product30"/>
    <s v="Category04"/>
    <s v="Ft"/>
    <n v="148"/>
    <n v="201.28"/>
    <n v="1628"/>
    <n v="2214.08"/>
    <n v="1.6279999999999999"/>
    <n v="2.21408"/>
    <n v="25"/>
    <s v="Mar"/>
    <n v="2022"/>
  </r>
  <r>
    <d v="2022-03-29T00:00:00"/>
    <s v="P0032"/>
    <n v="12"/>
    <s v="Online"/>
    <s v="Online"/>
    <n v="0"/>
    <s v="Product32"/>
    <s v="Category04"/>
    <s v="Kg"/>
    <n v="89"/>
    <n v="117.48"/>
    <n v="1068"/>
    <n v="1409.76"/>
    <n v="1.0680000000000001"/>
    <n v="1.4097599999999999"/>
    <n v="29"/>
    <s v="Mar"/>
    <n v="2022"/>
  </r>
  <r>
    <d v="2022-03-30T00:00:00"/>
    <s v="P0001"/>
    <n v="13"/>
    <s v="Online"/>
    <s v="Cash"/>
    <n v="0"/>
    <s v="Product01"/>
    <s v="Category01"/>
    <s v="Kg"/>
    <n v="98"/>
    <n v="103.88"/>
    <n v="1274"/>
    <n v="1350.44"/>
    <n v="1.274"/>
    <n v="1.3504400000000001"/>
    <n v="30"/>
    <s v="Mar"/>
    <n v="2022"/>
  </r>
  <r>
    <d v="2022-04-01T00:00:00"/>
    <s v="P0002"/>
    <n v="2"/>
    <s v="Online"/>
    <s v="Cash"/>
    <n v="0"/>
    <s v="Product02"/>
    <s v="Category01"/>
    <s v="Kg"/>
    <n v="105"/>
    <n v="142.80000000000001"/>
    <n v="210"/>
    <n v="285.60000000000002"/>
    <n v="0.21"/>
    <n v="0.28560000000000002"/>
    <n v="1"/>
    <s v="Apr"/>
    <n v="2022"/>
  </r>
  <r>
    <d v="2022-04-02T00:00:00"/>
    <s v="P0002"/>
    <n v="3"/>
    <s v="Direct Sales"/>
    <s v="Cash"/>
    <n v="0"/>
    <s v="Product02"/>
    <s v="Category01"/>
    <s v="Kg"/>
    <n v="105"/>
    <n v="142.80000000000001"/>
    <n v="315"/>
    <n v="428.40000000000003"/>
    <n v="0.315"/>
    <n v="0.42840000000000006"/>
    <n v="2"/>
    <s v="Apr"/>
    <n v="2022"/>
  </r>
  <r>
    <d v="2022-04-06T00:00:00"/>
    <s v="P0040"/>
    <n v="2"/>
    <s v="Wholesaler"/>
    <s v="Cash"/>
    <n v="0"/>
    <s v="Product40"/>
    <s v="Category05"/>
    <s v="Kg"/>
    <n v="90"/>
    <n v="115.2"/>
    <n v="180"/>
    <n v="230.4"/>
    <n v="0.18"/>
    <n v="0.23039999999999999"/>
    <n v="6"/>
    <s v="Apr"/>
    <n v="2022"/>
  </r>
  <r>
    <d v="2022-04-07T00:00:00"/>
    <s v="P0026"/>
    <n v="7"/>
    <s v="Direct Sales"/>
    <s v="Online"/>
    <n v="0"/>
    <s v="Product26"/>
    <s v="Category04"/>
    <s v="No."/>
    <n v="18"/>
    <n v="24.66"/>
    <n v="126"/>
    <n v="172.62"/>
    <n v="0.126"/>
    <n v="0.17262"/>
    <n v="7"/>
    <s v="Apr"/>
    <n v="2022"/>
  </r>
  <r>
    <d v="2022-04-09T00:00:00"/>
    <s v="P0039"/>
    <n v="12"/>
    <s v="Wholesaler"/>
    <s v="Cash"/>
    <n v="0"/>
    <s v="Product39"/>
    <s v="Category05"/>
    <s v="No."/>
    <n v="37"/>
    <n v="42.55"/>
    <n v="444"/>
    <n v="510.59999999999997"/>
    <n v="0.44400000000000001"/>
    <n v="0.51059999999999994"/>
    <n v="9"/>
    <s v="Apr"/>
    <n v="2022"/>
  </r>
  <r>
    <d v="2022-04-09T00:00:00"/>
    <s v="P0002"/>
    <n v="9"/>
    <s v="Online"/>
    <s v="Online"/>
    <n v="0"/>
    <s v="Product02"/>
    <s v="Category01"/>
    <s v="Kg"/>
    <n v="105"/>
    <n v="142.80000000000001"/>
    <n v="945"/>
    <n v="1285.2"/>
    <n v="0.94499999999999995"/>
    <n v="1.2852000000000001"/>
    <n v="9"/>
    <s v="Apr"/>
    <n v="2022"/>
  </r>
  <r>
    <d v="2022-04-13T00:00:00"/>
    <s v="P0016"/>
    <n v="14"/>
    <s v="Wholesaler"/>
    <s v="Online"/>
    <n v="0"/>
    <s v="Product16"/>
    <s v="Category02"/>
    <s v="No."/>
    <n v="13"/>
    <n v="16.64"/>
    <n v="182"/>
    <n v="232.96"/>
    <n v="0.182"/>
    <n v="0.23296"/>
    <n v="13"/>
    <s v="Apr"/>
    <n v="2022"/>
  </r>
  <r>
    <d v="2022-04-18T00:00:00"/>
    <s v="P0041"/>
    <n v="9"/>
    <s v="Direct Sales"/>
    <s v="Cash"/>
    <n v="0"/>
    <s v="Product41"/>
    <s v="Category05"/>
    <s v="Ft"/>
    <n v="138"/>
    <n v="173.88"/>
    <n v="1242"/>
    <n v="1564.92"/>
    <n v="1.242"/>
    <n v="1.5649200000000001"/>
    <n v="18"/>
    <s v="Apr"/>
    <n v="2022"/>
  </r>
  <r>
    <d v="2022-04-20T00:00:00"/>
    <s v="P0018"/>
    <n v="2"/>
    <s v="Wholesaler"/>
    <s v="Online"/>
    <n v="0"/>
    <s v="Product18"/>
    <s v="Category02"/>
    <s v="No."/>
    <n v="37"/>
    <n v="49.21"/>
    <n v="74"/>
    <n v="98.42"/>
    <n v="7.3999999999999996E-2"/>
    <n v="9.8420000000000007E-2"/>
    <n v="20"/>
    <s v="Apr"/>
    <n v="2022"/>
  </r>
  <r>
    <d v="2022-04-20T00:00:00"/>
    <s v="P0012"/>
    <n v="4"/>
    <s v="Direct Sales"/>
    <s v="Online"/>
    <n v="0"/>
    <s v="Product12"/>
    <s v="Category02"/>
    <s v="Kg"/>
    <n v="73"/>
    <n v="94.17"/>
    <n v="292"/>
    <n v="376.68"/>
    <n v="0.29199999999999998"/>
    <n v="0.37668000000000001"/>
    <n v="20"/>
    <s v="Apr"/>
    <n v="2022"/>
  </r>
  <r>
    <d v="2022-04-21T00:00:00"/>
    <s v="P0030"/>
    <n v="2"/>
    <s v="Direct Sales"/>
    <s v="Cash"/>
    <n v="0"/>
    <s v="Product30"/>
    <s v="Category04"/>
    <s v="Ft"/>
    <n v="148"/>
    <n v="201.28"/>
    <n v="296"/>
    <n v="402.56"/>
    <n v="0.29599999999999999"/>
    <n v="0.40256000000000003"/>
    <n v="21"/>
    <s v="Apr"/>
    <n v="2022"/>
  </r>
  <r>
    <d v="2022-04-21T00:00:00"/>
    <s v="P0026"/>
    <n v="14"/>
    <s v="Online"/>
    <s v="Online"/>
    <n v="0"/>
    <s v="Product26"/>
    <s v="Category04"/>
    <s v="No."/>
    <n v="18"/>
    <n v="24.66"/>
    <n v="252"/>
    <n v="345.24"/>
    <n v="0.252"/>
    <n v="0.34523999999999999"/>
    <n v="21"/>
    <s v="Apr"/>
    <n v="2022"/>
  </r>
  <r>
    <d v="2022-04-23T00:00:00"/>
    <s v="P0044"/>
    <n v="15"/>
    <s v="Online"/>
    <s v="Online"/>
    <n v="0"/>
    <s v="Product44"/>
    <s v="Category05"/>
    <s v="Kg"/>
    <n v="76"/>
    <n v="82.08"/>
    <n v="1140"/>
    <n v="1231.2"/>
    <n v="1.1399999999999999"/>
    <n v="1.2312000000000001"/>
    <n v="23"/>
    <s v="Apr"/>
    <n v="2022"/>
  </r>
  <r>
    <d v="2022-04-24T00:00:00"/>
    <s v="P0034"/>
    <n v="4"/>
    <s v="Direct Sales"/>
    <s v="Online"/>
    <n v="0"/>
    <s v="Product34"/>
    <s v="Category04"/>
    <s v="Lt"/>
    <n v="55"/>
    <n v="58.3"/>
    <n v="220"/>
    <n v="233.2"/>
    <n v="0.22"/>
    <n v="0.23319999999999999"/>
    <n v="24"/>
    <s v="Apr"/>
    <n v="2022"/>
  </r>
  <r>
    <d v="2022-04-25T00:00:00"/>
    <s v="P0004"/>
    <n v="9"/>
    <s v="Direct Sales"/>
    <s v="Cash"/>
    <n v="0"/>
    <s v="Product04"/>
    <s v="Category01"/>
    <s v="Lt"/>
    <n v="44"/>
    <n v="48.84"/>
    <n v="396"/>
    <n v="439.56000000000006"/>
    <n v="0.39600000000000002"/>
    <n v="0.43956000000000006"/>
    <n v="25"/>
    <s v="Apr"/>
    <n v="2022"/>
  </r>
  <r>
    <d v="2022-04-25T00:00:00"/>
    <s v="P0003"/>
    <n v="8"/>
    <s v="Online"/>
    <s v="Online"/>
    <n v="0"/>
    <s v="Product03"/>
    <s v="Category01"/>
    <s v="Kg"/>
    <n v="71"/>
    <n v="80.94"/>
    <n v="568"/>
    <n v="647.52"/>
    <n v="0.56799999999999995"/>
    <n v="0.64751999999999998"/>
    <n v="25"/>
    <s v="Apr"/>
    <n v="2022"/>
  </r>
  <r>
    <d v="2022-04-26T00:00:00"/>
    <s v="P0027"/>
    <n v="2"/>
    <s v="Direct Sales"/>
    <s v="Cash"/>
    <n v="0"/>
    <s v="Product27"/>
    <s v="Category04"/>
    <s v="Lt"/>
    <n v="48"/>
    <n v="57.120000000000005"/>
    <n v="96"/>
    <n v="114.24000000000001"/>
    <n v="9.6000000000000002E-2"/>
    <n v="0.11424000000000001"/>
    <n v="26"/>
    <s v="Apr"/>
    <n v="2022"/>
  </r>
  <r>
    <d v="2022-04-28T00:00:00"/>
    <s v="P0014"/>
    <n v="14"/>
    <s v="Direct Sales"/>
    <s v="Cash"/>
    <n v="0"/>
    <s v="Product14"/>
    <s v="Category02"/>
    <s v="Kg"/>
    <n v="112"/>
    <n v="146.72"/>
    <n v="1568"/>
    <n v="2054.08"/>
    <n v="1.5680000000000001"/>
    <n v="2.0540799999999999"/>
    <n v="28"/>
    <s v="Apr"/>
    <n v="2022"/>
  </r>
  <r>
    <d v="2022-04-30T00:00:00"/>
    <s v="P0016"/>
    <n v="13"/>
    <s v="Online"/>
    <s v="Online"/>
    <n v="0"/>
    <s v="Product16"/>
    <s v="Category02"/>
    <s v="No."/>
    <n v="13"/>
    <n v="16.64"/>
    <n v="169"/>
    <n v="216.32"/>
    <n v="0.16900000000000001"/>
    <n v="0.21631999999999998"/>
    <n v="30"/>
    <s v="Apr"/>
    <n v="2022"/>
  </r>
  <r>
    <d v="2022-04-30T00:00:00"/>
    <s v="P0027"/>
    <n v="8"/>
    <s v="Direct Sales"/>
    <s v="Online"/>
    <n v="0"/>
    <s v="Product27"/>
    <s v="Category04"/>
    <s v="Lt"/>
    <n v="48"/>
    <n v="57.120000000000005"/>
    <n v="384"/>
    <n v="456.96000000000004"/>
    <n v="0.38400000000000001"/>
    <n v="0.45696000000000003"/>
    <n v="30"/>
    <s v="Apr"/>
    <n v="2022"/>
  </r>
  <r>
    <d v="2022-05-01T00:00:00"/>
    <s v="P0034"/>
    <n v="9"/>
    <s v="Wholesaler"/>
    <s v="Online"/>
    <n v="0"/>
    <s v="Product34"/>
    <s v="Category04"/>
    <s v="Lt"/>
    <n v="55"/>
    <n v="58.3"/>
    <n v="495"/>
    <n v="524.69999999999993"/>
    <n v="0.495"/>
    <n v="0.52469999999999994"/>
    <n v="1"/>
    <s v="May"/>
    <n v="2022"/>
  </r>
  <r>
    <d v="2022-05-01T00:00:00"/>
    <s v="P0033"/>
    <n v="6"/>
    <s v="Online"/>
    <s v="Online"/>
    <n v="0"/>
    <s v="Product33"/>
    <s v="Category04"/>
    <s v="Kg"/>
    <n v="95"/>
    <n v="119.7"/>
    <n v="570"/>
    <n v="718.2"/>
    <n v="0.56999999999999995"/>
    <n v="0.71820000000000006"/>
    <n v="1"/>
    <s v="May"/>
    <n v="2022"/>
  </r>
  <r>
    <d v="2022-05-02T00:00:00"/>
    <s v="P0013"/>
    <n v="4"/>
    <s v="Online"/>
    <s v="Cash"/>
    <n v="0"/>
    <s v="Product13"/>
    <s v="Category02"/>
    <s v="Kg"/>
    <n v="112"/>
    <n v="122.08"/>
    <n v="448"/>
    <n v="488.32"/>
    <n v="0.44800000000000001"/>
    <n v="0.48831999999999998"/>
    <n v="2"/>
    <s v="May"/>
    <n v="2022"/>
  </r>
  <r>
    <d v="2022-05-04T00:00:00"/>
    <s v="P0020"/>
    <n v="10"/>
    <s v="Direct Sales"/>
    <s v="Online"/>
    <n v="0"/>
    <s v="Product20"/>
    <s v="Category03"/>
    <s v="Lt"/>
    <n v="61"/>
    <n v="76.25"/>
    <n v="610"/>
    <n v="762.5"/>
    <n v="0.61"/>
    <n v="0.76249999999999996"/>
    <n v="4"/>
    <s v="May"/>
    <n v="2022"/>
  </r>
  <r>
    <d v="2022-05-06T00:00:00"/>
    <s v="P0034"/>
    <n v="7"/>
    <s v="Direct Sales"/>
    <s v="Online"/>
    <n v="0"/>
    <s v="Product34"/>
    <s v="Category04"/>
    <s v="Lt"/>
    <n v="55"/>
    <n v="58.3"/>
    <n v="385"/>
    <n v="408.09999999999997"/>
    <n v="0.38500000000000001"/>
    <n v="0.40809999999999996"/>
    <n v="6"/>
    <s v="May"/>
    <n v="2022"/>
  </r>
  <r>
    <d v="2022-05-07T00:00:00"/>
    <s v="P0015"/>
    <n v="4"/>
    <s v="Online"/>
    <s v="Cash"/>
    <n v="0"/>
    <s v="Product15"/>
    <s v="Category02"/>
    <s v="No."/>
    <n v="12"/>
    <n v="15.719999999999999"/>
    <n v="48"/>
    <n v="62.879999999999995"/>
    <n v="4.8000000000000001E-2"/>
    <n v="6.2879999999999991E-2"/>
    <n v="7"/>
    <s v="May"/>
    <n v="2022"/>
  </r>
  <r>
    <d v="2022-05-07T00:00:00"/>
    <s v="P0027"/>
    <n v="1"/>
    <s v="Online"/>
    <s v="Online"/>
    <n v="0"/>
    <s v="Product27"/>
    <s v="Category04"/>
    <s v="Lt"/>
    <n v="48"/>
    <n v="57.120000000000005"/>
    <n v="48"/>
    <n v="57.120000000000005"/>
    <n v="4.8000000000000001E-2"/>
    <n v="5.7120000000000004E-2"/>
    <n v="7"/>
    <s v="May"/>
    <n v="2022"/>
  </r>
  <r>
    <d v="2022-05-08T00:00:00"/>
    <s v="P0022"/>
    <n v="7"/>
    <s v="Online"/>
    <s v="Online"/>
    <n v="0"/>
    <s v="Product22"/>
    <s v="Category03"/>
    <s v="Ft"/>
    <n v="121"/>
    <n v="141.57"/>
    <n v="847"/>
    <n v="990.99"/>
    <n v="0.84699999999999998"/>
    <n v="0.99099000000000004"/>
    <n v="8"/>
    <s v="May"/>
    <n v="2022"/>
  </r>
  <r>
    <d v="2022-05-09T00:00:00"/>
    <s v="P0017"/>
    <n v="12"/>
    <s v="Wholesaler"/>
    <s v="Cash"/>
    <n v="0"/>
    <s v="Product17"/>
    <s v="Category02"/>
    <s v="Ft"/>
    <n v="134"/>
    <n v="156.78"/>
    <n v="1608"/>
    <n v="1881.3600000000001"/>
    <n v="1.6080000000000001"/>
    <n v="1.8813600000000001"/>
    <n v="9"/>
    <s v="May"/>
    <n v="2022"/>
  </r>
  <r>
    <d v="2022-05-10T00:00:00"/>
    <s v="P0009"/>
    <n v="6"/>
    <s v="Direct Sales"/>
    <s v="Online"/>
    <n v="0"/>
    <s v="Product09"/>
    <s v="Category01"/>
    <s v="No."/>
    <n v="6"/>
    <n v="7.8599999999999994"/>
    <n v="36"/>
    <n v="47.16"/>
    <n v="3.5999999999999997E-2"/>
    <n v="4.7159999999999994E-2"/>
    <n v="10"/>
    <s v="May"/>
    <n v="2022"/>
  </r>
  <r>
    <d v="2022-05-12T00:00:00"/>
    <s v="P0011"/>
    <n v="7"/>
    <s v="Online"/>
    <s v="Cash"/>
    <n v="0"/>
    <s v="Product11"/>
    <s v="Category02"/>
    <s v="Lt"/>
    <n v="44"/>
    <n v="48.4"/>
    <n v="308"/>
    <n v="338.8"/>
    <n v="0.308"/>
    <n v="0.33879999999999999"/>
    <n v="12"/>
    <s v="May"/>
    <n v="2022"/>
  </r>
  <r>
    <d v="2022-05-13T00:00:00"/>
    <s v="P0012"/>
    <n v="5"/>
    <s v="Direct Sales"/>
    <s v="Online"/>
    <n v="0"/>
    <s v="Product12"/>
    <s v="Category02"/>
    <s v="Kg"/>
    <n v="73"/>
    <n v="94.17"/>
    <n v="365"/>
    <n v="470.85"/>
    <n v="0.36499999999999999"/>
    <n v="0.47085000000000005"/>
    <n v="13"/>
    <s v="May"/>
    <n v="2022"/>
  </r>
  <r>
    <d v="2022-05-14T00:00:00"/>
    <s v="P0008"/>
    <n v="14"/>
    <s v="Direct Sales"/>
    <s v="Cash"/>
    <n v="0"/>
    <s v="Product08"/>
    <s v="Category01"/>
    <s v="Kg"/>
    <n v="83"/>
    <n v="94.62"/>
    <n v="1162"/>
    <n v="1324.68"/>
    <n v="1.1619999999999999"/>
    <n v="1.3246800000000001"/>
    <n v="14"/>
    <s v="May"/>
    <n v="2022"/>
  </r>
  <r>
    <d v="2022-05-15T00:00:00"/>
    <s v="P0020"/>
    <n v="5"/>
    <s v="Online"/>
    <s v="Online"/>
    <n v="0"/>
    <s v="Product20"/>
    <s v="Category03"/>
    <s v="Lt"/>
    <n v="61"/>
    <n v="76.25"/>
    <n v="305"/>
    <n v="381.25"/>
    <n v="0.30499999999999999"/>
    <n v="0.38124999999999998"/>
    <n v="15"/>
    <s v="May"/>
    <n v="2022"/>
  </r>
  <r>
    <d v="2022-05-16T00:00:00"/>
    <s v="P0010"/>
    <n v="13"/>
    <s v="Direct Sales"/>
    <s v="Cash"/>
    <n v="0"/>
    <s v="Product10"/>
    <s v="Category02"/>
    <s v="Ft"/>
    <n v="148"/>
    <n v="164.28"/>
    <n v="1924"/>
    <n v="2135.64"/>
    <n v="1.9239999999999999"/>
    <n v="2.13564"/>
    <n v="16"/>
    <s v="May"/>
    <n v="2022"/>
  </r>
  <r>
    <d v="2022-05-16T00:00:00"/>
    <s v="P0031"/>
    <n v="13"/>
    <s v="Online"/>
    <s v="Online"/>
    <n v="0"/>
    <s v="Product31"/>
    <s v="Category04"/>
    <s v="Kg"/>
    <n v="93"/>
    <n v="104.16"/>
    <n v="1209"/>
    <n v="1354.08"/>
    <n v="1.2090000000000001"/>
    <n v="1.35408"/>
    <n v="16"/>
    <s v="May"/>
    <n v="2022"/>
  </r>
  <r>
    <d v="2022-05-17T00:00:00"/>
    <s v="P0027"/>
    <n v="8"/>
    <s v="Direct Sales"/>
    <s v="Cash"/>
    <n v="0"/>
    <s v="Product27"/>
    <s v="Category04"/>
    <s v="Lt"/>
    <n v="48"/>
    <n v="57.120000000000005"/>
    <n v="384"/>
    <n v="456.96000000000004"/>
    <n v="0.38400000000000001"/>
    <n v="0.45696000000000003"/>
    <n v="17"/>
    <s v="May"/>
    <n v="2022"/>
  </r>
  <r>
    <d v="2022-05-18T00:00:00"/>
    <s v="P0027"/>
    <n v="4"/>
    <s v="Wholesaler"/>
    <s v="Online"/>
    <n v="0"/>
    <s v="Product27"/>
    <s v="Category04"/>
    <s v="Lt"/>
    <n v="48"/>
    <n v="57.120000000000005"/>
    <n v="192"/>
    <n v="228.48000000000002"/>
    <n v="0.192"/>
    <n v="0.22848000000000002"/>
    <n v="18"/>
    <s v="May"/>
    <n v="2022"/>
  </r>
  <r>
    <d v="2022-05-18T00:00:00"/>
    <s v="P0038"/>
    <n v="8"/>
    <s v="Wholesaler"/>
    <s v="Online"/>
    <n v="0"/>
    <s v="Product38"/>
    <s v="Category05"/>
    <s v="Kg"/>
    <n v="72"/>
    <n v="79.92"/>
    <n v="576"/>
    <n v="639.36"/>
    <n v="0.57599999999999996"/>
    <n v="0.63936000000000004"/>
    <n v="18"/>
    <s v="May"/>
    <n v="2022"/>
  </r>
  <r>
    <d v="2022-05-20T00:00:00"/>
    <s v="P0044"/>
    <n v="15"/>
    <s v="Online"/>
    <s v="Cash"/>
    <n v="0"/>
    <s v="Product44"/>
    <s v="Category05"/>
    <s v="Kg"/>
    <n v="76"/>
    <n v="82.08"/>
    <n v="1140"/>
    <n v="1231.2"/>
    <n v="1.1399999999999999"/>
    <n v="1.2312000000000001"/>
    <n v="20"/>
    <s v="May"/>
    <n v="2022"/>
  </r>
  <r>
    <d v="2022-05-22T00:00:00"/>
    <s v="P0015"/>
    <n v="12"/>
    <s v="Direct Sales"/>
    <s v="Online"/>
    <n v="0"/>
    <s v="Product15"/>
    <s v="Category02"/>
    <s v="No."/>
    <n v="12"/>
    <n v="15.719999999999999"/>
    <n v="144"/>
    <n v="188.64"/>
    <n v="0.14399999999999999"/>
    <n v="0.18863999999999997"/>
    <n v="22"/>
    <s v="May"/>
    <n v="2022"/>
  </r>
  <r>
    <d v="2022-05-25T00:00:00"/>
    <s v="P0002"/>
    <n v="7"/>
    <s v="Online"/>
    <s v="Online"/>
    <n v="0"/>
    <s v="Product02"/>
    <s v="Category01"/>
    <s v="Kg"/>
    <n v="105"/>
    <n v="142.80000000000001"/>
    <n v="735"/>
    <n v="999.60000000000014"/>
    <n v="0.73499999999999999"/>
    <n v="0.99960000000000016"/>
    <n v="25"/>
    <s v="May"/>
    <n v="2022"/>
  </r>
  <r>
    <d v="2022-05-26T00:00:00"/>
    <s v="P0028"/>
    <n v="2"/>
    <s v="Direct Sales"/>
    <s v="Online"/>
    <n v="0"/>
    <s v="Product28"/>
    <s v="Category04"/>
    <s v="No."/>
    <n v="37"/>
    <n v="41.81"/>
    <n v="74"/>
    <n v="83.62"/>
    <n v="7.3999999999999996E-2"/>
    <n v="8.362E-2"/>
    <n v="26"/>
    <s v="May"/>
    <n v="2022"/>
  </r>
  <r>
    <d v="2022-05-26T00:00:00"/>
    <s v="P0027"/>
    <n v="2"/>
    <s v="Online"/>
    <s v="Online"/>
    <n v="0"/>
    <s v="Product27"/>
    <s v="Category04"/>
    <s v="Lt"/>
    <n v="48"/>
    <n v="57.120000000000005"/>
    <n v="96"/>
    <n v="114.24000000000001"/>
    <n v="9.6000000000000002E-2"/>
    <n v="0.11424000000000001"/>
    <n v="26"/>
    <s v="May"/>
    <n v="2022"/>
  </r>
  <r>
    <d v="2022-05-28T00:00:00"/>
    <s v="P0041"/>
    <n v="10"/>
    <s v="Wholesaler"/>
    <s v="Cash"/>
    <n v="0"/>
    <s v="Product41"/>
    <s v="Category05"/>
    <s v="Ft"/>
    <n v="138"/>
    <n v="173.88"/>
    <n v="1380"/>
    <n v="1738.8"/>
    <n v="1.38"/>
    <n v="1.7387999999999999"/>
    <n v="28"/>
    <s v="May"/>
    <n v="2022"/>
  </r>
  <r>
    <d v="2022-05-28T00:00:00"/>
    <s v="P0008"/>
    <n v="5"/>
    <s v="Wholesaler"/>
    <s v="Online"/>
    <n v="0"/>
    <s v="Product08"/>
    <s v="Category01"/>
    <s v="Kg"/>
    <n v="83"/>
    <n v="94.62"/>
    <n v="415"/>
    <n v="473.1"/>
    <n v="0.41499999999999998"/>
    <n v="0.47310000000000002"/>
    <n v="28"/>
    <s v="May"/>
    <n v="2022"/>
  </r>
  <r>
    <d v="2022-05-28T00:00:00"/>
    <s v="P0010"/>
    <n v="9"/>
    <s v="Online"/>
    <s v="Cash"/>
    <n v="0"/>
    <s v="Product10"/>
    <s v="Category02"/>
    <s v="Ft"/>
    <n v="148"/>
    <n v="164.28"/>
    <n v="1332"/>
    <n v="1478.52"/>
    <n v="1.3320000000000001"/>
    <n v="1.4785200000000001"/>
    <n v="28"/>
    <s v="May"/>
    <n v="2022"/>
  </r>
  <r>
    <d v="2022-05-28T00:00:00"/>
    <s v="P0004"/>
    <n v="12"/>
    <s v="Online"/>
    <s v="Online"/>
    <n v="0"/>
    <s v="Product04"/>
    <s v="Category01"/>
    <s v="Lt"/>
    <n v="44"/>
    <n v="48.84"/>
    <n v="528"/>
    <n v="586.08000000000004"/>
    <n v="0.52800000000000002"/>
    <n v="0.58608000000000005"/>
    <n v="28"/>
    <s v="May"/>
    <n v="2022"/>
  </r>
  <r>
    <d v="2022-05-28T00:00:00"/>
    <s v="P0020"/>
    <n v="14"/>
    <s v="Direct Sales"/>
    <s v="Cash"/>
    <n v="0"/>
    <s v="Product20"/>
    <s v="Category03"/>
    <s v="Lt"/>
    <n v="61"/>
    <n v="76.25"/>
    <n v="854"/>
    <n v="1067.5"/>
    <n v="0.85399999999999998"/>
    <n v="1.0674999999999999"/>
    <n v="28"/>
    <s v="May"/>
    <n v="2022"/>
  </r>
  <r>
    <d v="2022-05-30T00:00:00"/>
    <s v="P0044"/>
    <n v="9"/>
    <s v="Direct Sales"/>
    <s v="Online"/>
    <n v="0"/>
    <s v="Product44"/>
    <s v="Category05"/>
    <s v="Kg"/>
    <n v="76"/>
    <n v="82.08"/>
    <n v="684"/>
    <n v="738.72"/>
    <n v="0.68400000000000005"/>
    <n v="0.73872000000000004"/>
    <n v="30"/>
    <s v="May"/>
    <n v="2022"/>
  </r>
  <r>
    <d v="2022-05-30T00:00:00"/>
    <s v="P0005"/>
    <n v="4"/>
    <s v="Wholesaler"/>
    <s v="Cash"/>
    <n v="0"/>
    <s v="Product05"/>
    <s v="Category01"/>
    <s v="Ft"/>
    <n v="133"/>
    <n v="155.61000000000001"/>
    <n v="532"/>
    <n v="622.44000000000005"/>
    <n v="0.53200000000000003"/>
    <n v="0.6224400000000001"/>
    <n v="30"/>
    <s v="May"/>
    <n v="2022"/>
  </r>
  <r>
    <d v="2022-05-30T00:00:00"/>
    <s v="P0033"/>
    <n v="3"/>
    <s v="Online"/>
    <s v="Cash"/>
    <n v="0"/>
    <s v="Product33"/>
    <s v="Category04"/>
    <s v="Kg"/>
    <n v="95"/>
    <n v="119.7"/>
    <n v="285"/>
    <n v="359.1"/>
    <n v="0.28499999999999998"/>
    <n v="0.35910000000000003"/>
    <n v="30"/>
    <s v="May"/>
    <n v="2022"/>
  </r>
  <r>
    <d v="2022-06-03T00:00:00"/>
    <s v="P0008"/>
    <n v="14"/>
    <s v="Online"/>
    <s v="Online"/>
    <n v="0"/>
    <s v="Product08"/>
    <s v="Category01"/>
    <s v="Kg"/>
    <n v="83"/>
    <n v="94.62"/>
    <n v="1162"/>
    <n v="1324.68"/>
    <n v="1.1619999999999999"/>
    <n v="1.3246800000000001"/>
    <n v="3"/>
    <s v="Jun"/>
    <n v="2022"/>
  </r>
  <r>
    <d v="2022-06-10T00:00:00"/>
    <s v="P0028"/>
    <n v="8"/>
    <s v="Wholesaler"/>
    <s v="Online"/>
    <n v="0"/>
    <s v="Product28"/>
    <s v="Category04"/>
    <s v="No."/>
    <n v="37"/>
    <n v="41.81"/>
    <n v="296"/>
    <n v="334.48"/>
    <n v="0.29599999999999999"/>
    <n v="0.33448"/>
    <n v="10"/>
    <s v="Jun"/>
    <n v="2022"/>
  </r>
  <r>
    <d v="2022-06-11T00:00:00"/>
    <s v="P0039"/>
    <n v="13"/>
    <s v="Online"/>
    <s v="Cash"/>
    <n v="0"/>
    <s v="Product39"/>
    <s v="Category05"/>
    <s v="No."/>
    <n v="37"/>
    <n v="42.55"/>
    <n v="481"/>
    <n v="553.15"/>
    <n v="0.48099999999999998"/>
    <n v="0.55315000000000003"/>
    <n v="11"/>
    <s v="Jun"/>
    <n v="2022"/>
  </r>
  <r>
    <d v="2022-06-11T00:00:00"/>
    <s v="P0021"/>
    <n v="6"/>
    <s v="Direct Sales"/>
    <s v="Online"/>
    <n v="0"/>
    <s v="Product21"/>
    <s v="Category03"/>
    <s v="Ft"/>
    <n v="126"/>
    <n v="162.54"/>
    <n v="756"/>
    <n v="975.24"/>
    <n v="0.75600000000000001"/>
    <n v="0.97524"/>
    <n v="11"/>
    <s v="Jun"/>
    <n v="2022"/>
  </r>
  <r>
    <d v="2022-06-13T00:00:00"/>
    <s v="P0026"/>
    <n v="6"/>
    <s v="Direct Sales"/>
    <s v="Cash"/>
    <n v="0"/>
    <s v="Product26"/>
    <s v="Category04"/>
    <s v="No."/>
    <n v="18"/>
    <n v="24.66"/>
    <n v="108"/>
    <n v="147.96"/>
    <n v="0.108"/>
    <n v="0.14796000000000001"/>
    <n v="13"/>
    <s v="Jun"/>
    <n v="2022"/>
  </r>
  <r>
    <d v="2022-06-15T00:00:00"/>
    <s v="P0042"/>
    <n v="15"/>
    <s v="Wholesaler"/>
    <s v="Online"/>
    <n v="0"/>
    <s v="Product42"/>
    <s v="Category05"/>
    <s v="Ft"/>
    <n v="120"/>
    <n v="162"/>
    <n v="1800"/>
    <n v="2430"/>
    <n v="1.8"/>
    <n v="2.4300000000000002"/>
    <n v="15"/>
    <s v="Jun"/>
    <n v="2022"/>
  </r>
  <r>
    <d v="2022-06-16T00:00:00"/>
    <s v="P0029"/>
    <n v="15"/>
    <s v="Online"/>
    <s v="Cash"/>
    <n v="0"/>
    <s v="Product29"/>
    <s v="Category04"/>
    <s v="Lt"/>
    <n v="47"/>
    <n v="53.11"/>
    <n v="705"/>
    <n v="796.65"/>
    <n v="0.70499999999999996"/>
    <n v="0.79664999999999997"/>
    <n v="16"/>
    <s v="Jun"/>
    <n v="2022"/>
  </r>
  <r>
    <d v="2022-06-19T00:00:00"/>
    <s v="P0002"/>
    <n v="8"/>
    <s v="Direct Sales"/>
    <s v="Cash"/>
    <n v="0"/>
    <s v="Product02"/>
    <s v="Category01"/>
    <s v="Kg"/>
    <n v="105"/>
    <n v="142.80000000000001"/>
    <n v="840"/>
    <n v="1142.4000000000001"/>
    <n v="0.84"/>
    <n v="1.1424000000000001"/>
    <n v="19"/>
    <s v="Jun"/>
    <n v="2022"/>
  </r>
  <r>
    <d v="2022-06-21T00:00:00"/>
    <s v="P0017"/>
    <n v="14"/>
    <s v="Direct Sales"/>
    <s v="Cash"/>
    <n v="0"/>
    <s v="Product17"/>
    <s v="Category02"/>
    <s v="Ft"/>
    <n v="134"/>
    <n v="156.78"/>
    <n v="1876"/>
    <n v="2194.92"/>
    <n v="1.8759999999999999"/>
    <n v="2.1949200000000002"/>
    <n v="21"/>
    <s v="Jun"/>
    <n v="2022"/>
  </r>
  <r>
    <d v="2022-06-22T00:00:00"/>
    <s v="P0040"/>
    <n v="10"/>
    <s v="Online"/>
    <s v="Cash"/>
    <n v="0"/>
    <s v="Product40"/>
    <s v="Category05"/>
    <s v="Kg"/>
    <n v="90"/>
    <n v="115.2"/>
    <n v="900"/>
    <n v="1152"/>
    <n v="0.9"/>
    <n v="1.1519999999999999"/>
    <n v="22"/>
    <s v="Jun"/>
    <n v="2022"/>
  </r>
  <r>
    <d v="2022-06-22T00:00:00"/>
    <s v="P0001"/>
    <n v="4"/>
    <s v="Direct Sales"/>
    <s v="Cash"/>
    <n v="0"/>
    <s v="Product01"/>
    <s v="Category01"/>
    <s v="Kg"/>
    <n v="98"/>
    <n v="103.88"/>
    <n v="392"/>
    <n v="415.52"/>
    <n v="0.39200000000000002"/>
    <n v="0.41552"/>
    <n v="22"/>
    <s v="Jun"/>
    <n v="2022"/>
  </r>
  <r>
    <d v="2022-06-23T00:00:00"/>
    <s v="P0004"/>
    <n v="8"/>
    <s v="Direct Sales"/>
    <s v="Online"/>
    <n v="0"/>
    <s v="Product04"/>
    <s v="Category01"/>
    <s v="Lt"/>
    <n v="44"/>
    <n v="48.84"/>
    <n v="352"/>
    <n v="390.72"/>
    <n v="0.35199999999999998"/>
    <n v="0.39072000000000001"/>
    <n v="23"/>
    <s v="Jun"/>
    <n v="2022"/>
  </r>
  <r>
    <d v="2022-06-24T00:00:00"/>
    <s v="P0018"/>
    <n v="7"/>
    <s v="Direct Sales"/>
    <s v="Cash"/>
    <n v="0"/>
    <s v="Product18"/>
    <s v="Category02"/>
    <s v="No."/>
    <n v="37"/>
    <n v="49.21"/>
    <n v="259"/>
    <n v="344.47"/>
    <n v="0.25900000000000001"/>
    <n v="0.34447000000000005"/>
    <n v="24"/>
    <s v="Jun"/>
    <n v="2022"/>
  </r>
  <r>
    <d v="2022-06-25T00:00:00"/>
    <s v="P0012"/>
    <n v="7"/>
    <s v="Online"/>
    <s v="Online"/>
    <n v="0"/>
    <s v="Product12"/>
    <s v="Category02"/>
    <s v="Kg"/>
    <n v="73"/>
    <n v="94.17"/>
    <n v="511"/>
    <n v="659.19"/>
    <n v="0.51100000000000001"/>
    <n v="0.65919000000000005"/>
    <n v="25"/>
    <s v="Jun"/>
    <n v="2022"/>
  </r>
  <r>
    <d v="2022-06-26T00:00:00"/>
    <s v="P0034"/>
    <n v="4"/>
    <s v="Direct Sales"/>
    <s v="Cash"/>
    <n v="0"/>
    <s v="Product34"/>
    <s v="Category04"/>
    <s v="Lt"/>
    <n v="55"/>
    <n v="58.3"/>
    <n v="220"/>
    <n v="233.2"/>
    <n v="0.22"/>
    <n v="0.23319999999999999"/>
    <n v="26"/>
    <s v="Jun"/>
    <n v="2022"/>
  </r>
  <r>
    <d v="2022-06-26T00:00:00"/>
    <s v="P0043"/>
    <n v="12"/>
    <s v="Direct Sales"/>
    <s v="Online"/>
    <n v="0"/>
    <s v="Product43"/>
    <s v="Category05"/>
    <s v="Kg"/>
    <n v="67"/>
    <n v="83.08"/>
    <n v="804"/>
    <n v="996.96"/>
    <n v="0.80400000000000005"/>
    <n v="0.99696000000000007"/>
    <n v="26"/>
    <s v="Jun"/>
    <n v="2022"/>
  </r>
  <r>
    <d v="2022-07-03T00:00:00"/>
    <s v="P0033"/>
    <n v="15"/>
    <s v="Direct Sales"/>
    <s v="Cash"/>
    <n v="0"/>
    <s v="Product33"/>
    <s v="Category04"/>
    <s v="Kg"/>
    <n v="95"/>
    <n v="119.7"/>
    <n v="1425"/>
    <n v="1795.5"/>
    <n v="1.425"/>
    <n v="1.7955000000000001"/>
    <n v="3"/>
    <s v="Jul"/>
    <n v="2022"/>
  </r>
  <r>
    <d v="2022-07-04T00:00:00"/>
    <s v="P0007"/>
    <n v="7"/>
    <s v="Direct Sales"/>
    <s v="Online"/>
    <n v="0"/>
    <s v="Product07"/>
    <s v="Category01"/>
    <s v="Lt"/>
    <n v="43"/>
    <n v="47.730000000000004"/>
    <n v="301"/>
    <n v="334.11"/>
    <n v="0.30099999999999999"/>
    <n v="0.33411000000000002"/>
    <n v="4"/>
    <s v="Jul"/>
    <n v="2022"/>
  </r>
  <r>
    <d v="2022-07-05T00:00:00"/>
    <s v="P0025"/>
    <n v="7"/>
    <s v="Online"/>
    <s v="Cash"/>
    <n v="0"/>
    <s v="Product25"/>
    <s v="Category03"/>
    <s v="No."/>
    <n v="7"/>
    <n v="8.33"/>
    <n v="49"/>
    <n v="58.31"/>
    <n v="4.9000000000000002E-2"/>
    <n v="5.8310000000000001E-2"/>
    <n v="5"/>
    <s v="Jul"/>
    <n v="2022"/>
  </r>
  <r>
    <d v="2022-07-05T00:00:00"/>
    <s v="P0015"/>
    <n v="8"/>
    <s v="Direct Sales"/>
    <s v="Online"/>
    <n v="0"/>
    <s v="Product15"/>
    <s v="Category02"/>
    <s v="No."/>
    <n v="12"/>
    <n v="15.719999999999999"/>
    <n v="96"/>
    <n v="125.75999999999999"/>
    <n v="9.6000000000000002E-2"/>
    <n v="0.12575999999999998"/>
    <n v="5"/>
    <s v="Jul"/>
    <n v="2022"/>
  </r>
  <r>
    <d v="2022-07-06T00:00:00"/>
    <s v="P0041"/>
    <n v="2"/>
    <s v="Direct Sales"/>
    <s v="Cash"/>
    <n v="0"/>
    <s v="Product41"/>
    <s v="Category05"/>
    <s v="Ft"/>
    <n v="138"/>
    <n v="173.88"/>
    <n v="276"/>
    <n v="347.76"/>
    <n v="0.27600000000000002"/>
    <n v="0.34776000000000001"/>
    <n v="6"/>
    <s v="Jul"/>
    <n v="2022"/>
  </r>
  <r>
    <d v="2022-07-08T00:00:00"/>
    <s v="P0018"/>
    <n v="2"/>
    <s v="Direct Sales"/>
    <s v="Online"/>
    <n v="0"/>
    <s v="Product18"/>
    <s v="Category02"/>
    <s v="No."/>
    <n v="37"/>
    <n v="49.21"/>
    <n v="74"/>
    <n v="98.42"/>
    <n v="7.3999999999999996E-2"/>
    <n v="9.8420000000000007E-2"/>
    <n v="8"/>
    <s v="Jul"/>
    <n v="2022"/>
  </r>
  <r>
    <d v="2022-07-10T00:00:00"/>
    <s v="P0032"/>
    <n v="12"/>
    <s v="Online"/>
    <s v="Cash"/>
    <n v="0"/>
    <s v="Product32"/>
    <s v="Category04"/>
    <s v="Kg"/>
    <n v="89"/>
    <n v="117.48"/>
    <n v="1068"/>
    <n v="1409.76"/>
    <n v="1.0680000000000001"/>
    <n v="1.4097599999999999"/>
    <n v="10"/>
    <s v="Jul"/>
    <n v="2022"/>
  </r>
  <r>
    <d v="2022-07-12T00:00:00"/>
    <s v="P0028"/>
    <n v="12"/>
    <s v="Direct Sales"/>
    <s v="Cash"/>
    <n v="0"/>
    <s v="Product28"/>
    <s v="Category04"/>
    <s v="No."/>
    <n v="37"/>
    <n v="41.81"/>
    <n v="444"/>
    <n v="501.72"/>
    <n v="0.44400000000000001"/>
    <n v="0.50172000000000005"/>
    <n v="12"/>
    <s v="Jul"/>
    <n v="2022"/>
  </r>
  <r>
    <d v="2022-07-13T00:00:00"/>
    <s v="P0025"/>
    <n v="7"/>
    <s v="Direct Sales"/>
    <s v="Online"/>
    <n v="0"/>
    <s v="Product25"/>
    <s v="Category03"/>
    <s v="No."/>
    <n v="7"/>
    <n v="8.33"/>
    <n v="49"/>
    <n v="58.31"/>
    <n v="4.9000000000000002E-2"/>
    <n v="5.8310000000000001E-2"/>
    <n v="13"/>
    <s v="Jul"/>
    <n v="2022"/>
  </r>
  <r>
    <d v="2022-07-14T00:00:00"/>
    <s v="P0033"/>
    <n v="9"/>
    <s v="Direct Sales"/>
    <s v="Online"/>
    <n v="0"/>
    <s v="Product33"/>
    <s v="Category04"/>
    <s v="Kg"/>
    <n v="95"/>
    <n v="119.7"/>
    <n v="855"/>
    <n v="1077.3"/>
    <n v="0.85499999999999998"/>
    <n v="1.0772999999999999"/>
    <n v="14"/>
    <s v="Jul"/>
    <n v="2022"/>
  </r>
  <r>
    <d v="2022-07-15T00:00:00"/>
    <s v="P0004"/>
    <n v="2"/>
    <s v="Online"/>
    <s v="Online"/>
    <n v="0"/>
    <s v="Product04"/>
    <s v="Category01"/>
    <s v="Lt"/>
    <n v="44"/>
    <n v="48.84"/>
    <n v="88"/>
    <n v="97.68"/>
    <n v="8.7999999999999995E-2"/>
    <n v="9.7680000000000003E-2"/>
    <n v="15"/>
    <s v="Jul"/>
    <n v="2022"/>
  </r>
  <r>
    <d v="2022-07-17T00:00:00"/>
    <s v="P0041"/>
    <n v="8"/>
    <s v="Online"/>
    <s v="Cash"/>
    <n v="0"/>
    <s v="Product41"/>
    <s v="Category05"/>
    <s v="Ft"/>
    <n v="138"/>
    <n v="173.88"/>
    <n v="1104"/>
    <n v="1391.04"/>
    <n v="1.1040000000000001"/>
    <n v="1.3910400000000001"/>
    <n v="17"/>
    <s v="Jul"/>
    <n v="2022"/>
  </r>
  <r>
    <d v="2022-07-18T00:00:00"/>
    <s v="P0010"/>
    <n v="12"/>
    <s v="Direct Sales"/>
    <s v="Online"/>
    <n v="0"/>
    <s v="Product10"/>
    <s v="Category02"/>
    <s v="Ft"/>
    <n v="148"/>
    <n v="164.28"/>
    <n v="1776"/>
    <n v="1971.3600000000001"/>
    <n v="1.776"/>
    <n v="1.9713600000000002"/>
    <n v="18"/>
    <s v="Jul"/>
    <n v="2022"/>
  </r>
  <r>
    <d v="2022-07-20T00:00:00"/>
    <s v="P0042"/>
    <n v="8"/>
    <s v="Wholesaler"/>
    <s v="Online"/>
    <n v="0"/>
    <s v="Product42"/>
    <s v="Category05"/>
    <s v="Ft"/>
    <n v="120"/>
    <n v="162"/>
    <n v="960"/>
    <n v="1296"/>
    <n v="0.96"/>
    <n v="1.296"/>
    <n v="20"/>
    <s v="Jul"/>
    <n v="2022"/>
  </r>
  <r>
    <d v="2022-07-22T00:00:00"/>
    <s v="P0034"/>
    <n v="6"/>
    <s v="Direct Sales"/>
    <s v="Cash"/>
    <n v="0"/>
    <s v="Product34"/>
    <s v="Category04"/>
    <s v="Lt"/>
    <n v="55"/>
    <n v="58.3"/>
    <n v="330"/>
    <n v="349.79999999999995"/>
    <n v="0.33"/>
    <n v="0.34979999999999994"/>
    <n v="22"/>
    <s v="Jul"/>
    <n v="2022"/>
  </r>
  <r>
    <d v="2022-07-23T00:00:00"/>
    <s v="P0018"/>
    <n v="2"/>
    <s v="Online"/>
    <s v="Online"/>
    <n v="0"/>
    <s v="Product18"/>
    <s v="Category02"/>
    <s v="No."/>
    <n v="37"/>
    <n v="49.21"/>
    <n v="74"/>
    <n v="98.42"/>
    <n v="7.3999999999999996E-2"/>
    <n v="9.8420000000000007E-2"/>
    <n v="23"/>
    <s v="Jul"/>
    <n v="2022"/>
  </r>
  <r>
    <d v="2022-07-24T00:00:00"/>
    <s v="P0006"/>
    <n v="14"/>
    <s v="Direct Sales"/>
    <s v="Cash"/>
    <n v="0"/>
    <s v="Product06"/>
    <s v="Category01"/>
    <s v="Kg"/>
    <n v="75"/>
    <n v="85.5"/>
    <n v="1050"/>
    <n v="1197"/>
    <n v="1.05"/>
    <n v="1.1970000000000001"/>
    <n v="24"/>
    <s v="Jul"/>
    <n v="2022"/>
  </r>
  <r>
    <d v="2022-07-24T00:00:00"/>
    <s v="P0027"/>
    <n v="1"/>
    <s v="Online"/>
    <s v="Online"/>
    <n v="0"/>
    <s v="Product27"/>
    <s v="Category04"/>
    <s v="Lt"/>
    <n v="48"/>
    <n v="57.120000000000005"/>
    <n v="48"/>
    <n v="57.120000000000005"/>
    <n v="4.8000000000000001E-2"/>
    <n v="5.7120000000000004E-2"/>
    <n v="24"/>
    <s v="Jul"/>
    <n v="2022"/>
  </r>
  <r>
    <d v="2022-07-25T00:00:00"/>
    <s v="P0044"/>
    <n v="2"/>
    <s v="Direct Sales"/>
    <s v="Cash"/>
    <n v="0"/>
    <s v="Product44"/>
    <s v="Category05"/>
    <s v="Kg"/>
    <n v="76"/>
    <n v="82.08"/>
    <n v="152"/>
    <n v="164.16"/>
    <n v="0.152"/>
    <n v="0.16416"/>
    <n v="25"/>
    <s v="Jul"/>
    <n v="2022"/>
  </r>
  <r>
    <d v="2022-07-25T00:00:00"/>
    <s v="P0017"/>
    <n v="12"/>
    <s v="Direct Sales"/>
    <s v="Cash"/>
    <n v="0"/>
    <s v="Product17"/>
    <s v="Category02"/>
    <s v="Ft"/>
    <n v="134"/>
    <n v="156.78"/>
    <n v="1608"/>
    <n v="1881.3600000000001"/>
    <n v="1.6080000000000001"/>
    <n v="1.8813600000000001"/>
    <n v="25"/>
    <s v="Jul"/>
    <n v="2022"/>
  </r>
  <r>
    <d v="2022-07-25T00:00:00"/>
    <s v="P0003"/>
    <n v="13"/>
    <s v="Online"/>
    <s v="Cash"/>
    <n v="0"/>
    <s v="Product03"/>
    <s v="Category01"/>
    <s v="Kg"/>
    <n v="71"/>
    <n v="80.94"/>
    <n v="923"/>
    <n v="1052.22"/>
    <n v="0.92300000000000004"/>
    <n v="1.0522199999999999"/>
    <n v="25"/>
    <s v="Jul"/>
    <n v="2022"/>
  </r>
  <r>
    <d v="2022-07-26T00:00:00"/>
    <s v="P0003"/>
    <n v="10"/>
    <s v="Online"/>
    <s v="Online"/>
    <n v="0"/>
    <s v="Product03"/>
    <s v="Category01"/>
    <s v="Kg"/>
    <n v="71"/>
    <n v="80.94"/>
    <n v="710"/>
    <n v="809.4"/>
    <n v="0.71"/>
    <n v="0.80940000000000001"/>
    <n v="26"/>
    <s v="Jul"/>
    <n v="2022"/>
  </r>
  <r>
    <d v="2022-07-26T00:00:00"/>
    <s v="P0026"/>
    <n v="1"/>
    <s v="Online"/>
    <s v="Cash"/>
    <n v="0"/>
    <s v="Product26"/>
    <s v="Category04"/>
    <s v="No."/>
    <n v="18"/>
    <n v="24.66"/>
    <n v="18"/>
    <n v="24.66"/>
    <n v="1.7999999999999999E-2"/>
    <n v="2.4660000000000001E-2"/>
    <n v="26"/>
    <s v="Jul"/>
    <n v="2022"/>
  </r>
  <r>
    <d v="2022-08-03T00:00:00"/>
    <s v="P0012"/>
    <n v="5"/>
    <s v="Direct Sales"/>
    <s v="Cash"/>
    <n v="0"/>
    <s v="Product12"/>
    <s v="Category02"/>
    <s v="Kg"/>
    <n v="73"/>
    <n v="94.17"/>
    <n v="365"/>
    <n v="470.85"/>
    <n v="0.36499999999999999"/>
    <n v="0.47085000000000005"/>
    <n v="3"/>
    <s v="Aug"/>
    <n v="2022"/>
  </r>
  <r>
    <d v="2022-08-06T00:00:00"/>
    <s v="P0016"/>
    <n v="9"/>
    <s v="Online"/>
    <s v="Online"/>
    <n v="0"/>
    <s v="Product16"/>
    <s v="Category02"/>
    <s v="No."/>
    <n v="13"/>
    <n v="16.64"/>
    <n v="117"/>
    <n v="149.76"/>
    <n v="0.11700000000000001"/>
    <n v="0.14976"/>
    <n v="6"/>
    <s v="Aug"/>
    <n v="2022"/>
  </r>
  <r>
    <d v="2022-08-08T00:00:00"/>
    <s v="P0016"/>
    <n v="2"/>
    <s v="Direct Sales"/>
    <s v="Online"/>
    <n v="0"/>
    <s v="Product16"/>
    <s v="Category02"/>
    <s v="No."/>
    <n v="13"/>
    <n v="16.64"/>
    <n v="26"/>
    <n v="33.28"/>
    <n v="2.5999999999999999E-2"/>
    <n v="3.3280000000000004E-2"/>
    <n v="8"/>
    <s v="Aug"/>
    <n v="2022"/>
  </r>
  <r>
    <d v="2022-08-08T00:00:00"/>
    <s v="P0032"/>
    <n v="12"/>
    <s v="Direct Sales"/>
    <s v="Cash"/>
    <n v="0"/>
    <s v="Product32"/>
    <s v="Category04"/>
    <s v="Kg"/>
    <n v="89"/>
    <n v="117.48"/>
    <n v="1068"/>
    <n v="1409.76"/>
    <n v="1.0680000000000001"/>
    <n v="1.4097599999999999"/>
    <n v="8"/>
    <s v="Aug"/>
    <n v="2022"/>
  </r>
  <r>
    <d v="2022-08-08T00:00:00"/>
    <s v="P0021"/>
    <n v="11"/>
    <s v="Direct Sales"/>
    <s v="Cash"/>
    <n v="0"/>
    <s v="Product21"/>
    <s v="Category03"/>
    <s v="Ft"/>
    <n v="126"/>
    <n v="162.54"/>
    <n v="1386"/>
    <n v="1787.9399999999998"/>
    <n v="1.3859999999999999"/>
    <n v="1.7879399999999999"/>
    <n v="8"/>
    <s v="Aug"/>
    <n v="2022"/>
  </r>
  <r>
    <d v="2022-08-14T00:00:00"/>
    <s v="P0030"/>
    <n v="14"/>
    <s v="Direct Sales"/>
    <s v="Cash"/>
    <n v="0"/>
    <s v="Product30"/>
    <s v="Category04"/>
    <s v="Ft"/>
    <n v="148"/>
    <n v="201.28"/>
    <n v="2072"/>
    <n v="2817.92"/>
    <n v="2.0720000000000001"/>
    <n v="2.81792"/>
    <n v="14"/>
    <s v="Aug"/>
    <n v="2022"/>
  </r>
  <r>
    <d v="2022-08-15T00:00:00"/>
    <s v="P0011"/>
    <n v="10"/>
    <s v="Wholesaler"/>
    <s v="Cash"/>
    <n v="0"/>
    <s v="Product11"/>
    <s v="Category02"/>
    <s v="Lt"/>
    <n v="44"/>
    <n v="48.4"/>
    <n v="440"/>
    <n v="484"/>
    <n v="0.44"/>
    <n v="0.48399999999999999"/>
    <n v="15"/>
    <s v="Aug"/>
    <n v="2022"/>
  </r>
  <r>
    <d v="2022-08-15T00:00:00"/>
    <s v="P0015"/>
    <n v="7"/>
    <s v="Direct Sales"/>
    <s v="Online"/>
    <n v="0"/>
    <s v="Product15"/>
    <s v="Category02"/>
    <s v="No."/>
    <n v="12"/>
    <n v="15.719999999999999"/>
    <n v="84"/>
    <n v="110.03999999999999"/>
    <n v="8.4000000000000005E-2"/>
    <n v="0.11004"/>
    <n v="15"/>
    <s v="Aug"/>
    <n v="2022"/>
  </r>
  <r>
    <d v="2022-08-18T00:00:00"/>
    <s v="P0029"/>
    <n v="8"/>
    <s v="Online"/>
    <s v="Online"/>
    <n v="0"/>
    <s v="Product29"/>
    <s v="Category04"/>
    <s v="Lt"/>
    <n v="47"/>
    <n v="53.11"/>
    <n v="376"/>
    <n v="424.88"/>
    <n v="0.376"/>
    <n v="0.42487999999999998"/>
    <n v="18"/>
    <s v="Aug"/>
    <n v="2022"/>
  </r>
  <r>
    <d v="2022-08-18T00:00:00"/>
    <s v="P0010"/>
    <n v="2"/>
    <s v="Online"/>
    <s v="Cash"/>
    <n v="0"/>
    <s v="Product10"/>
    <s v="Category02"/>
    <s v="Ft"/>
    <n v="148"/>
    <n v="164.28"/>
    <n v="296"/>
    <n v="328.56"/>
    <n v="0.29599999999999999"/>
    <n v="0.32856000000000002"/>
    <n v="18"/>
    <s v="Aug"/>
    <n v="2022"/>
  </r>
  <r>
    <d v="2022-08-19T00:00:00"/>
    <s v="P0007"/>
    <n v="3"/>
    <s v="Online"/>
    <s v="Online"/>
    <n v="0"/>
    <s v="Product07"/>
    <s v="Category01"/>
    <s v="Lt"/>
    <n v="43"/>
    <n v="47.730000000000004"/>
    <n v="129"/>
    <n v="143.19"/>
    <n v="0.129"/>
    <n v="0.14318999999999998"/>
    <n v="19"/>
    <s v="Aug"/>
    <n v="2022"/>
  </r>
  <r>
    <d v="2022-08-20T00:00:00"/>
    <s v="P0023"/>
    <n v="13"/>
    <s v="Direct Sales"/>
    <s v="Online"/>
    <n v="0"/>
    <s v="Product23"/>
    <s v="Category03"/>
    <s v="Ft"/>
    <n v="141"/>
    <n v="149.46"/>
    <n v="1833"/>
    <n v="1942.98"/>
    <n v="1.833"/>
    <n v="1.9429799999999999"/>
    <n v="20"/>
    <s v="Aug"/>
    <n v="2022"/>
  </r>
  <r>
    <d v="2022-08-20T00:00:00"/>
    <s v="P0033"/>
    <n v="14"/>
    <s v="Direct Sales"/>
    <s v="Online"/>
    <n v="0"/>
    <s v="Product33"/>
    <s v="Category04"/>
    <s v="Kg"/>
    <n v="95"/>
    <n v="119.7"/>
    <n v="1330"/>
    <n v="1675.8"/>
    <n v="1.33"/>
    <n v="1.6758"/>
    <n v="20"/>
    <s v="Aug"/>
    <n v="2022"/>
  </r>
  <r>
    <d v="2022-08-21T00:00:00"/>
    <s v="P0016"/>
    <n v="4"/>
    <s v="Direct Sales"/>
    <s v="Online"/>
    <n v="0"/>
    <s v="Product16"/>
    <s v="Category02"/>
    <s v="No."/>
    <n v="13"/>
    <n v="16.64"/>
    <n v="52"/>
    <n v="66.56"/>
    <n v="5.1999999999999998E-2"/>
    <n v="6.6560000000000008E-2"/>
    <n v="21"/>
    <s v="Aug"/>
    <n v="2022"/>
  </r>
  <r>
    <d v="2022-08-23T00:00:00"/>
    <s v="P0044"/>
    <n v="11"/>
    <s v="Online"/>
    <s v="Online"/>
    <n v="0"/>
    <s v="Product44"/>
    <s v="Category05"/>
    <s v="Kg"/>
    <n v="76"/>
    <n v="82.08"/>
    <n v="836"/>
    <n v="902.88"/>
    <n v="0.83599999999999997"/>
    <n v="0.90288000000000002"/>
    <n v="23"/>
    <s v="Aug"/>
    <n v="2022"/>
  </r>
  <r>
    <d v="2022-08-23T00:00:00"/>
    <s v="P0029"/>
    <n v="14"/>
    <s v="Direct Sales"/>
    <s v="Cash"/>
    <n v="0"/>
    <s v="Product29"/>
    <s v="Category04"/>
    <s v="Lt"/>
    <n v="47"/>
    <n v="53.11"/>
    <n v="658"/>
    <n v="743.54"/>
    <n v="0.65800000000000003"/>
    <n v="0.74353999999999998"/>
    <n v="23"/>
    <s v="Aug"/>
    <n v="2022"/>
  </r>
  <r>
    <d v="2022-08-24T00:00:00"/>
    <s v="P0005"/>
    <n v="5"/>
    <s v="Direct Sales"/>
    <s v="Cash"/>
    <n v="0"/>
    <s v="Product05"/>
    <s v="Category01"/>
    <s v="Ft"/>
    <n v="133"/>
    <n v="155.61000000000001"/>
    <n v="665"/>
    <n v="778.05000000000007"/>
    <n v="0.66500000000000004"/>
    <n v="0.77805000000000002"/>
    <n v="24"/>
    <s v="Aug"/>
    <n v="2022"/>
  </r>
  <r>
    <d v="2022-08-26T00:00:00"/>
    <s v="P0019"/>
    <n v="13"/>
    <s v="Wholesaler"/>
    <s v="Cash"/>
    <n v="0"/>
    <s v="Product19"/>
    <s v="Category02"/>
    <s v="Ft"/>
    <n v="150"/>
    <n v="210"/>
    <n v="1950"/>
    <n v="2730"/>
    <n v="1.95"/>
    <n v="2.73"/>
    <n v="26"/>
    <s v="Aug"/>
    <n v="2022"/>
  </r>
  <r>
    <d v="2022-08-26T00:00:00"/>
    <s v="P0037"/>
    <n v="8"/>
    <s v="Online"/>
    <s v="Online"/>
    <n v="0"/>
    <s v="Product37"/>
    <s v="Category05"/>
    <s v="Kg"/>
    <n v="67"/>
    <n v="85.76"/>
    <n v="536"/>
    <n v="686.08"/>
    <n v="0.53600000000000003"/>
    <n v="0.68608000000000002"/>
    <n v="26"/>
    <s v="Aug"/>
    <n v="2022"/>
  </r>
  <r>
    <d v="2022-08-27T00:00:00"/>
    <s v="P0039"/>
    <n v="15"/>
    <s v="Wholesaler"/>
    <s v="Online"/>
    <n v="0"/>
    <s v="Product39"/>
    <s v="Category05"/>
    <s v="No."/>
    <n v="37"/>
    <n v="42.55"/>
    <n v="555"/>
    <n v="638.25"/>
    <n v="0.55500000000000005"/>
    <n v="0.63824999999999998"/>
    <n v="27"/>
    <s v="Aug"/>
    <n v="2022"/>
  </r>
  <r>
    <d v="2022-08-28T00:00:00"/>
    <s v="P0005"/>
    <n v="9"/>
    <s v="Online"/>
    <s v="Online"/>
    <n v="0"/>
    <s v="Product05"/>
    <s v="Category01"/>
    <s v="Ft"/>
    <n v="133"/>
    <n v="155.61000000000001"/>
    <n v="1197"/>
    <n v="1400.4900000000002"/>
    <n v="1.1970000000000001"/>
    <n v="1.4004900000000002"/>
    <n v="28"/>
    <s v="Aug"/>
    <n v="2022"/>
  </r>
  <r>
    <d v="2022-08-28T00:00:00"/>
    <s v="P0039"/>
    <n v="5"/>
    <s v="Direct Sales"/>
    <s v="Online"/>
    <n v="0"/>
    <s v="Product39"/>
    <s v="Category05"/>
    <s v="No."/>
    <n v="37"/>
    <n v="42.55"/>
    <n v="185"/>
    <n v="212.75"/>
    <n v="0.185"/>
    <n v="0.21274999999999999"/>
    <n v="28"/>
    <s v="Aug"/>
    <n v="2022"/>
  </r>
  <r>
    <d v="2022-08-30T00:00:00"/>
    <s v="P0006"/>
    <n v="6"/>
    <s v="Online"/>
    <s v="Cash"/>
    <n v="0"/>
    <s v="Product06"/>
    <s v="Category01"/>
    <s v="Kg"/>
    <n v="75"/>
    <n v="85.5"/>
    <n v="450"/>
    <n v="513"/>
    <n v="0.45"/>
    <n v="0.51300000000000001"/>
    <n v="30"/>
    <s v="Aug"/>
    <n v="2022"/>
  </r>
  <r>
    <d v="2022-08-30T00:00:00"/>
    <s v="P0043"/>
    <n v="6"/>
    <s v="Direct Sales"/>
    <s v="Cash"/>
    <n v="0"/>
    <s v="Product43"/>
    <s v="Category05"/>
    <s v="Kg"/>
    <n v="67"/>
    <n v="83.08"/>
    <n v="402"/>
    <n v="498.48"/>
    <n v="0.40200000000000002"/>
    <n v="0.49848000000000003"/>
    <n v="30"/>
    <s v="Aug"/>
    <n v="2022"/>
  </r>
  <r>
    <d v="2022-08-30T00:00:00"/>
    <s v="P0025"/>
    <n v="5"/>
    <s v="Direct Sales"/>
    <s v="Cash"/>
    <n v="0"/>
    <s v="Product25"/>
    <s v="Category03"/>
    <s v="No."/>
    <n v="7"/>
    <n v="8.33"/>
    <n v="35"/>
    <n v="41.65"/>
    <n v="3.5000000000000003E-2"/>
    <n v="4.165E-2"/>
    <n v="30"/>
    <s v="Aug"/>
    <n v="2022"/>
  </r>
  <r>
    <d v="2022-08-31T00:00:00"/>
    <s v="P0015"/>
    <n v="13"/>
    <s v="Direct Sales"/>
    <s v="Cash"/>
    <n v="0"/>
    <s v="Product15"/>
    <s v="Category02"/>
    <s v="No."/>
    <n v="12"/>
    <n v="15.719999999999999"/>
    <n v="156"/>
    <n v="204.35999999999999"/>
    <n v="0.156"/>
    <n v="0.20435999999999999"/>
    <n v="31"/>
    <s v="Aug"/>
    <n v="2022"/>
  </r>
  <r>
    <d v="2022-09-04T00:00:00"/>
    <s v="P0002"/>
    <n v="1"/>
    <s v="Direct Sales"/>
    <s v="Cash"/>
    <n v="0"/>
    <s v="Product02"/>
    <s v="Category01"/>
    <s v="Kg"/>
    <n v="105"/>
    <n v="142.80000000000001"/>
    <n v="105"/>
    <n v="142.80000000000001"/>
    <n v="0.105"/>
    <n v="0.14280000000000001"/>
    <n v="4"/>
    <s v="Sep"/>
    <n v="2022"/>
  </r>
  <r>
    <d v="2022-09-06T00:00:00"/>
    <s v="P0005"/>
    <n v="12"/>
    <s v="Wholesaler"/>
    <s v="Online"/>
    <n v="0"/>
    <s v="Product05"/>
    <s v="Category01"/>
    <s v="Ft"/>
    <n v="133"/>
    <n v="155.61000000000001"/>
    <n v="1596"/>
    <n v="1867.3200000000002"/>
    <n v="1.5960000000000001"/>
    <n v="1.8673200000000001"/>
    <n v="6"/>
    <s v="Sep"/>
    <n v="2022"/>
  </r>
  <r>
    <d v="2022-09-09T00:00:00"/>
    <s v="P0041"/>
    <n v="9"/>
    <s v="Direct Sales"/>
    <s v="Online"/>
    <n v="0"/>
    <s v="Product41"/>
    <s v="Category05"/>
    <s v="Ft"/>
    <n v="138"/>
    <n v="173.88"/>
    <n v="1242"/>
    <n v="1564.92"/>
    <n v="1.242"/>
    <n v="1.5649200000000001"/>
    <n v="9"/>
    <s v="Sep"/>
    <n v="2022"/>
  </r>
  <r>
    <d v="2022-09-09T00:00:00"/>
    <s v="P0003"/>
    <n v="3"/>
    <s v="Direct Sales"/>
    <s v="Online"/>
    <n v="0"/>
    <s v="Product03"/>
    <s v="Category01"/>
    <s v="Kg"/>
    <n v="71"/>
    <n v="80.94"/>
    <n v="213"/>
    <n v="242.82"/>
    <n v="0.21299999999999999"/>
    <n v="0.24281999999999998"/>
    <n v="9"/>
    <s v="Sep"/>
    <n v="2022"/>
  </r>
  <r>
    <d v="2022-09-10T00:00:00"/>
    <s v="P0035"/>
    <n v="15"/>
    <s v="Online"/>
    <s v="Cash"/>
    <n v="0"/>
    <s v="Product35"/>
    <s v="Category04"/>
    <s v="No."/>
    <n v="5"/>
    <n v="6.7"/>
    <n v="75"/>
    <n v="100.5"/>
    <n v="7.4999999999999997E-2"/>
    <n v="0.10050000000000001"/>
    <n v="10"/>
    <s v="Sep"/>
    <n v="2022"/>
  </r>
  <r>
    <d v="2022-09-10T00:00:00"/>
    <s v="P0038"/>
    <n v="4"/>
    <s v="Direct Sales"/>
    <s v="Cash"/>
    <n v="0"/>
    <s v="Product38"/>
    <s v="Category05"/>
    <s v="Kg"/>
    <n v="72"/>
    <n v="79.92"/>
    <n v="288"/>
    <n v="319.68"/>
    <n v="0.28799999999999998"/>
    <n v="0.31968000000000002"/>
    <n v="10"/>
    <s v="Sep"/>
    <n v="2022"/>
  </r>
  <r>
    <d v="2022-09-14T00:00:00"/>
    <s v="P0029"/>
    <n v="3"/>
    <s v="Direct Sales"/>
    <s v="Cash"/>
    <n v="0"/>
    <s v="Product29"/>
    <s v="Category04"/>
    <s v="Lt"/>
    <n v="47"/>
    <n v="53.11"/>
    <n v="141"/>
    <n v="159.32999999999998"/>
    <n v="0.14099999999999999"/>
    <n v="0.15932999999999997"/>
    <n v="14"/>
    <s v="Sep"/>
    <n v="2022"/>
  </r>
  <r>
    <d v="2022-09-15T00:00:00"/>
    <s v="P0037"/>
    <n v="15"/>
    <s v="Online"/>
    <s v="Online"/>
    <n v="0"/>
    <s v="Product37"/>
    <s v="Category05"/>
    <s v="Kg"/>
    <n v="67"/>
    <n v="85.76"/>
    <n v="1005"/>
    <n v="1286.4000000000001"/>
    <n v="1.0049999999999999"/>
    <n v="1.2864"/>
    <n v="15"/>
    <s v="Sep"/>
    <n v="2022"/>
  </r>
  <r>
    <d v="2022-09-18T00:00:00"/>
    <s v="P0026"/>
    <n v="14"/>
    <s v="Online"/>
    <s v="Cash"/>
    <n v="0"/>
    <s v="Product26"/>
    <s v="Category04"/>
    <s v="No."/>
    <n v="18"/>
    <n v="24.66"/>
    <n v="252"/>
    <n v="345.24"/>
    <n v="0.252"/>
    <n v="0.34523999999999999"/>
    <n v="18"/>
    <s v="Sep"/>
    <n v="2022"/>
  </r>
  <r>
    <d v="2022-09-19T00:00:00"/>
    <s v="P0033"/>
    <n v="8"/>
    <s v="Wholesaler"/>
    <s v="Cash"/>
    <n v="0"/>
    <s v="Product33"/>
    <s v="Category04"/>
    <s v="Kg"/>
    <n v="95"/>
    <n v="119.7"/>
    <n v="760"/>
    <n v="957.6"/>
    <n v="0.76"/>
    <n v="0.95760000000000001"/>
    <n v="19"/>
    <s v="Sep"/>
    <n v="2022"/>
  </r>
  <r>
    <d v="2022-09-20T00:00:00"/>
    <s v="P0033"/>
    <n v="6"/>
    <s v="Direct Sales"/>
    <s v="Online"/>
    <n v="0"/>
    <s v="Product33"/>
    <s v="Category04"/>
    <s v="Kg"/>
    <n v="95"/>
    <n v="119.7"/>
    <n v="570"/>
    <n v="718.2"/>
    <n v="0.56999999999999995"/>
    <n v="0.71820000000000006"/>
    <n v="20"/>
    <s v="Sep"/>
    <n v="2022"/>
  </r>
  <r>
    <d v="2022-09-20T00:00:00"/>
    <s v="P0001"/>
    <n v="10"/>
    <s v="Direct Sales"/>
    <s v="Online"/>
    <n v="0"/>
    <s v="Product01"/>
    <s v="Category01"/>
    <s v="Kg"/>
    <n v="98"/>
    <n v="103.88"/>
    <n v="980"/>
    <n v="1038.8"/>
    <n v="0.98"/>
    <n v="1.0387999999999999"/>
    <n v="20"/>
    <s v="Sep"/>
    <n v="2022"/>
  </r>
  <r>
    <d v="2022-09-21T00:00:00"/>
    <s v="P0018"/>
    <n v="14"/>
    <s v="Online"/>
    <s v="Online"/>
    <n v="0"/>
    <s v="Product18"/>
    <s v="Category02"/>
    <s v="No."/>
    <n v="37"/>
    <n v="49.21"/>
    <n v="518"/>
    <n v="688.94"/>
    <n v="0.51800000000000002"/>
    <n v="0.68894000000000011"/>
    <n v="21"/>
    <s v="Sep"/>
    <n v="2022"/>
  </r>
  <r>
    <d v="2022-09-21T00:00:00"/>
    <s v="P0026"/>
    <n v="5"/>
    <s v="Direct Sales"/>
    <s v="Cash"/>
    <n v="0"/>
    <s v="Product26"/>
    <s v="Category04"/>
    <s v="No."/>
    <n v="18"/>
    <n v="24.66"/>
    <n v="90"/>
    <n v="123.3"/>
    <n v="0.09"/>
    <n v="0.12329999999999999"/>
    <n v="21"/>
    <s v="Sep"/>
    <n v="2022"/>
  </r>
  <r>
    <d v="2022-09-22T00:00:00"/>
    <s v="P0043"/>
    <n v="12"/>
    <s v="Online"/>
    <s v="Online"/>
    <n v="0"/>
    <s v="Product43"/>
    <s v="Category05"/>
    <s v="Kg"/>
    <n v="67"/>
    <n v="83.08"/>
    <n v="804"/>
    <n v="996.96"/>
    <n v="0.80400000000000005"/>
    <n v="0.99696000000000007"/>
    <n v="22"/>
    <s v="Sep"/>
    <n v="2022"/>
  </r>
  <r>
    <d v="2022-09-23T00:00:00"/>
    <s v="P0012"/>
    <n v="12"/>
    <s v="Direct Sales"/>
    <s v="Online"/>
    <n v="0"/>
    <s v="Product12"/>
    <s v="Category02"/>
    <s v="Kg"/>
    <n v="73"/>
    <n v="94.17"/>
    <n v="876"/>
    <n v="1130.04"/>
    <n v="0.876"/>
    <n v="1.1300399999999999"/>
    <n v="23"/>
    <s v="Sep"/>
    <n v="2022"/>
  </r>
  <r>
    <d v="2022-09-24T00:00:00"/>
    <s v="P0032"/>
    <n v="14"/>
    <s v="Direct Sales"/>
    <s v="Online"/>
    <n v="0"/>
    <s v="Product32"/>
    <s v="Category04"/>
    <s v="Kg"/>
    <n v="89"/>
    <n v="117.48"/>
    <n v="1246"/>
    <n v="1644.72"/>
    <n v="1.246"/>
    <n v="1.64472"/>
    <n v="24"/>
    <s v="Sep"/>
    <n v="2022"/>
  </r>
  <r>
    <d v="2022-09-24T00:00:00"/>
    <s v="P0032"/>
    <n v="8"/>
    <s v="Direct Sales"/>
    <s v="Cash"/>
    <n v="0"/>
    <s v="Product32"/>
    <s v="Category04"/>
    <s v="Kg"/>
    <n v="89"/>
    <n v="117.48"/>
    <n v="712"/>
    <n v="939.84"/>
    <n v="0.71199999999999997"/>
    <n v="0.93984000000000001"/>
    <n v="24"/>
    <s v="Sep"/>
    <n v="2022"/>
  </r>
  <r>
    <d v="2022-09-27T00:00:00"/>
    <s v="P0036"/>
    <n v="4"/>
    <s v="Direct Sales"/>
    <s v="Cash"/>
    <n v="0"/>
    <s v="Product36"/>
    <s v="Category04"/>
    <s v="Kg"/>
    <n v="90"/>
    <n v="96.3"/>
    <n v="360"/>
    <n v="385.2"/>
    <n v="0.36"/>
    <n v="0.38519999999999999"/>
    <n v="27"/>
    <s v="Sep"/>
    <n v="2022"/>
  </r>
  <r>
    <d v="2022-09-27T00:00:00"/>
    <s v="P0044"/>
    <n v="9"/>
    <s v="Direct Sales"/>
    <s v="Cash"/>
    <n v="0"/>
    <s v="Product44"/>
    <s v="Category05"/>
    <s v="Kg"/>
    <n v="76"/>
    <n v="82.08"/>
    <n v="684"/>
    <n v="738.72"/>
    <n v="0.68400000000000005"/>
    <n v="0.73872000000000004"/>
    <n v="27"/>
    <s v="Sep"/>
    <n v="2022"/>
  </r>
  <r>
    <d v="2022-09-27T00:00:00"/>
    <s v="P0038"/>
    <n v="3"/>
    <s v="Wholesaler"/>
    <s v="Cash"/>
    <n v="0"/>
    <s v="Product38"/>
    <s v="Category05"/>
    <s v="Kg"/>
    <n v="72"/>
    <n v="79.92"/>
    <n v="216"/>
    <n v="239.76"/>
    <n v="0.216"/>
    <n v="0.23976"/>
    <n v="27"/>
    <s v="Sep"/>
    <n v="2022"/>
  </r>
  <r>
    <d v="2022-09-29T00:00:00"/>
    <s v="P0034"/>
    <n v="13"/>
    <s v="Direct Sales"/>
    <s v="Online"/>
    <n v="0"/>
    <s v="Product34"/>
    <s v="Category04"/>
    <s v="Lt"/>
    <n v="55"/>
    <n v="58.3"/>
    <n v="715"/>
    <n v="757.9"/>
    <n v="0.71499999999999997"/>
    <n v="0.75790000000000002"/>
    <n v="29"/>
    <s v="Sep"/>
    <n v="2022"/>
  </r>
  <r>
    <d v="2022-10-03T00:00:00"/>
    <s v="P0011"/>
    <n v="5"/>
    <s v="Direct Sales"/>
    <s v="Cash"/>
    <n v="0"/>
    <s v="Product11"/>
    <s v="Category02"/>
    <s v="Lt"/>
    <n v="44"/>
    <n v="48.4"/>
    <n v="220"/>
    <n v="242"/>
    <n v="0.22"/>
    <n v="0.24199999999999999"/>
    <n v="3"/>
    <s v="Oct"/>
    <n v="2022"/>
  </r>
  <r>
    <d v="2022-10-04T00:00:00"/>
    <s v="P0007"/>
    <n v="15"/>
    <s v="Direct Sales"/>
    <s v="Online"/>
    <n v="0"/>
    <s v="Product07"/>
    <s v="Category01"/>
    <s v="Lt"/>
    <n v="43"/>
    <n v="47.730000000000004"/>
    <n v="645"/>
    <n v="715.95"/>
    <n v="0.64500000000000002"/>
    <n v="0.71595000000000009"/>
    <n v="4"/>
    <s v="Oct"/>
    <n v="2022"/>
  </r>
  <r>
    <d v="2022-10-06T00:00:00"/>
    <s v="P0035"/>
    <n v="1"/>
    <s v="Direct Sales"/>
    <s v="Online"/>
    <n v="0"/>
    <s v="Product35"/>
    <s v="Category04"/>
    <s v="No."/>
    <n v="5"/>
    <n v="6.7"/>
    <n v="5"/>
    <n v="6.7"/>
    <n v="5.0000000000000001E-3"/>
    <n v="6.7000000000000002E-3"/>
    <n v="6"/>
    <s v="Oct"/>
    <n v="2022"/>
  </r>
  <r>
    <d v="2022-10-09T00:00:00"/>
    <s v="P0038"/>
    <n v="14"/>
    <s v="Online"/>
    <s v="Online"/>
    <n v="0"/>
    <s v="Product38"/>
    <s v="Category05"/>
    <s v="Kg"/>
    <n v="72"/>
    <n v="79.92"/>
    <n v="1008"/>
    <n v="1118.8800000000001"/>
    <n v="1.008"/>
    <n v="1.1188800000000001"/>
    <n v="9"/>
    <s v="Oct"/>
    <n v="2022"/>
  </r>
  <r>
    <d v="2022-10-10T00:00:00"/>
    <s v="P0019"/>
    <n v="9"/>
    <s v="Direct Sales"/>
    <s v="Online"/>
    <n v="0"/>
    <s v="Product19"/>
    <s v="Category02"/>
    <s v="Ft"/>
    <n v="150"/>
    <n v="210"/>
    <n v="1350"/>
    <n v="1890"/>
    <n v="1.35"/>
    <n v="1.89"/>
    <n v="10"/>
    <s v="Oct"/>
    <n v="2022"/>
  </r>
  <r>
    <d v="2022-10-10T00:00:00"/>
    <s v="P0044"/>
    <n v="12"/>
    <s v="Online"/>
    <s v="Online"/>
    <n v="0"/>
    <s v="Product44"/>
    <s v="Category05"/>
    <s v="Kg"/>
    <n v="76"/>
    <n v="82.08"/>
    <n v="912"/>
    <n v="984.96"/>
    <n v="0.91200000000000003"/>
    <n v="0.98496000000000006"/>
    <n v="10"/>
    <s v="Oct"/>
    <n v="2022"/>
  </r>
  <r>
    <d v="2022-10-11T00:00:00"/>
    <s v="P0008"/>
    <n v="10"/>
    <s v="Direct Sales"/>
    <s v="Online"/>
    <n v="0"/>
    <s v="Product08"/>
    <s v="Category01"/>
    <s v="Kg"/>
    <n v="83"/>
    <n v="94.62"/>
    <n v="830"/>
    <n v="946.2"/>
    <n v="0.83"/>
    <n v="0.94620000000000004"/>
    <n v="11"/>
    <s v="Oct"/>
    <n v="2022"/>
  </r>
  <r>
    <d v="2022-10-13T00:00:00"/>
    <s v="P0002"/>
    <n v="15"/>
    <s v="Online"/>
    <s v="Online"/>
    <n v="0"/>
    <s v="Product02"/>
    <s v="Category01"/>
    <s v="Kg"/>
    <n v="105"/>
    <n v="142.80000000000001"/>
    <n v="1575"/>
    <n v="2142"/>
    <n v="1.575"/>
    <n v="2.1419999999999999"/>
    <n v="13"/>
    <s v="Oct"/>
    <n v="2022"/>
  </r>
  <r>
    <d v="2022-10-14T00:00:00"/>
    <s v="P0044"/>
    <n v="15"/>
    <s v="Wholesaler"/>
    <s v="Online"/>
    <n v="0"/>
    <s v="Product44"/>
    <s v="Category05"/>
    <s v="Kg"/>
    <n v="76"/>
    <n v="82.08"/>
    <n v="1140"/>
    <n v="1231.2"/>
    <n v="1.1399999999999999"/>
    <n v="1.2312000000000001"/>
    <n v="14"/>
    <s v="Oct"/>
    <n v="2022"/>
  </r>
  <r>
    <d v="2022-10-15T00:00:00"/>
    <s v="P0015"/>
    <n v="10"/>
    <s v="Direct Sales"/>
    <s v="Cash"/>
    <n v="0"/>
    <s v="Product15"/>
    <s v="Category02"/>
    <s v="No."/>
    <n v="12"/>
    <n v="15.719999999999999"/>
    <n v="120"/>
    <n v="157.19999999999999"/>
    <n v="0.12"/>
    <n v="0.15719999999999998"/>
    <n v="15"/>
    <s v="Oct"/>
    <n v="2022"/>
  </r>
  <r>
    <d v="2022-10-16T00:00:00"/>
    <s v="P0036"/>
    <n v="3"/>
    <s v="Online"/>
    <s v="Online"/>
    <n v="0"/>
    <s v="Product36"/>
    <s v="Category04"/>
    <s v="Kg"/>
    <n v="90"/>
    <n v="96.3"/>
    <n v="270"/>
    <n v="288.89999999999998"/>
    <n v="0.27"/>
    <n v="0.28889999999999999"/>
    <n v="16"/>
    <s v="Oct"/>
    <n v="2022"/>
  </r>
  <r>
    <d v="2022-10-23T00:00:00"/>
    <s v="P0024"/>
    <n v="14"/>
    <s v="Online"/>
    <s v="Cash"/>
    <n v="0"/>
    <s v="Product24"/>
    <s v="Category03"/>
    <s v="Ft"/>
    <n v="144"/>
    <n v="156.96"/>
    <n v="2016"/>
    <n v="2197.44"/>
    <n v="2.016"/>
    <n v="2.1974399999999998"/>
    <n v="23"/>
    <s v="Oct"/>
    <n v="2022"/>
  </r>
  <r>
    <d v="2022-10-30T00:00:00"/>
    <s v="P0042"/>
    <n v="3"/>
    <s v="Direct Sales"/>
    <s v="Cash"/>
    <n v="0"/>
    <s v="Product42"/>
    <s v="Category05"/>
    <s v="Ft"/>
    <n v="120"/>
    <n v="162"/>
    <n v="360"/>
    <n v="486"/>
    <n v="0.36"/>
    <n v="0.48599999999999999"/>
    <n v="30"/>
    <s v="Oct"/>
    <n v="2022"/>
  </r>
  <r>
    <d v="2022-10-31T00:00:00"/>
    <s v="P0038"/>
    <n v="8"/>
    <s v="Direct Sales"/>
    <s v="Online"/>
    <n v="0"/>
    <s v="Product38"/>
    <s v="Category05"/>
    <s v="Kg"/>
    <n v="72"/>
    <n v="79.92"/>
    <n v="576"/>
    <n v="639.36"/>
    <n v="0.57599999999999996"/>
    <n v="0.63936000000000004"/>
    <n v="31"/>
    <s v="Oct"/>
    <n v="2022"/>
  </r>
  <r>
    <d v="2022-11-01T00:00:00"/>
    <s v="P0012"/>
    <n v="15"/>
    <s v="Wholesaler"/>
    <s v="Online"/>
    <n v="0"/>
    <s v="Product12"/>
    <s v="Category02"/>
    <s v="Kg"/>
    <n v="73"/>
    <n v="94.17"/>
    <n v="1095"/>
    <n v="1412.55"/>
    <n v="1.095"/>
    <n v="1.41255"/>
    <n v="1"/>
    <s v="Nov"/>
    <n v="2022"/>
  </r>
  <r>
    <d v="2022-11-02T00:00:00"/>
    <s v="P0015"/>
    <n v="15"/>
    <s v="Wholesaler"/>
    <s v="Cash"/>
    <n v="0"/>
    <s v="Product15"/>
    <s v="Category02"/>
    <s v="No."/>
    <n v="12"/>
    <n v="15.719999999999999"/>
    <n v="180"/>
    <n v="235.79999999999998"/>
    <n v="0.18"/>
    <n v="0.23579999999999998"/>
    <n v="2"/>
    <s v="Nov"/>
    <n v="2022"/>
  </r>
  <r>
    <d v="2022-11-02T00:00:00"/>
    <s v="P0030"/>
    <n v="15"/>
    <s v="Direct Sales"/>
    <s v="Cash"/>
    <n v="0"/>
    <s v="Product30"/>
    <s v="Category04"/>
    <s v="Ft"/>
    <n v="148"/>
    <n v="201.28"/>
    <n v="2220"/>
    <n v="3019.2"/>
    <n v="2.2200000000000002"/>
    <n v="3.0191999999999997"/>
    <n v="2"/>
    <s v="Nov"/>
    <n v="2022"/>
  </r>
  <r>
    <d v="2022-11-02T00:00:00"/>
    <s v="P0035"/>
    <n v="5"/>
    <s v="Direct Sales"/>
    <s v="Cash"/>
    <n v="0"/>
    <s v="Product35"/>
    <s v="Category04"/>
    <s v="No."/>
    <n v="5"/>
    <n v="6.7"/>
    <n v="25"/>
    <n v="33.5"/>
    <n v="2.5000000000000001E-2"/>
    <n v="3.3500000000000002E-2"/>
    <n v="2"/>
    <s v="Nov"/>
    <n v="2022"/>
  </r>
  <r>
    <d v="2022-11-03T00:00:00"/>
    <s v="P0020"/>
    <n v="11"/>
    <s v="Online"/>
    <s v="Online"/>
    <n v="0"/>
    <s v="Product20"/>
    <s v="Category03"/>
    <s v="Lt"/>
    <n v="61"/>
    <n v="76.25"/>
    <n v="671"/>
    <n v="838.75"/>
    <n v="0.67100000000000004"/>
    <n v="0.83875"/>
    <n v="3"/>
    <s v="Nov"/>
    <n v="2022"/>
  </r>
  <r>
    <d v="2022-11-04T00:00:00"/>
    <s v="P0008"/>
    <n v="10"/>
    <s v="Direct Sales"/>
    <s v="Online"/>
    <n v="0"/>
    <s v="Product08"/>
    <s v="Category01"/>
    <s v="Kg"/>
    <n v="83"/>
    <n v="94.62"/>
    <n v="830"/>
    <n v="946.2"/>
    <n v="0.83"/>
    <n v="0.94620000000000004"/>
    <n v="4"/>
    <s v="Nov"/>
    <n v="2022"/>
  </r>
  <r>
    <d v="2022-11-05T00:00:00"/>
    <s v="P0019"/>
    <n v="15"/>
    <s v="Direct Sales"/>
    <s v="Cash"/>
    <n v="0"/>
    <s v="Product19"/>
    <s v="Category02"/>
    <s v="Ft"/>
    <n v="150"/>
    <n v="210"/>
    <n v="2250"/>
    <n v="3150"/>
    <n v="2.25"/>
    <n v="3.15"/>
    <n v="5"/>
    <s v="Nov"/>
    <n v="2022"/>
  </r>
  <r>
    <d v="2022-11-06T00:00:00"/>
    <s v="P0043"/>
    <n v="13"/>
    <s v="Direct Sales"/>
    <s v="Cash"/>
    <n v="0"/>
    <s v="Product43"/>
    <s v="Category05"/>
    <s v="Kg"/>
    <n v="67"/>
    <n v="83.08"/>
    <n v="871"/>
    <n v="1080.04"/>
    <n v="0.871"/>
    <n v="1.0800399999999999"/>
    <n v="6"/>
    <s v="Nov"/>
    <n v="2022"/>
  </r>
  <r>
    <d v="2022-11-06T00:00:00"/>
    <s v="P0015"/>
    <n v="13"/>
    <s v="Online"/>
    <s v="Online"/>
    <n v="0"/>
    <s v="Product15"/>
    <s v="Category02"/>
    <s v="No."/>
    <n v="12"/>
    <n v="15.719999999999999"/>
    <n v="156"/>
    <n v="204.35999999999999"/>
    <n v="0.156"/>
    <n v="0.20435999999999999"/>
    <n v="6"/>
    <s v="Nov"/>
    <n v="2022"/>
  </r>
  <r>
    <d v="2022-11-06T00:00:00"/>
    <s v="P0042"/>
    <n v="13"/>
    <s v="Direct Sales"/>
    <s v="Cash"/>
    <n v="0"/>
    <s v="Product42"/>
    <s v="Category05"/>
    <s v="Ft"/>
    <n v="120"/>
    <n v="162"/>
    <n v="1560"/>
    <n v="2106"/>
    <n v="1.56"/>
    <n v="2.1059999999999999"/>
    <n v="6"/>
    <s v="Nov"/>
    <n v="2022"/>
  </r>
  <r>
    <d v="2022-11-07T00:00:00"/>
    <s v="P0040"/>
    <n v="13"/>
    <s v="Online"/>
    <s v="Cash"/>
    <n v="0"/>
    <s v="Product40"/>
    <s v="Category05"/>
    <s v="Kg"/>
    <n v="90"/>
    <n v="115.2"/>
    <n v="1170"/>
    <n v="1497.6000000000001"/>
    <n v="1.17"/>
    <n v="1.4976"/>
    <n v="7"/>
    <s v="Nov"/>
    <n v="2022"/>
  </r>
  <r>
    <d v="2022-11-08T00:00:00"/>
    <s v="P0036"/>
    <n v="11"/>
    <s v="Wholesaler"/>
    <s v="Cash"/>
    <n v="0"/>
    <s v="Product36"/>
    <s v="Category04"/>
    <s v="Kg"/>
    <n v="90"/>
    <n v="96.3"/>
    <n v="990"/>
    <n v="1059.3"/>
    <n v="0.99"/>
    <n v="1.0592999999999999"/>
    <n v="8"/>
    <s v="Nov"/>
    <n v="2022"/>
  </r>
  <r>
    <d v="2022-11-08T00:00:00"/>
    <s v="P0019"/>
    <n v="10"/>
    <s v="Wholesaler"/>
    <s v="Online"/>
    <n v="0"/>
    <s v="Product19"/>
    <s v="Category02"/>
    <s v="Ft"/>
    <n v="150"/>
    <n v="210"/>
    <n v="1500"/>
    <n v="2100"/>
    <n v="1.5"/>
    <n v="2.1"/>
    <n v="8"/>
    <s v="Nov"/>
    <n v="2022"/>
  </r>
  <r>
    <d v="2022-11-09T00:00:00"/>
    <s v="P0027"/>
    <n v="8"/>
    <s v="Online"/>
    <s v="Cash"/>
    <n v="0"/>
    <s v="Product27"/>
    <s v="Category04"/>
    <s v="Lt"/>
    <n v="48"/>
    <n v="57.120000000000005"/>
    <n v="384"/>
    <n v="456.96000000000004"/>
    <n v="0.38400000000000001"/>
    <n v="0.45696000000000003"/>
    <n v="9"/>
    <s v="Nov"/>
    <n v="2022"/>
  </r>
  <r>
    <d v="2022-11-10T00:00:00"/>
    <s v="P0018"/>
    <n v="7"/>
    <s v="Direct Sales"/>
    <s v="Online"/>
    <n v="0"/>
    <s v="Product18"/>
    <s v="Category02"/>
    <s v="No."/>
    <n v="37"/>
    <n v="49.21"/>
    <n v="259"/>
    <n v="344.47"/>
    <n v="0.25900000000000001"/>
    <n v="0.34447000000000005"/>
    <n v="10"/>
    <s v="Nov"/>
    <n v="2022"/>
  </r>
  <r>
    <d v="2022-11-13T00:00:00"/>
    <s v="P0027"/>
    <n v="10"/>
    <s v="Wholesaler"/>
    <s v="Cash"/>
    <n v="0"/>
    <s v="Product27"/>
    <s v="Category04"/>
    <s v="Lt"/>
    <n v="48"/>
    <n v="57.120000000000005"/>
    <n v="480"/>
    <n v="571.20000000000005"/>
    <n v="0.48"/>
    <n v="0.57120000000000004"/>
    <n v="13"/>
    <s v="Nov"/>
    <n v="2022"/>
  </r>
  <r>
    <d v="2022-11-14T00:00:00"/>
    <s v="P0002"/>
    <n v="1"/>
    <s v="Direct Sales"/>
    <s v="Cash"/>
    <n v="0"/>
    <s v="Product02"/>
    <s v="Category01"/>
    <s v="Kg"/>
    <n v="105"/>
    <n v="142.80000000000001"/>
    <n v="105"/>
    <n v="142.80000000000001"/>
    <n v="0.105"/>
    <n v="0.14280000000000001"/>
    <n v="14"/>
    <s v="Nov"/>
    <n v="2022"/>
  </r>
  <r>
    <d v="2022-11-15T00:00:00"/>
    <s v="P0012"/>
    <n v="14"/>
    <s v="Direct Sales"/>
    <s v="Cash"/>
    <n v="0"/>
    <s v="Product12"/>
    <s v="Category02"/>
    <s v="Kg"/>
    <n v="73"/>
    <n v="94.17"/>
    <n v="1022"/>
    <n v="1318.38"/>
    <n v="1.022"/>
    <n v="1.3183800000000001"/>
    <n v="15"/>
    <s v="Nov"/>
    <n v="2022"/>
  </r>
  <r>
    <d v="2022-11-16T00:00:00"/>
    <s v="P0017"/>
    <n v="8"/>
    <s v="Online"/>
    <s v="Online"/>
    <n v="0"/>
    <s v="Product17"/>
    <s v="Category02"/>
    <s v="Ft"/>
    <n v="134"/>
    <n v="156.78"/>
    <n v="1072"/>
    <n v="1254.24"/>
    <n v="1.0720000000000001"/>
    <n v="1.25424"/>
    <n v="16"/>
    <s v="Nov"/>
    <n v="2022"/>
  </r>
  <r>
    <d v="2022-11-18T00:00:00"/>
    <s v="P0034"/>
    <n v="8"/>
    <s v="Direct Sales"/>
    <s v="Cash"/>
    <n v="0"/>
    <s v="Product34"/>
    <s v="Category04"/>
    <s v="Lt"/>
    <n v="55"/>
    <n v="58.3"/>
    <n v="440"/>
    <n v="466.4"/>
    <n v="0.44"/>
    <n v="0.46639999999999998"/>
    <n v="18"/>
    <s v="Nov"/>
    <n v="2022"/>
  </r>
  <r>
    <d v="2022-11-21T00:00:00"/>
    <s v="P0020"/>
    <n v="6"/>
    <s v="Direct Sales"/>
    <s v="Cash"/>
    <n v="0"/>
    <s v="Product20"/>
    <s v="Category03"/>
    <s v="Lt"/>
    <n v="61"/>
    <n v="76.25"/>
    <n v="366"/>
    <n v="457.5"/>
    <n v="0.36599999999999999"/>
    <n v="0.45750000000000002"/>
    <n v="21"/>
    <s v="Nov"/>
    <n v="2022"/>
  </r>
  <r>
    <d v="2022-11-23T00:00:00"/>
    <s v="P0036"/>
    <n v="12"/>
    <s v="Online"/>
    <s v="Online"/>
    <n v="0"/>
    <s v="Product36"/>
    <s v="Category04"/>
    <s v="Kg"/>
    <n v="90"/>
    <n v="96.3"/>
    <n v="1080"/>
    <n v="1155.5999999999999"/>
    <n v="1.08"/>
    <n v="1.1556"/>
    <n v="23"/>
    <s v="Nov"/>
    <n v="2022"/>
  </r>
  <r>
    <d v="2022-11-25T00:00:00"/>
    <s v="P0004"/>
    <n v="5"/>
    <s v="Direct Sales"/>
    <s v="Cash"/>
    <n v="0"/>
    <s v="Product04"/>
    <s v="Category01"/>
    <s v="Lt"/>
    <n v="44"/>
    <n v="48.84"/>
    <n v="220"/>
    <n v="244.20000000000002"/>
    <n v="0.22"/>
    <n v="0.24420000000000003"/>
    <n v="25"/>
    <s v="Nov"/>
    <n v="2022"/>
  </r>
  <r>
    <d v="2022-11-26T00:00:00"/>
    <s v="P0032"/>
    <n v="5"/>
    <s v="Direct Sales"/>
    <s v="Online"/>
    <n v="0"/>
    <s v="Product32"/>
    <s v="Category04"/>
    <s v="Kg"/>
    <n v="89"/>
    <n v="117.48"/>
    <n v="445"/>
    <n v="587.4"/>
    <n v="0.44500000000000001"/>
    <n v="0.58739999999999992"/>
    <n v="26"/>
    <s v="Nov"/>
    <n v="2022"/>
  </r>
  <r>
    <d v="2022-11-27T00:00:00"/>
    <s v="P0034"/>
    <n v="15"/>
    <s v="Direct Sales"/>
    <s v="Online"/>
    <n v="0"/>
    <s v="Product34"/>
    <s v="Category04"/>
    <s v="Lt"/>
    <n v="55"/>
    <n v="58.3"/>
    <n v="825"/>
    <n v="874.5"/>
    <n v="0.82499999999999996"/>
    <n v="0.87450000000000006"/>
    <n v="27"/>
    <s v="Nov"/>
    <n v="2022"/>
  </r>
  <r>
    <d v="2022-11-28T00:00:00"/>
    <s v="P0031"/>
    <n v="8"/>
    <s v="Direct Sales"/>
    <s v="Cash"/>
    <n v="0"/>
    <s v="Product31"/>
    <s v="Category04"/>
    <s v="Kg"/>
    <n v="93"/>
    <n v="104.16"/>
    <n v="744"/>
    <n v="833.28"/>
    <n v="0.74399999999999999"/>
    <n v="0.83328000000000002"/>
    <n v="28"/>
    <s v="Nov"/>
    <n v="2022"/>
  </r>
  <r>
    <d v="2022-11-30T00:00:00"/>
    <s v="P0015"/>
    <n v="2"/>
    <s v="Direct Sales"/>
    <s v="Online"/>
    <n v="0"/>
    <s v="Product15"/>
    <s v="Category02"/>
    <s v="No."/>
    <n v="12"/>
    <n v="15.719999999999999"/>
    <n v="24"/>
    <n v="31.439999999999998"/>
    <n v="2.4E-2"/>
    <n v="3.1439999999999996E-2"/>
    <n v="30"/>
    <s v="Nov"/>
    <n v="2022"/>
  </r>
  <r>
    <d v="2022-12-03T00:00:00"/>
    <s v="P0028"/>
    <n v="5"/>
    <s v="Wholesaler"/>
    <s v="Cash"/>
    <n v="0"/>
    <s v="Product28"/>
    <s v="Category04"/>
    <s v="No."/>
    <n v="37"/>
    <n v="41.81"/>
    <n v="185"/>
    <n v="209.05"/>
    <n v="0.185"/>
    <n v="0.20905000000000001"/>
    <n v="3"/>
    <s v="Dec"/>
    <n v="2022"/>
  </r>
  <r>
    <d v="2022-12-04T00:00:00"/>
    <s v="P0026"/>
    <n v="10"/>
    <s v="Direct Sales"/>
    <s v="Cash"/>
    <n v="0"/>
    <s v="Product26"/>
    <s v="Category04"/>
    <s v="No."/>
    <n v="18"/>
    <n v="24.66"/>
    <n v="180"/>
    <n v="246.6"/>
    <n v="0.18"/>
    <n v="0.24659999999999999"/>
    <n v="4"/>
    <s v="Dec"/>
    <n v="2022"/>
  </r>
  <r>
    <d v="2022-12-04T00:00:00"/>
    <s v="P0044"/>
    <n v="15"/>
    <s v="Direct Sales"/>
    <s v="Cash"/>
    <n v="0"/>
    <s v="Product44"/>
    <s v="Category05"/>
    <s v="Kg"/>
    <n v="76"/>
    <n v="82.08"/>
    <n v="1140"/>
    <n v="1231.2"/>
    <n v="1.1399999999999999"/>
    <n v="1.2312000000000001"/>
    <n v="4"/>
    <s v="Dec"/>
    <n v="2022"/>
  </r>
  <r>
    <d v="2022-12-07T00:00:00"/>
    <s v="P0038"/>
    <n v="12"/>
    <s v="Direct Sales"/>
    <s v="Cash"/>
    <n v="0"/>
    <s v="Product38"/>
    <s v="Category05"/>
    <s v="Kg"/>
    <n v="72"/>
    <n v="79.92"/>
    <n v="864"/>
    <n v="959.04"/>
    <n v="0.86399999999999999"/>
    <n v="0.95904"/>
    <n v="7"/>
    <s v="Dec"/>
    <n v="2022"/>
  </r>
  <r>
    <d v="2022-12-07T00:00:00"/>
    <s v="P0016"/>
    <n v="13"/>
    <s v="Direct Sales"/>
    <s v="Online"/>
    <n v="0"/>
    <s v="Product16"/>
    <s v="Category02"/>
    <s v="No."/>
    <n v="13"/>
    <n v="16.64"/>
    <n v="169"/>
    <n v="216.32"/>
    <n v="0.16900000000000001"/>
    <n v="0.21631999999999998"/>
    <n v="7"/>
    <s v="Dec"/>
    <n v="2022"/>
  </r>
  <r>
    <d v="2022-12-07T00:00:00"/>
    <s v="P0038"/>
    <n v="5"/>
    <s v="Direct Sales"/>
    <s v="Cash"/>
    <n v="0"/>
    <s v="Product38"/>
    <s v="Category05"/>
    <s v="Kg"/>
    <n v="72"/>
    <n v="79.92"/>
    <n v="360"/>
    <n v="399.6"/>
    <n v="0.36"/>
    <n v="0.39960000000000001"/>
    <n v="7"/>
    <s v="Dec"/>
    <n v="2022"/>
  </r>
  <r>
    <d v="2022-12-11T00:00:00"/>
    <s v="P0027"/>
    <n v="5"/>
    <s v="Direct Sales"/>
    <s v="Online"/>
    <n v="0"/>
    <s v="Product27"/>
    <s v="Category04"/>
    <s v="Lt"/>
    <n v="48"/>
    <n v="57.120000000000005"/>
    <n v="240"/>
    <n v="285.60000000000002"/>
    <n v="0.24"/>
    <n v="0.28560000000000002"/>
    <n v="11"/>
    <s v="Dec"/>
    <n v="2022"/>
  </r>
  <r>
    <d v="2022-12-11T00:00:00"/>
    <s v="P0013"/>
    <n v="9"/>
    <s v="Wholesaler"/>
    <s v="Online"/>
    <n v="0"/>
    <s v="Product13"/>
    <s v="Category02"/>
    <s v="Kg"/>
    <n v="112"/>
    <n v="122.08"/>
    <n v="1008"/>
    <n v="1098.72"/>
    <n v="1.008"/>
    <n v="1.0987199999999999"/>
    <n v="11"/>
    <s v="Dec"/>
    <n v="2022"/>
  </r>
  <r>
    <d v="2022-12-11T00:00:00"/>
    <s v="P0014"/>
    <n v="10"/>
    <s v="Online"/>
    <s v="Cash"/>
    <n v="0"/>
    <s v="Product14"/>
    <s v="Category02"/>
    <s v="Kg"/>
    <n v="112"/>
    <n v="146.72"/>
    <n v="1120"/>
    <n v="1467.2"/>
    <n v="1.1200000000000001"/>
    <n v="1.4672000000000001"/>
    <n v="11"/>
    <s v="Dec"/>
    <n v="2022"/>
  </r>
  <r>
    <d v="2022-12-12T00:00:00"/>
    <s v="P0030"/>
    <n v="9"/>
    <s v="Wholesaler"/>
    <s v="Cash"/>
    <n v="0"/>
    <s v="Product30"/>
    <s v="Category04"/>
    <s v="Ft"/>
    <n v="148"/>
    <n v="201.28"/>
    <n v="1332"/>
    <n v="1811.52"/>
    <n v="1.3320000000000001"/>
    <n v="1.81152"/>
    <n v="12"/>
    <s v="Dec"/>
    <n v="2022"/>
  </r>
  <r>
    <d v="2022-12-12T00:00:00"/>
    <s v="P0041"/>
    <n v="10"/>
    <s v="Wholesaler"/>
    <s v="Online"/>
    <n v="0"/>
    <s v="Product41"/>
    <s v="Category05"/>
    <s v="Ft"/>
    <n v="138"/>
    <n v="173.88"/>
    <n v="1380"/>
    <n v="1738.8"/>
    <n v="1.38"/>
    <n v="1.7387999999999999"/>
    <n v="12"/>
    <s v="Dec"/>
    <n v="2022"/>
  </r>
  <r>
    <d v="2022-12-14T00:00:00"/>
    <s v="P0005"/>
    <n v="4"/>
    <s v="Direct Sales"/>
    <s v="Cash"/>
    <n v="0"/>
    <s v="Product05"/>
    <s v="Category01"/>
    <s v="Ft"/>
    <n v="133"/>
    <n v="155.61000000000001"/>
    <n v="532"/>
    <n v="622.44000000000005"/>
    <n v="0.53200000000000003"/>
    <n v="0.6224400000000001"/>
    <n v="14"/>
    <s v="Dec"/>
    <n v="2022"/>
  </r>
  <r>
    <d v="2022-12-15T00:00:00"/>
    <s v="P0009"/>
    <n v="13"/>
    <s v="Direct Sales"/>
    <s v="Online"/>
    <n v="0"/>
    <s v="Product09"/>
    <s v="Category01"/>
    <s v="No."/>
    <n v="6"/>
    <n v="7.8599999999999994"/>
    <n v="78"/>
    <n v="102.17999999999999"/>
    <n v="7.8E-2"/>
    <n v="0.10217999999999999"/>
    <n v="15"/>
    <s v="Dec"/>
    <n v="2022"/>
  </r>
  <r>
    <d v="2022-12-19T00:00:00"/>
    <s v="P0044"/>
    <n v="7"/>
    <s v="Direct Sales"/>
    <s v="Online"/>
    <n v="0"/>
    <s v="Product44"/>
    <s v="Category05"/>
    <s v="Kg"/>
    <n v="76"/>
    <n v="82.08"/>
    <n v="532"/>
    <n v="574.55999999999995"/>
    <n v="0.53200000000000003"/>
    <n v="0.57455999999999996"/>
    <n v="19"/>
    <s v="Dec"/>
    <n v="2022"/>
  </r>
  <r>
    <d v="2022-12-19T00:00:00"/>
    <s v="P0011"/>
    <n v="14"/>
    <s v="Direct Sales"/>
    <s v="Cash"/>
    <n v="0"/>
    <s v="Product11"/>
    <s v="Category02"/>
    <s v="Lt"/>
    <n v="44"/>
    <n v="48.4"/>
    <n v="616"/>
    <n v="677.6"/>
    <n v="0.61599999999999999"/>
    <n v="0.67759999999999998"/>
    <n v="19"/>
    <s v="Dec"/>
    <n v="2022"/>
  </r>
  <r>
    <d v="2022-12-19T00:00:00"/>
    <s v="P0009"/>
    <n v="11"/>
    <s v="Online"/>
    <s v="Online"/>
    <n v="0"/>
    <s v="Product09"/>
    <s v="Category01"/>
    <s v="No."/>
    <n v="6"/>
    <n v="7.8599999999999994"/>
    <n v="66"/>
    <n v="86.46"/>
    <n v="6.6000000000000003E-2"/>
    <n v="8.6459999999999995E-2"/>
    <n v="19"/>
    <s v="Dec"/>
    <n v="2022"/>
  </r>
  <r>
    <d v="2022-12-21T00:00:00"/>
    <s v="P0006"/>
    <n v="10"/>
    <s v="Direct Sales"/>
    <s v="Online"/>
    <n v="0"/>
    <s v="Product06"/>
    <s v="Category01"/>
    <s v="Kg"/>
    <n v="75"/>
    <n v="85.5"/>
    <n v="750"/>
    <n v="855"/>
    <n v="0.75"/>
    <n v="0.85499999999999998"/>
    <n v="21"/>
    <s v="Dec"/>
    <n v="2022"/>
  </r>
  <r>
    <d v="2022-12-29T00:00:00"/>
    <s v="P0008"/>
    <n v="15"/>
    <s v="Direct Sales"/>
    <s v="Online"/>
    <n v="0"/>
    <s v="Product08"/>
    <s v="Category01"/>
    <s v="Kg"/>
    <n v="83"/>
    <n v="94.62"/>
    <n v="1245"/>
    <n v="1419.3000000000002"/>
    <n v="1.2450000000000001"/>
    <n v="1.4193000000000002"/>
    <n v="29"/>
    <s v="Dec"/>
    <n v="2022"/>
  </r>
  <r>
    <d v="2022-12-29T00:00:00"/>
    <s v="P0042"/>
    <n v="1"/>
    <s v="Wholesaler"/>
    <s v="Cash"/>
    <n v="0"/>
    <s v="Product42"/>
    <s v="Category05"/>
    <s v="Ft"/>
    <n v="120"/>
    <n v="162"/>
    <n v="120"/>
    <n v="162"/>
    <n v="0.12"/>
    <n v="0.16200000000000001"/>
    <n v="29"/>
    <s v="Dec"/>
    <n v="2022"/>
  </r>
  <r>
    <d v="2022-12-30T00:00:00"/>
    <s v="P0041"/>
    <n v="14"/>
    <s v="Direct Sales"/>
    <s v="Online"/>
    <n v="0"/>
    <s v="Product41"/>
    <s v="Category05"/>
    <s v="Ft"/>
    <n v="138"/>
    <n v="173.88"/>
    <n v="1932"/>
    <n v="2434.3199999999997"/>
    <n v="1.9319999999999999"/>
    <n v="2.4343199999999996"/>
    <n v="30"/>
    <s v="Dec"/>
    <n v="2022"/>
  </r>
  <r>
    <d v="2022-12-31T00:00:00"/>
    <s v="P0033"/>
    <n v="12"/>
    <s v="Online"/>
    <s v="Online"/>
    <n v="0"/>
    <s v="Product33"/>
    <s v="Category04"/>
    <s v="Kg"/>
    <n v="95"/>
    <n v="119.7"/>
    <n v="1140"/>
    <n v="1436.4"/>
    <n v="1.1399999999999999"/>
    <n v="1.4364000000000001"/>
    <n v="31"/>
    <s v="Dec"/>
    <n v="2022"/>
  </r>
  <r>
    <d v="2022-12-31T00:00:00"/>
    <s v="P0011"/>
    <n v="6"/>
    <s v="Online"/>
    <s v="Online"/>
    <n v="0"/>
    <s v="Product11"/>
    <s v="Category02"/>
    <s v="Lt"/>
    <n v="44"/>
    <n v="48.4"/>
    <n v="264"/>
    <n v="290.39999999999998"/>
    <n v="0.26400000000000001"/>
    <n v="0.29039999999999999"/>
    <n v="31"/>
    <s v="Dec"/>
    <n v="2022"/>
  </r>
  <r>
    <d v="2022-12-31T00:00:00"/>
    <s v="P0011"/>
    <n v="3"/>
    <s v="Wholesaler"/>
    <s v="Cash"/>
    <n v="0"/>
    <s v="Product11"/>
    <s v="Category02"/>
    <s v="Lt"/>
    <n v="44"/>
    <n v="48.4"/>
    <n v="132"/>
    <n v="145.19999999999999"/>
    <n v="0.13200000000000001"/>
    <n v="0.1452"/>
    <n v="31"/>
    <s v="Dec"/>
    <n v="2022"/>
  </r>
  <r>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33F55-8B5D-4952-91AA-8CE28499435F}" name="Yearly 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Year">
  <location ref="AR3:AU5" firstHeaderRow="0" firstDataRow="1" firstDataCol="1"/>
  <pivotFields count="2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 dataField="1" showAll="0"/>
    <pivotField numFmtId="9" showAll="0"/>
  </pivotFields>
  <rowFields count="1">
    <field x="17"/>
  </rowFields>
  <rowItems count="2">
    <i>
      <x/>
    </i>
    <i>
      <x v="1"/>
    </i>
  </rowItems>
  <colFields count="1">
    <field x="-2"/>
  </colFields>
  <colItems count="3">
    <i>
      <x/>
    </i>
    <i i="1">
      <x v="1"/>
    </i>
    <i i="2">
      <x v="2"/>
    </i>
  </colItems>
  <dataFields count="3">
    <dataField name="Sum of TOTAL COST" fld="11" baseField="0" baseItem="0"/>
    <dataField name="Yearly Total Sales" fld="12" baseField="0" baseItem="0" numFmtId="165"/>
    <dataField name="Sum of PROFIT " fld="18" baseField="17" baseItem="0"/>
  </dataFields>
  <formats count="2">
    <format dxfId="161">
      <pivotArea outline="0" collapsedLevelsAreSubtotals="1" fieldPosition="0"/>
    </format>
    <format dxfId="1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D6E043-61EB-4346-A3E6-42C04D312327}"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1" rowHeaderCaption="Day">
  <location ref="H9:I40" firstHeaderRow="1" firstDataRow="1" firstDataCol="1"/>
  <pivotFields count="2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numFmtId="9" showAll="0"/>
  </pivotFields>
  <rowFields count="1">
    <field x="1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Daily Total Sales" fld="12" baseField="0" baseItem="0" numFmtId="165"/>
  </dataFields>
  <formats count="12">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15" type="button" dataOnly="0" labelOnly="1" outline="0" axis="axisRow" fieldPosition="0"/>
    </format>
    <format dxfId="28">
      <pivotArea dataOnly="0" labelOnly="1" fieldPosition="0">
        <references count="1">
          <reference field="15" count="0"/>
        </references>
      </pivotArea>
    </format>
    <format dxfId="27">
      <pivotArea dataOnly="0" labelOnly="1" outline="0" fieldPosition="0">
        <references count="1">
          <reference field="4294967294" count="1">
            <x v="0"/>
          </reference>
        </references>
      </pivotArea>
    </format>
    <format dxfId="26">
      <pivotArea type="all" dataOnly="0" outline="0" fieldPosition="0"/>
    </format>
    <format dxfId="25">
      <pivotArea outline="0" collapsedLevelsAreSubtotals="1" fieldPosition="0"/>
    </format>
    <format dxfId="24">
      <pivotArea field="15" type="button" dataOnly="0" labelOnly="1" outline="0" axis="axisRow" fieldPosition="0"/>
    </format>
    <format dxfId="23">
      <pivotArea dataOnly="0" labelOnly="1" fieldPosition="0">
        <references count="1">
          <reference field="15" count="0"/>
        </references>
      </pivotArea>
    </format>
    <format dxfId="22">
      <pivotArea dataOnly="0" labelOnly="1" outline="0" fieldPosition="0">
        <references count="1">
          <reference field="4294967294" count="1">
            <x v="0"/>
          </reference>
        </references>
      </pivotArea>
    </format>
  </formats>
  <chartFormats count="5">
    <chartFormat chart="1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A96236-0E0B-40D4-B48A-29BB23CEC918}"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rowHeaderCaption="Product">
  <location ref="A9:E53" firstHeaderRow="0" firstDataRow="1" firstDataCol="2"/>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sd="0"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3">
    <i>
      <x/>
    </i>
    <i i="1">
      <x v="1"/>
    </i>
    <i i="2">
      <x v="2"/>
    </i>
  </colItems>
  <dataFields count="3">
    <dataField name="Sum of QUANTITY" fld="2" baseField="8" baseItem="1" numFmtId="1"/>
    <dataField name="Sum of TOTAL COST" fld="11" baseField="0" baseItem="0"/>
    <dataField name="Total Sales By Product" fld="12" baseField="6" baseItem="0" numFmtId="165"/>
  </dataFields>
  <formats count="105">
    <format dxfId="138">
      <pivotArea outline="0" collapsedLevelsAreSubtotals="1" fieldPosition="0"/>
    </format>
    <format dxfId="137">
      <pivotArea dataOnly="0" labelOnly="1" outline="0" axis="axisValues" fieldPosition="0"/>
    </format>
    <format dxfId="136">
      <pivotArea dataOnly="0" outline="0" fieldPosition="0">
        <references count="1">
          <reference field="4294967294" count="1">
            <x v="0"/>
          </reference>
        </references>
      </pivotArea>
    </format>
    <format dxfId="135">
      <pivotArea outline="0" fieldPosition="0">
        <references count="1">
          <reference field="4294967294" count="1" selected="0">
            <x v="0"/>
          </reference>
        </references>
      </pivotArea>
    </format>
    <format dxfId="134">
      <pivotArea dataOnly="0" labelOnly="1" outline="0" fieldPosition="0">
        <references count="1">
          <reference field="4294967294" count="1">
            <x v="0"/>
          </reference>
        </references>
      </pivotArea>
    </format>
    <format dxfId="133">
      <pivotArea type="all" dataOnly="0" outline="0" fieldPosition="0"/>
    </format>
    <format dxfId="132">
      <pivotArea outline="0" collapsedLevelsAreSubtotals="1" fieldPosition="0"/>
    </format>
    <format dxfId="131">
      <pivotArea field="6" type="button" dataOnly="0" labelOnly="1" outline="0" axis="axisRow" fieldPosition="0"/>
    </format>
    <format dxfId="130">
      <pivotArea field="8" type="button" dataOnly="0" labelOnly="1" outline="0" axis="axisRow" fieldPosition="1"/>
    </format>
    <format dxfId="129">
      <pivotArea dataOnly="0" labelOnly="1" outline="0" fieldPosition="0">
        <references count="1">
          <reference field="6" count="0"/>
        </references>
      </pivotArea>
    </format>
    <format dxfId="128">
      <pivotArea dataOnly="0" labelOnly="1" outline="0" fieldPosition="0">
        <references count="2">
          <reference field="6" count="1" selected="0">
            <x v="0"/>
          </reference>
          <reference field="8" count="1">
            <x v="1"/>
          </reference>
        </references>
      </pivotArea>
    </format>
    <format dxfId="127">
      <pivotArea dataOnly="0" labelOnly="1" outline="0" fieldPosition="0">
        <references count="2">
          <reference field="6" count="1" selected="0">
            <x v="1"/>
          </reference>
          <reference field="8" count="1">
            <x v="1"/>
          </reference>
        </references>
      </pivotArea>
    </format>
    <format dxfId="126">
      <pivotArea dataOnly="0" labelOnly="1" outline="0" fieldPosition="0">
        <references count="2">
          <reference field="6" count="1" selected="0">
            <x v="2"/>
          </reference>
          <reference field="8" count="1">
            <x v="1"/>
          </reference>
        </references>
      </pivotArea>
    </format>
    <format dxfId="125">
      <pivotArea dataOnly="0" labelOnly="1" outline="0" fieldPosition="0">
        <references count="2">
          <reference field="6" count="1" selected="0">
            <x v="3"/>
          </reference>
          <reference field="8" count="1">
            <x v="2"/>
          </reference>
        </references>
      </pivotArea>
    </format>
    <format dxfId="124">
      <pivotArea dataOnly="0" labelOnly="1" outline="0" fieldPosition="0">
        <references count="2">
          <reference field="6" count="1" selected="0">
            <x v="4"/>
          </reference>
          <reference field="8" count="1">
            <x v="0"/>
          </reference>
        </references>
      </pivotArea>
    </format>
    <format dxfId="123">
      <pivotArea dataOnly="0" labelOnly="1" outline="0" fieldPosition="0">
        <references count="2">
          <reference field="6" count="1" selected="0">
            <x v="5"/>
          </reference>
          <reference field="8" count="1">
            <x v="1"/>
          </reference>
        </references>
      </pivotArea>
    </format>
    <format dxfId="122">
      <pivotArea dataOnly="0" labelOnly="1" outline="0" fieldPosition="0">
        <references count="2">
          <reference field="6" count="1" selected="0">
            <x v="6"/>
          </reference>
          <reference field="8" count="1">
            <x v="2"/>
          </reference>
        </references>
      </pivotArea>
    </format>
    <format dxfId="121">
      <pivotArea dataOnly="0" labelOnly="1" outline="0" fieldPosition="0">
        <references count="2">
          <reference field="6" count="1" selected="0">
            <x v="7"/>
          </reference>
          <reference field="8" count="1">
            <x v="1"/>
          </reference>
        </references>
      </pivotArea>
    </format>
    <format dxfId="120">
      <pivotArea dataOnly="0" labelOnly="1" outline="0" fieldPosition="0">
        <references count="2">
          <reference field="6" count="1" selected="0">
            <x v="8"/>
          </reference>
          <reference field="8" count="1">
            <x v="3"/>
          </reference>
        </references>
      </pivotArea>
    </format>
    <format dxfId="119">
      <pivotArea dataOnly="0" labelOnly="1" outline="0" fieldPosition="0">
        <references count="2">
          <reference field="6" count="1" selected="0">
            <x v="9"/>
          </reference>
          <reference field="8" count="1">
            <x v="0"/>
          </reference>
        </references>
      </pivotArea>
    </format>
    <format dxfId="118">
      <pivotArea dataOnly="0" labelOnly="1" outline="0" fieldPosition="0">
        <references count="2">
          <reference field="6" count="1" selected="0">
            <x v="10"/>
          </reference>
          <reference field="8" count="1">
            <x v="2"/>
          </reference>
        </references>
      </pivotArea>
    </format>
    <format dxfId="117">
      <pivotArea dataOnly="0" labelOnly="1" outline="0" fieldPosition="0">
        <references count="2">
          <reference field="6" count="1" selected="0">
            <x v="11"/>
          </reference>
          <reference field="8" count="1">
            <x v="1"/>
          </reference>
        </references>
      </pivotArea>
    </format>
    <format dxfId="116">
      <pivotArea dataOnly="0" labelOnly="1" outline="0" fieldPosition="0">
        <references count="2">
          <reference field="6" count="1" selected="0">
            <x v="12"/>
          </reference>
          <reference field="8" count="1">
            <x v="1"/>
          </reference>
        </references>
      </pivotArea>
    </format>
    <format dxfId="115">
      <pivotArea dataOnly="0" labelOnly="1" outline="0" fieldPosition="0">
        <references count="2">
          <reference field="6" count="1" selected="0">
            <x v="13"/>
          </reference>
          <reference field="8" count="1">
            <x v="1"/>
          </reference>
        </references>
      </pivotArea>
    </format>
    <format dxfId="114">
      <pivotArea dataOnly="0" labelOnly="1" outline="0" fieldPosition="0">
        <references count="2">
          <reference field="6" count="1" selected="0">
            <x v="14"/>
          </reference>
          <reference field="8" count="1">
            <x v="3"/>
          </reference>
        </references>
      </pivotArea>
    </format>
    <format dxfId="113">
      <pivotArea dataOnly="0" labelOnly="1" outline="0" fieldPosition="0">
        <references count="2">
          <reference field="6" count="1" selected="0">
            <x v="15"/>
          </reference>
          <reference field="8" count="1">
            <x v="3"/>
          </reference>
        </references>
      </pivotArea>
    </format>
    <format dxfId="112">
      <pivotArea dataOnly="0" labelOnly="1" outline="0" fieldPosition="0">
        <references count="2">
          <reference field="6" count="1" selected="0">
            <x v="16"/>
          </reference>
          <reference field="8" count="1">
            <x v="0"/>
          </reference>
        </references>
      </pivotArea>
    </format>
    <format dxfId="111">
      <pivotArea dataOnly="0" labelOnly="1" outline="0" fieldPosition="0">
        <references count="2">
          <reference field="6" count="1" selected="0">
            <x v="17"/>
          </reference>
          <reference field="8" count="1">
            <x v="3"/>
          </reference>
        </references>
      </pivotArea>
    </format>
    <format dxfId="110">
      <pivotArea dataOnly="0" labelOnly="1" outline="0" fieldPosition="0">
        <references count="2">
          <reference field="6" count="1" selected="0">
            <x v="18"/>
          </reference>
          <reference field="8" count="1">
            <x v="0"/>
          </reference>
        </references>
      </pivotArea>
    </format>
    <format dxfId="109">
      <pivotArea dataOnly="0" labelOnly="1" outline="0" fieldPosition="0">
        <references count="2">
          <reference field="6" count="1" selected="0">
            <x v="19"/>
          </reference>
          <reference field="8" count="1">
            <x v="2"/>
          </reference>
        </references>
      </pivotArea>
    </format>
    <format dxfId="108">
      <pivotArea dataOnly="0" labelOnly="1" outline="0" fieldPosition="0">
        <references count="2">
          <reference field="6" count="1" selected="0">
            <x v="20"/>
          </reference>
          <reference field="8" count="1">
            <x v="0"/>
          </reference>
        </references>
      </pivotArea>
    </format>
    <format dxfId="107">
      <pivotArea dataOnly="0" labelOnly="1" outline="0" fieldPosition="0">
        <references count="2">
          <reference field="6" count="1" selected="0">
            <x v="21"/>
          </reference>
          <reference field="8" count="1">
            <x v="0"/>
          </reference>
        </references>
      </pivotArea>
    </format>
    <format dxfId="106">
      <pivotArea dataOnly="0" labelOnly="1" outline="0" fieldPosition="0">
        <references count="2">
          <reference field="6" count="1" selected="0">
            <x v="22"/>
          </reference>
          <reference field="8" count="1">
            <x v="0"/>
          </reference>
        </references>
      </pivotArea>
    </format>
    <format dxfId="105">
      <pivotArea dataOnly="0" labelOnly="1" outline="0" fieldPosition="0">
        <references count="2">
          <reference field="6" count="1" selected="0">
            <x v="23"/>
          </reference>
          <reference field="8" count="1">
            <x v="0"/>
          </reference>
        </references>
      </pivotArea>
    </format>
    <format dxfId="104">
      <pivotArea dataOnly="0" labelOnly="1" outline="0" fieldPosition="0">
        <references count="2">
          <reference field="6" count="1" selected="0">
            <x v="24"/>
          </reference>
          <reference field="8" count="1">
            <x v="3"/>
          </reference>
        </references>
      </pivotArea>
    </format>
    <format dxfId="103">
      <pivotArea dataOnly="0" labelOnly="1" outline="0" fieldPosition="0">
        <references count="2">
          <reference field="6" count="1" selected="0">
            <x v="25"/>
          </reference>
          <reference field="8" count="1">
            <x v="3"/>
          </reference>
        </references>
      </pivotArea>
    </format>
    <format dxfId="102">
      <pivotArea dataOnly="0" labelOnly="1" outline="0" fieldPosition="0">
        <references count="2">
          <reference field="6" count="1" selected="0">
            <x v="26"/>
          </reference>
          <reference field="8" count="1">
            <x v="2"/>
          </reference>
        </references>
      </pivotArea>
    </format>
    <format dxfId="101">
      <pivotArea dataOnly="0" labelOnly="1" outline="0" fieldPosition="0">
        <references count="2">
          <reference field="6" count="1" selected="0">
            <x v="27"/>
          </reference>
          <reference field="8" count="1">
            <x v="3"/>
          </reference>
        </references>
      </pivotArea>
    </format>
    <format dxfId="100">
      <pivotArea dataOnly="0" labelOnly="1" outline="0" fieldPosition="0">
        <references count="2">
          <reference field="6" count="1" selected="0">
            <x v="28"/>
          </reference>
          <reference field="8" count="1">
            <x v="2"/>
          </reference>
        </references>
      </pivotArea>
    </format>
    <format dxfId="99">
      <pivotArea dataOnly="0" labelOnly="1" outline="0" fieldPosition="0">
        <references count="2">
          <reference field="6" count="1" selected="0">
            <x v="29"/>
          </reference>
          <reference field="8" count="1">
            <x v="0"/>
          </reference>
        </references>
      </pivotArea>
    </format>
    <format dxfId="98">
      <pivotArea dataOnly="0" labelOnly="1" outline="0" fieldPosition="0">
        <references count="2">
          <reference field="6" count="1" selected="0">
            <x v="30"/>
          </reference>
          <reference field="8" count="1">
            <x v="1"/>
          </reference>
        </references>
      </pivotArea>
    </format>
    <format dxfId="97">
      <pivotArea dataOnly="0" labelOnly="1" outline="0" fieldPosition="0">
        <references count="2">
          <reference field="6" count="1" selected="0">
            <x v="31"/>
          </reference>
          <reference field="8" count="1">
            <x v="1"/>
          </reference>
        </references>
      </pivotArea>
    </format>
    <format dxfId="96">
      <pivotArea dataOnly="0" labelOnly="1" outline="0" fieldPosition="0">
        <references count="2">
          <reference field="6" count="1" selected="0">
            <x v="32"/>
          </reference>
          <reference field="8" count="1">
            <x v="1"/>
          </reference>
        </references>
      </pivotArea>
    </format>
    <format dxfId="95">
      <pivotArea dataOnly="0" labelOnly="1" outline="0" fieldPosition="0">
        <references count="2">
          <reference field="6" count="1" selected="0">
            <x v="33"/>
          </reference>
          <reference field="8" count="1">
            <x v="2"/>
          </reference>
        </references>
      </pivotArea>
    </format>
    <format dxfId="94">
      <pivotArea dataOnly="0" labelOnly="1" outline="0" fieldPosition="0">
        <references count="2">
          <reference field="6" count="1" selected="0">
            <x v="34"/>
          </reference>
          <reference field="8" count="1">
            <x v="3"/>
          </reference>
        </references>
      </pivotArea>
    </format>
    <format dxfId="93">
      <pivotArea dataOnly="0" labelOnly="1" outline="0" fieldPosition="0">
        <references count="2">
          <reference field="6" count="1" selected="0">
            <x v="35"/>
          </reference>
          <reference field="8" count="1">
            <x v="1"/>
          </reference>
        </references>
      </pivotArea>
    </format>
    <format dxfId="92">
      <pivotArea dataOnly="0" labelOnly="1" outline="0" fieldPosition="0">
        <references count="2">
          <reference field="6" count="1" selected="0">
            <x v="36"/>
          </reference>
          <reference field="8" count="1">
            <x v="1"/>
          </reference>
        </references>
      </pivotArea>
    </format>
    <format dxfId="91">
      <pivotArea dataOnly="0" labelOnly="1" outline="0" fieldPosition="0">
        <references count="2">
          <reference field="6" count="1" selected="0">
            <x v="37"/>
          </reference>
          <reference field="8" count="1">
            <x v="1"/>
          </reference>
        </references>
      </pivotArea>
    </format>
    <format dxfId="90">
      <pivotArea dataOnly="0" labelOnly="1" outline="0" fieldPosition="0">
        <references count="2">
          <reference field="6" count="1" selected="0">
            <x v="38"/>
          </reference>
          <reference field="8" count="1">
            <x v="3"/>
          </reference>
        </references>
      </pivotArea>
    </format>
    <format dxfId="89">
      <pivotArea dataOnly="0" labelOnly="1" outline="0" fieldPosition="0">
        <references count="2">
          <reference field="6" count="1" selected="0">
            <x v="39"/>
          </reference>
          <reference field="8" count="1">
            <x v="1"/>
          </reference>
        </references>
      </pivotArea>
    </format>
    <format dxfId="88">
      <pivotArea dataOnly="0" labelOnly="1" outline="0" fieldPosition="0">
        <references count="2">
          <reference field="6" count="1" selected="0">
            <x v="40"/>
          </reference>
          <reference field="8" count="1">
            <x v="0"/>
          </reference>
        </references>
      </pivotArea>
    </format>
    <format dxfId="87">
      <pivotArea dataOnly="0" labelOnly="1" outline="0" fieldPosition="0">
        <references count="2">
          <reference field="6" count="1" selected="0">
            <x v="41"/>
          </reference>
          <reference field="8" count="1">
            <x v="0"/>
          </reference>
        </references>
      </pivotArea>
    </format>
    <format dxfId="86">
      <pivotArea dataOnly="0" labelOnly="1" outline="0" fieldPosition="0">
        <references count="2">
          <reference field="6" count="1" selected="0">
            <x v="42"/>
          </reference>
          <reference field="8" count="1">
            <x v="1"/>
          </reference>
        </references>
      </pivotArea>
    </format>
    <format dxfId="85">
      <pivotArea dataOnly="0" labelOnly="1" outline="0" fieldPosition="0">
        <references count="2">
          <reference field="6" count="1" selected="0">
            <x v="43"/>
          </reference>
          <reference field="8" count="1">
            <x v="1"/>
          </reference>
        </references>
      </pivotArea>
    </format>
    <format dxfId="84">
      <pivotArea dataOnly="0" labelOnly="1" outline="0" fieldPosition="0">
        <references count="1">
          <reference field="4294967294" count="3">
            <x v="0"/>
            <x v="1"/>
            <x v="2"/>
          </reference>
        </references>
      </pivotArea>
    </format>
    <format dxfId="83">
      <pivotArea type="all" dataOnly="0" outline="0" fieldPosition="0"/>
    </format>
    <format dxfId="82">
      <pivotArea outline="0" collapsedLevelsAreSubtotals="1" fieldPosition="0"/>
    </format>
    <format dxfId="81">
      <pivotArea field="6" type="button" dataOnly="0" labelOnly="1" outline="0" axis="axisRow" fieldPosition="0"/>
    </format>
    <format dxfId="80">
      <pivotArea field="8" type="button" dataOnly="0" labelOnly="1" outline="0" axis="axisRow" fieldPosition="1"/>
    </format>
    <format dxfId="79">
      <pivotArea dataOnly="0" labelOnly="1" outline="0" fieldPosition="0">
        <references count="1">
          <reference field="6" count="0"/>
        </references>
      </pivotArea>
    </format>
    <format dxfId="78">
      <pivotArea dataOnly="0" labelOnly="1" outline="0" fieldPosition="0">
        <references count="2">
          <reference field="6" count="1" selected="0">
            <x v="0"/>
          </reference>
          <reference field="8" count="1">
            <x v="1"/>
          </reference>
        </references>
      </pivotArea>
    </format>
    <format dxfId="77">
      <pivotArea dataOnly="0" labelOnly="1" outline="0" fieldPosition="0">
        <references count="2">
          <reference field="6" count="1" selected="0">
            <x v="1"/>
          </reference>
          <reference field="8" count="1">
            <x v="1"/>
          </reference>
        </references>
      </pivotArea>
    </format>
    <format dxfId="76">
      <pivotArea dataOnly="0" labelOnly="1" outline="0" fieldPosition="0">
        <references count="2">
          <reference field="6" count="1" selected="0">
            <x v="2"/>
          </reference>
          <reference field="8" count="1">
            <x v="1"/>
          </reference>
        </references>
      </pivotArea>
    </format>
    <format dxfId="75">
      <pivotArea dataOnly="0" labelOnly="1" outline="0" fieldPosition="0">
        <references count="2">
          <reference field="6" count="1" selected="0">
            <x v="3"/>
          </reference>
          <reference field="8" count="1">
            <x v="2"/>
          </reference>
        </references>
      </pivotArea>
    </format>
    <format dxfId="74">
      <pivotArea dataOnly="0" labelOnly="1" outline="0" fieldPosition="0">
        <references count="2">
          <reference field="6" count="1" selected="0">
            <x v="4"/>
          </reference>
          <reference field="8" count="1">
            <x v="0"/>
          </reference>
        </references>
      </pivotArea>
    </format>
    <format dxfId="73">
      <pivotArea dataOnly="0" labelOnly="1" outline="0" fieldPosition="0">
        <references count="2">
          <reference field="6" count="1" selected="0">
            <x v="5"/>
          </reference>
          <reference field="8" count="1">
            <x v="1"/>
          </reference>
        </references>
      </pivotArea>
    </format>
    <format dxfId="72">
      <pivotArea dataOnly="0" labelOnly="1" outline="0" fieldPosition="0">
        <references count="2">
          <reference field="6" count="1" selected="0">
            <x v="6"/>
          </reference>
          <reference field="8" count="1">
            <x v="2"/>
          </reference>
        </references>
      </pivotArea>
    </format>
    <format dxfId="71">
      <pivotArea dataOnly="0" labelOnly="1" outline="0" fieldPosition="0">
        <references count="2">
          <reference field="6" count="1" selected="0">
            <x v="7"/>
          </reference>
          <reference field="8" count="1">
            <x v="1"/>
          </reference>
        </references>
      </pivotArea>
    </format>
    <format dxfId="70">
      <pivotArea dataOnly="0" labelOnly="1" outline="0" fieldPosition="0">
        <references count="2">
          <reference field="6" count="1" selected="0">
            <x v="8"/>
          </reference>
          <reference field="8" count="1">
            <x v="3"/>
          </reference>
        </references>
      </pivotArea>
    </format>
    <format dxfId="69">
      <pivotArea dataOnly="0" labelOnly="1" outline="0" fieldPosition="0">
        <references count="2">
          <reference field="6" count="1" selected="0">
            <x v="9"/>
          </reference>
          <reference field="8" count="1">
            <x v="0"/>
          </reference>
        </references>
      </pivotArea>
    </format>
    <format dxfId="68">
      <pivotArea dataOnly="0" labelOnly="1" outline="0" fieldPosition="0">
        <references count="2">
          <reference field="6" count="1" selected="0">
            <x v="10"/>
          </reference>
          <reference field="8" count="1">
            <x v="2"/>
          </reference>
        </references>
      </pivotArea>
    </format>
    <format dxfId="67">
      <pivotArea dataOnly="0" labelOnly="1" outline="0" fieldPosition="0">
        <references count="2">
          <reference field="6" count="1" selected="0">
            <x v="11"/>
          </reference>
          <reference field="8" count="1">
            <x v="1"/>
          </reference>
        </references>
      </pivotArea>
    </format>
    <format dxfId="66">
      <pivotArea dataOnly="0" labelOnly="1" outline="0" fieldPosition="0">
        <references count="2">
          <reference field="6" count="1" selected="0">
            <x v="12"/>
          </reference>
          <reference field="8" count="1">
            <x v="1"/>
          </reference>
        </references>
      </pivotArea>
    </format>
    <format dxfId="65">
      <pivotArea dataOnly="0" labelOnly="1" outline="0" fieldPosition="0">
        <references count="2">
          <reference field="6" count="1" selected="0">
            <x v="13"/>
          </reference>
          <reference field="8" count="1">
            <x v="1"/>
          </reference>
        </references>
      </pivotArea>
    </format>
    <format dxfId="64">
      <pivotArea dataOnly="0" labelOnly="1" outline="0" fieldPosition="0">
        <references count="2">
          <reference field="6" count="1" selected="0">
            <x v="14"/>
          </reference>
          <reference field="8" count="1">
            <x v="3"/>
          </reference>
        </references>
      </pivotArea>
    </format>
    <format dxfId="63">
      <pivotArea dataOnly="0" labelOnly="1" outline="0" fieldPosition="0">
        <references count="2">
          <reference field="6" count="1" selected="0">
            <x v="15"/>
          </reference>
          <reference field="8" count="1">
            <x v="3"/>
          </reference>
        </references>
      </pivotArea>
    </format>
    <format dxfId="62">
      <pivotArea dataOnly="0" labelOnly="1" outline="0" fieldPosition="0">
        <references count="2">
          <reference field="6" count="1" selected="0">
            <x v="16"/>
          </reference>
          <reference field="8" count="1">
            <x v="0"/>
          </reference>
        </references>
      </pivotArea>
    </format>
    <format dxfId="61">
      <pivotArea dataOnly="0" labelOnly="1" outline="0" fieldPosition="0">
        <references count="2">
          <reference field="6" count="1" selected="0">
            <x v="17"/>
          </reference>
          <reference field="8" count="1">
            <x v="3"/>
          </reference>
        </references>
      </pivotArea>
    </format>
    <format dxfId="60">
      <pivotArea dataOnly="0" labelOnly="1" outline="0" fieldPosition="0">
        <references count="2">
          <reference field="6" count="1" selected="0">
            <x v="18"/>
          </reference>
          <reference field="8" count="1">
            <x v="0"/>
          </reference>
        </references>
      </pivotArea>
    </format>
    <format dxfId="59">
      <pivotArea dataOnly="0" labelOnly="1" outline="0" fieldPosition="0">
        <references count="2">
          <reference field="6" count="1" selected="0">
            <x v="19"/>
          </reference>
          <reference field="8" count="1">
            <x v="2"/>
          </reference>
        </references>
      </pivotArea>
    </format>
    <format dxfId="58">
      <pivotArea dataOnly="0" labelOnly="1" outline="0" fieldPosition="0">
        <references count="2">
          <reference field="6" count="1" selected="0">
            <x v="20"/>
          </reference>
          <reference field="8" count="1">
            <x v="0"/>
          </reference>
        </references>
      </pivotArea>
    </format>
    <format dxfId="57">
      <pivotArea dataOnly="0" labelOnly="1" outline="0" fieldPosition="0">
        <references count="2">
          <reference field="6" count="1" selected="0">
            <x v="21"/>
          </reference>
          <reference field="8" count="1">
            <x v="0"/>
          </reference>
        </references>
      </pivotArea>
    </format>
    <format dxfId="56">
      <pivotArea dataOnly="0" labelOnly="1" outline="0" fieldPosition="0">
        <references count="2">
          <reference field="6" count="1" selected="0">
            <x v="22"/>
          </reference>
          <reference field="8" count="1">
            <x v="0"/>
          </reference>
        </references>
      </pivotArea>
    </format>
    <format dxfId="55">
      <pivotArea dataOnly="0" labelOnly="1" outline="0" fieldPosition="0">
        <references count="2">
          <reference field="6" count="1" selected="0">
            <x v="23"/>
          </reference>
          <reference field="8" count="1">
            <x v="0"/>
          </reference>
        </references>
      </pivotArea>
    </format>
    <format dxfId="54">
      <pivotArea dataOnly="0" labelOnly="1" outline="0" fieldPosition="0">
        <references count="2">
          <reference field="6" count="1" selected="0">
            <x v="24"/>
          </reference>
          <reference field="8" count="1">
            <x v="3"/>
          </reference>
        </references>
      </pivotArea>
    </format>
    <format dxfId="53">
      <pivotArea dataOnly="0" labelOnly="1" outline="0" fieldPosition="0">
        <references count="2">
          <reference field="6" count="1" selected="0">
            <x v="25"/>
          </reference>
          <reference field="8" count="1">
            <x v="3"/>
          </reference>
        </references>
      </pivotArea>
    </format>
    <format dxfId="52">
      <pivotArea dataOnly="0" labelOnly="1" outline="0" fieldPosition="0">
        <references count="2">
          <reference field="6" count="1" selected="0">
            <x v="26"/>
          </reference>
          <reference field="8" count="1">
            <x v="2"/>
          </reference>
        </references>
      </pivotArea>
    </format>
    <format dxfId="51">
      <pivotArea dataOnly="0" labelOnly="1" outline="0" fieldPosition="0">
        <references count="2">
          <reference field="6" count="1" selected="0">
            <x v="27"/>
          </reference>
          <reference field="8" count="1">
            <x v="3"/>
          </reference>
        </references>
      </pivotArea>
    </format>
    <format dxfId="50">
      <pivotArea dataOnly="0" labelOnly="1" outline="0" fieldPosition="0">
        <references count="2">
          <reference field="6" count="1" selected="0">
            <x v="28"/>
          </reference>
          <reference field="8" count="1">
            <x v="2"/>
          </reference>
        </references>
      </pivotArea>
    </format>
    <format dxfId="49">
      <pivotArea dataOnly="0" labelOnly="1" outline="0" fieldPosition="0">
        <references count="2">
          <reference field="6" count="1" selected="0">
            <x v="29"/>
          </reference>
          <reference field="8" count="1">
            <x v="0"/>
          </reference>
        </references>
      </pivotArea>
    </format>
    <format dxfId="48">
      <pivotArea dataOnly="0" labelOnly="1" outline="0" fieldPosition="0">
        <references count="2">
          <reference field="6" count="1" selected="0">
            <x v="30"/>
          </reference>
          <reference field="8" count="1">
            <x v="1"/>
          </reference>
        </references>
      </pivotArea>
    </format>
    <format dxfId="47">
      <pivotArea dataOnly="0" labelOnly="1" outline="0" fieldPosition="0">
        <references count="2">
          <reference field="6" count="1" selected="0">
            <x v="31"/>
          </reference>
          <reference field="8" count="1">
            <x v="1"/>
          </reference>
        </references>
      </pivotArea>
    </format>
    <format dxfId="46">
      <pivotArea dataOnly="0" labelOnly="1" outline="0" fieldPosition="0">
        <references count="2">
          <reference field="6" count="1" selected="0">
            <x v="32"/>
          </reference>
          <reference field="8" count="1">
            <x v="1"/>
          </reference>
        </references>
      </pivotArea>
    </format>
    <format dxfId="45">
      <pivotArea dataOnly="0" labelOnly="1" outline="0" fieldPosition="0">
        <references count="2">
          <reference field="6" count="1" selected="0">
            <x v="33"/>
          </reference>
          <reference field="8" count="1">
            <x v="2"/>
          </reference>
        </references>
      </pivotArea>
    </format>
    <format dxfId="44">
      <pivotArea dataOnly="0" labelOnly="1" outline="0" fieldPosition="0">
        <references count="2">
          <reference field="6" count="1" selected="0">
            <x v="34"/>
          </reference>
          <reference field="8" count="1">
            <x v="3"/>
          </reference>
        </references>
      </pivotArea>
    </format>
    <format dxfId="43">
      <pivotArea dataOnly="0" labelOnly="1" outline="0" fieldPosition="0">
        <references count="2">
          <reference field="6" count="1" selected="0">
            <x v="35"/>
          </reference>
          <reference field="8" count="1">
            <x v="1"/>
          </reference>
        </references>
      </pivotArea>
    </format>
    <format dxfId="42">
      <pivotArea dataOnly="0" labelOnly="1" outline="0" fieldPosition="0">
        <references count="2">
          <reference field="6" count="1" selected="0">
            <x v="36"/>
          </reference>
          <reference field="8" count="1">
            <x v="1"/>
          </reference>
        </references>
      </pivotArea>
    </format>
    <format dxfId="41">
      <pivotArea dataOnly="0" labelOnly="1" outline="0" fieldPosition="0">
        <references count="2">
          <reference field="6" count="1" selected="0">
            <x v="37"/>
          </reference>
          <reference field="8" count="1">
            <x v="1"/>
          </reference>
        </references>
      </pivotArea>
    </format>
    <format dxfId="40">
      <pivotArea dataOnly="0" labelOnly="1" outline="0" fieldPosition="0">
        <references count="2">
          <reference field="6" count="1" selected="0">
            <x v="38"/>
          </reference>
          <reference field="8" count="1">
            <x v="3"/>
          </reference>
        </references>
      </pivotArea>
    </format>
    <format dxfId="39">
      <pivotArea dataOnly="0" labelOnly="1" outline="0" fieldPosition="0">
        <references count="2">
          <reference field="6" count="1" selected="0">
            <x v="39"/>
          </reference>
          <reference field="8" count="1">
            <x v="1"/>
          </reference>
        </references>
      </pivotArea>
    </format>
    <format dxfId="38">
      <pivotArea dataOnly="0" labelOnly="1" outline="0" fieldPosition="0">
        <references count="2">
          <reference field="6" count="1" selected="0">
            <x v="40"/>
          </reference>
          <reference field="8" count="1">
            <x v="0"/>
          </reference>
        </references>
      </pivotArea>
    </format>
    <format dxfId="37">
      <pivotArea dataOnly="0" labelOnly="1" outline="0" fieldPosition="0">
        <references count="2">
          <reference field="6" count="1" selected="0">
            <x v="41"/>
          </reference>
          <reference field="8" count="1">
            <x v="0"/>
          </reference>
        </references>
      </pivotArea>
    </format>
    <format dxfId="36">
      <pivotArea dataOnly="0" labelOnly="1" outline="0" fieldPosition="0">
        <references count="2">
          <reference field="6" count="1" selected="0">
            <x v="42"/>
          </reference>
          <reference field="8" count="1">
            <x v="1"/>
          </reference>
        </references>
      </pivotArea>
    </format>
    <format dxfId="35">
      <pivotArea dataOnly="0" labelOnly="1" outline="0" fieldPosition="0">
        <references count="2">
          <reference field="6" count="1" selected="0">
            <x v="43"/>
          </reference>
          <reference field="8" count="1">
            <x v="1"/>
          </reference>
        </references>
      </pivotArea>
    </format>
    <format dxfId="3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06D42-862E-453A-9B45-BCB84EA86FAB}" name="Sales By Sale Type"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Sale Type">
  <location ref="AX3:AY6" firstHeaderRow="1" firstDataRow="1" firstDataCol="1"/>
  <pivotFields count="20">
    <pivotField showAll="0"/>
    <pivotField showAll="0"/>
    <pivotField showAll="0"/>
    <pivotField axis="axisRow"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numFmtId="9" showAll="0"/>
  </pivotFields>
  <rowFields count="1">
    <field x="3"/>
  </rowFields>
  <rowItems count="3">
    <i>
      <x/>
    </i>
    <i>
      <x v="1"/>
    </i>
    <i>
      <x v="2"/>
    </i>
  </rowItems>
  <colItems count="1">
    <i/>
  </colItems>
  <dataFields count="1">
    <dataField name="Total Sales by Sale Type" fld="12" baseField="3" baseItem="0" numFmtId="165"/>
  </dataFields>
  <formats count="2">
    <format dxfId="163">
      <pivotArea outline="0" collapsedLevelsAreSubtotals="1" fieldPosition="0"/>
    </format>
    <format dxfId="162">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F1F816-789C-4CA9-9524-2D2ACE747F76}" name="Sales By Payment Method"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rowHeaderCaption="Payment Mode">
  <location ref="BA3:BB5" firstHeaderRow="1" firstDataRow="1" firstDataCol="1"/>
  <pivotFields count="20">
    <pivotField showAll="0"/>
    <pivotField showAll="0"/>
    <pivotField showAll="0"/>
    <pivotField showAll="0">
      <items count="4">
        <item x="2"/>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numFmtId="9" showAll="0"/>
  </pivotFields>
  <rowFields count="1">
    <field x="4"/>
  </rowFields>
  <rowItems count="2">
    <i>
      <x/>
    </i>
    <i>
      <x v="1"/>
    </i>
  </rowItems>
  <colItems count="1">
    <i/>
  </colItems>
  <dataFields count="1">
    <dataField name="Total Sales by Payment Mode" fld="12" baseField="4" baseItem="0" numFmtId="165"/>
  </dataFields>
  <formats count="2">
    <format dxfId="165">
      <pivotArea outline="0" collapsedLevelsAreSubtotals="1" fieldPosition="0"/>
    </format>
    <format dxfId="16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0"/>
          </reference>
        </references>
      </pivotArea>
    </chartFormat>
    <chartFormat chart="8" format="6">
      <pivotArea type="data" outline="0" fieldPosition="0">
        <references count="2">
          <reference field="4294967294" count="1" selected="0">
            <x v="0"/>
          </reference>
          <reference field="4" count="1" selected="0">
            <x v="1"/>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2B0E5-0196-47FD-B88C-D40830F88F27}" name="Total Sales"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rowHeaderCaption="Product">
  <location ref="W3:X4" firstHeaderRow="0" firstDataRow="1" firstDataCol="0"/>
  <pivotFields count="1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Items count="1">
    <i/>
  </rowItems>
  <colFields count="1">
    <field x="-2"/>
  </colFields>
  <colItems count="2">
    <i>
      <x/>
    </i>
    <i i="1">
      <x v="1"/>
    </i>
  </colItems>
  <dataFields count="2">
    <dataField name="Sum of TOTAL COST" fld="11" baseField="0" baseItem="0"/>
    <dataField name="Total Sales By Product" fld="12" baseField="6" baseItem="0" numFmtId="165"/>
  </dataFields>
  <formats count="2">
    <format dxfId="167">
      <pivotArea outline="0" collapsedLevelsAreSubtotals="1" fieldPosition="0"/>
    </format>
    <format dxfId="1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84783D-627E-40D8-A10F-A3DB0F133CA5}" name="Daily sales"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1" rowHeaderCaption="Day">
  <location ref="B3:C34" firstHeaderRow="1" firstDataRow="1" firstDataCol="1"/>
  <pivotFields count="2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showAll="0"/>
    <pivotField dataField="1" showAll="0"/>
    <pivotField showAll="0"/>
    <pivotField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 showAll="0"/>
    <pivotField numFmtId="9" showAll="0"/>
  </pivotFields>
  <rowFields count="1">
    <field x="1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Daily Total Sales" fld="12" baseField="0" baseItem="0" numFmtId="165"/>
  </dataFields>
  <formats count="2">
    <format dxfId="169">
      <pivotArea outline="0" collapsedLevelsAreSubtotals="1" fieldPosition="0"/>
    </format>
    <format dxfId="168">
      <pivotArea dataOnly="0" labelOnly="1" outline="0" axis="axisValues" fieldPosition="0"/>
    </format>
  </formats>
  <chartFormats count="4">
    <chartFormat chart="1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692F24-A88F-4471-B5EB-60E25850AC4E}" name="Product Sales"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rowHeaderCaption="Product">
  <location ref="F3:J47" firstHeaderRow="0" firstDataRow="1" firstDataCol="2"/>
  <pivotFields count="2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sd="0"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3">
    <i>
      <x/>
    </i>
    <i i="1">
      <x v="1"/>
    </i>
    <i i="2">
      <x v="2"/>
    </i>
  </colItems>
  <dataFields count="3">
    <dataField name="Sum of QUANTITY" fld="2" baseField="8" baseItem="1" numFmtId="1"/>
    <dataField name="Sum of TOTAL COST" fld="11" baseField="0" baseItem="0"/>
    <dataField name="Total Sales By Product" fld="12" baseField="6" baseItem="0" numFmtId="165"/>
  </dataFields>
  <formats count="5">
    <format dxfId="174">
      <pivotArea outline="0" collapsedLevelsAreSubtotals="1" fieldPosition="0"/>
    </format>
    <format dxfId="173">
      <pivotArea dataOnly="0" labelOnly="1" outline="0" axis="axisValues" fieldPosition="0"/>
    </format>
    <format dxfId="172">
      <pivotArea dataOnly="0" outline="0" fieldPosition="0">
        <references count="1">
          <reference field="4294967294" count="1">
            <x v="0"/>
          </reference>
        </references>
      </pivotArea>
    </format>
    <format dxfId="171">
      <pivotArea outline="0" fieldPosition="0">
        <references count="1">
          <reference field="4294967294" count="1" selected="0">
            <x v="0"/>
          </reference>
        </references>
      </pivotArea>
    </format>
    <format dxfId="17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B324AC-740C-4717-84BE-5475FF8CDDDE}" name="Monthly Sales"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AG3:AJ15" firstHeaderRow="0" firstDataRow="1" firstDataCol="1"/>
  <pivotFields count="2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 dataField="1" showAll="0"/>
    <pivotField numFmtId="9" showAll="0"/>
  </pivotFields>
  <rowFields count="1">
    <field x="16"/>
  </rowFields>
  <rowItems count="12">
    <i>
      <x/>
    </i>
    <i>
      <x v="1"/>
    </i>
    <i>
      <x v="2"/>
    </i>
    <i>
      <x v="3"/>
    </i>
    <i>
      <x v="4"/>
    </i>
    <i>
      <x v="5"/>
    </i>
    <i>
      <x v="6"/>
    </i>
    <i>
      <x v="7"/>
    </i>
    <i>
      <x v="8"/>
    </i>
    <i>
      <x v="9"/>
    </i>
    <i>
      <x v="10"/>
    </i>
    <i>
      <x v="11"/>
    </i>
  </rowItems>
  <colFields count="1">
    <field x="-2"/>
  </colFields>
  <colItems count="3">
    <i>
      <x/>
    </i>
    <i i="1">
      <x v="1"/>
    </i>
    <i i="2">
      <x v="2"/>
    </i>
  </colItems>
  <dataFields count="3">
    <dataField name="Sum of TOTAL COST" fld="11" baseField="0" baseItem="0"/>
    <dataField name="Monthly Total Sales" fld="12" baseField="0" baseItem="0" numFmtId="165"/>
    <dataField name="Sum of PROFIT " fld="18" baseField="0" baseItem="0"/>
  </dataFields>
  <formats count="2">
    <format dxfId="176">
      <pivotArea outline="0" collapsedLevelsAreSubtotals="1" fieldPosition="0"/>
    </format>
    <format dxfId="1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E6E57E-3AC1-4A42-9873-F8DEAD898BA0}" name="Categorize Sales"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ategory">
  <location ref="Z3:AA8" firstHeaderRow="1" firstDataRow="1" firstDataCol="1"/>
  <pivotFields count="2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 showAll="0"/>
    <pivotField numFmtId="9" showAll="0"/>
  </pivotFields>
  <rowFields count="1">
    <field x="7"/>
  </rowFields>
  <rowItems count="5">
    <i>
      <x/>
    </i>
    <i>
      <x v="1"/>
    </i>
    <i>
      <x v="2"/>
    </i>
    <i>
      <x v="3"/>
    </i>
    <i>
      <x v="4"/>
    </i>
  </rowItems>
  <colItems count="1">
    <i/>
  </colItems>
  <dataFields count="1">
    <dataField name="Monthly Total Sales by Category" fld="12" baseField="14" baseItem="0" numFmtId="165"/>
  </dataFields>
  <formats count="2">
    <format dxfId="178">
      <pivotArea outline="0" collapsedLevelsAreSubtotals="1" fieldPosition="0"/>
    </format>
    <format dxfId="1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3A5F3A-B81C-41E8-AA6C-CAF0F00AEB45}"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
  <location ref="L9:O21" firstHeaderRow="0" firstDataRow="1" firstDataCol="1"/>
  <pivotFields count="20">
    <pivotField showAll="0"/>
    <pivotField showAll="0"/>
    <pivotField showAll="0"/>
    <pivotField showAll="0">
      <items count="4">
        <item x="2"/>
        <item x="1"/>
        <item x="0"/>
        <item t="default"/>
      </items>
    </pivotField>
    <pivotField showAll="0">
      <items count="3">
        <item x="1"/>
        <item x="0"/>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 dataField="1" showAll="0"/>
    <pivotField numFmtId="9" showAll="0"/>
  </pivotFields>
  <rowFields count="1">
    <field x="16"/>
  </rowFields>
  <rowItems count="12">
    <i>
      <x/>
    </i>
    <i>
      <x v="1"/>
    </i>
    <i>
      <x v="2"/>
    </i>
    <i>
      <x v="3"/>
    </i>
    <i>
      <x v="4"/>
    </i>
    <i>
      <x v="5"/>
    </i>
    <i>
      <x v="6"/>
    </i>
    <i>
      <x v="7"/>
    </i>
    <i>
      <x v="8"/>
    </i>
    <i>
      <x v="9"/>
    </i>
    <i>
      <x v="10"/>
    </i>
    <i>
      <x v="11"/>
    </i>
  </rowItems>
  <colFields count="1">
    <field x="-2"/>
  </colFields>
  <colItems count="3">
    <i>
      <x/>
    </i>
    <i i="1">
      <x v="1"/>
    </i>
    <i i="2">
      <x v="2"/>
    </i>
  </colItems>
  <dataFields count="3">
    <dataField name="Sum of TOTAL COST" fld="11" baseField="16" baseItem="0"/>
    <dataField name="Monthly Total Sales" fld="12" baseField="0" baseItem="0" numFmtId="165"/>
    <dataField name="Sum of PROFIT " fld="18" baseField="0" baseItem="0"/>
  </dataFields>
  <formats count="22">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6" type="button" dataOnly="0" labelOnly="1" outline="0" axis="axisRow" fieldPosition="0"/>
    </format>
    <format dxfId="16">
      <pivotArea dataOnly="0" labelOnly="1" fieldPosition="0">
        <references count="1">
          <reference field="16" count="0"/>
        </references>
      </pivotArea>
    </format>
    <format dxfId="15">
      <pivotArea dataOnly="0" labelOnly="1" outline="0" fieldPosition="0">
        <references count="1">
          <reference field="4294967294" count="3">
            <x v="0"/>
            <x v="1"/>
            <x v="2"/>
          </reference>
        </references>
      </pivotArea>
    </format>
    <format dxfId="14">
      <pivotArea type="all" dataOnly="0" outline="0" fieldPosition="0"/>
    </format>
    <format dxfId="13">
      <pivotArea outline="0" collapsedLevelsAreSubtotals="1" fieldPosition="0"/>
    </format>
    <format dxfId="12">
      <pivotArea field="16" type="button" dataOnly="0" labelOnly="1" outline="0" axis="axisRow" fieldPosition="0"/>
    </format>
    <format dxfId="11">
      <pivotArea dataOnly="0" labelOnly="1" fieldPosition="0">
        <references count="1">
          <reference field="16" count="0"/>
        </references>
      </pivotArea>
    </format>
    <format dxfId="10">
      <pivotArea dataOnly="0" labelOnly="1" outline="0" fieldPosition="0">
        <references count="1">
          <reference field="4294967294" count="3">
            <x v="0"/>
            <x v="1"/>
            <x v="2"/>
          </reference>
        </references>
      </pivotArea>
    </format>
    <format dxfId="9">
      <pivotArea type="all" dataOnly="0" outline="0" fieldPosition="0"/>
    </format>
    <format dxfId="8">
      <pivotArea outline="0" collapsedLevelsAreSubtotals="1" fieldPosition="0"/>
    </format>
    <format dxfId="7">
      <pivotArea field="16" type="button" dataOnly="0" labelOnly="1" outline="0" axis="axisRow" fieldPosition="0"/>
    </format>
    <format dxfId="6">
      <pivotArea dataOnly="0" labelOnly="1" fieldPosition="0">
        <references count="1">
          <reference field="16" count="0"/>
        </references>
      </pivotArea>
    </format>
    <format dxfId="5">
      <pivotArea dataOnly="0" labelOnly="1" outline="0" fieldPosition="0">
        <references count="1">
          <reference field="4294967294" count="3">
            <x v="0"/>
            <x v="1"/>
            <x v="2"/>
          </reference>
        </references>
      </pivotArea>
    </format>
    <format dxfId="4">
      <pivotArea type="all" dataOnly="0" outline="0" fieldPosition="0"/>
    </format>
    <format dxfId="3">
      <pivotArea outline="0" collapsedLevelsAreSubtotals="1" fieldPosition="0"/>
    </format>
    <format dxfId="2">
      <pivotArea field="16" type="button" dataOnly="0" labelOnly="1" outline="0" axis="axisRow" fieldPosition="0"/>
    </format>
    <format dxfId="1">
      <pivotArea dataOnly="0" labelOnly="1" fieldPosition="0">
        <references count="1">
          <reference field="16" count="0"/>
        </references>
      </pivotArea>
    </format>
    <format dxfId="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228E3296-7AFE-40B7-B086-EEA969E2E671}" sourceName="SALE TYPE">
  <pivotTables>
    <pivotTable tabId="4" name="Product Sales"/>
    <pivotTable tabId="4" name="Categorize Sales"/>
    <pivotTable tabId="4" name="Daily sales"/>
    <pivotTable tabId="4" name="Monthly Sales"/>
    <pivotTable tabId="4" name="Sales By Payment Method"/>
    <pivotTable tabId="4" name="Sales By Sale Type"/>
    <pivotTable tabId="4" name="Yearly sales"/>
    <pivotTable tabId="10" name="PivotTable10"/>
    <pivotTable tabId="10" name="PivotTable11"/>
    <pivotTable tabId="10" name="PivotTable12"/>
  </pivotTables>
  <data>
    <tabular pivotCacheId="213000573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5832D3E-35AF-4FCE-BD59-2AF09BE49984}" sourceName="MONTH">
  <pivotTables>
    <pivotTable tabId="4" name="Product Sales"/>
    <pivotTable tabId="4" name="Categorize Sales"/>
    <pivotTable tabId="4" name="Daily sales"/>
    <pivotTable tabId="4" name="Monthly Sales"/>
    <pivotTable tabId="4" name="Sales By Payment Method"/>
    <pivotTable tabId="4" name="Sales By Sale Type"/>
    <pivotTable tabId="4" name="Yearly sales"/>
    <pivotTable tabId="10" name="PivotTable10"/>
    <pivotTable tabId="10" name="PivotTable11"/>
    <pivotTable tabId="10" name="PivotTable12"/>
  </pivotTables>
  <data>
    <tabular pivotCacheId="213000573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5BBB7A0-6C80-447E-A48E-E615D6FA8F1B}" sourceName="YEAR">
  <pivotTables>
    <pivotTable tabId="4" name="Product Sales"/>
    <pivotTable tabId="4" name="Categorize Sales"/>
    <pivotTable tabId="4" name="Daily sales"/>
    <pivotTable tabId="4" name="Monthly Sales"/>
    <pivotTable tabId="4" name="Sales By Payment Method"/>
    <pivotTable tabId="4" name="Sales By Sale Type"/>
    <pivotTable tabId="4" name="Yearly sales"/>
    <pivotTable tabId="10" name="PivotTable10"/>
    <pivotTable tabId="10" name="PivotTable11"/>
    <pivotTable tabId="10" name="PivotTable12"/>
  </pivotTables>
  <data>
    <tabular pivotCacheId="213000573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AF6B5D0E-12E6-4A80-8FAA-7CF0FEA840AB}" sourceName="PAYMENT MODE">
  <pivotTables>
    <pivotTable tabId="4" name="Product Sales"/>
    <pivotTable tabId="4" name="Categorize Sales"/>
    <pivotTable tabId="4" name="Daily sales"/>
    <pivotTable tabId="4" name="Monthly Sales"/>
    <pivotTable tabId="4" name="Sales By Payment Method"/>
    <pivotTable tabId="4" name="Sales By Sale Type"/>
    <pivotTable tabId="4" name="Yearly sales"/>
    <pivotTable tabId="10" name="PivotTable10"/>
    <pivotTable tabId="10" name="PivotTable11"/>
    <pivotTable tabId="10" name="PivotTable12"/>
  </pivotTables>
  <data>
    <tabular pivotCacheId="21300057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3E54EC92-87ED-4921-B37D-78DCD59D63BA}" cache="Slicer_SALE_TYPE" caption="SALE TYPE" columnCount="3" rowHeight="241300"/>
  <slicer name="MONTH 1" xr10:uid="{86DF5659-35AC-4B12-95F6-4A3F563349BB}" cache="Slicer_MONTH" caption="MONTH" columnCount="3" rowHeight="241300"/>
  <slicer name="YEAR 1" xr10:uid="{EFD3D320-29CB-4267-8AF5-D3BBF96190CD}" cache="Slicer_YEAR" caption="YEAR" columnCount="2" rowHeight="241300"/>
  <slicer name="PAYMENT MODE 1" xr10:uid="{273155B9-1A97-4BC9-A725-8030A2D51AD8}" cache="Slicer_PAYMENT_MODE" caption="PAYMENT MOD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C98A04D7-AF49-4327-8007-5A22DE03F3B8}" cache="Slicer_SALE_TYPE" caption="SALE TYPE" rowHeight="241300"/>
  <slicer name="MONTH" xr10:uid="{0CE63A7E-B23E-49A9-8259-0EED8733F779}" cache="Slicer_MONTH" caption="MONTH" rowHeight="241300"/>
  <slicer name="YEAR" xr10:uid="{393974B9-307D-4FC8-995A-E073A53CDDFF}" cache="Slicer_YEAR" caption="YEAR" rowHeight="241300"/>
  <slicer name="PAYMENT MODE" xr10:uid="{66C7367D-F820-4079-B6F4-1A074754AC01}" cache="Slicer_PAYMENT_MODE" caption="PAYMENT M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95" dataDxfId="193" headerRowBorderDxfId="194">
  <autoFilter ref="A1:F46" xr:uid="{DE6FA1E2-6EE8-430A-AF62-020400F3E926}"/>
  <tableColumns count="6">
    <tableColumn id="1" xr3:uid="{106E50BA-9FFB-484D-AC75-176578AFED44}" name="PRODUCT ID" dataDxfId="192"/>
    <tableColumn id="2" xr3:uid="{C6063C4C-22AC-43C3-B630-5C0916CFA263}" name="PRODUCT" dataDxfId="191"/>
    <tableColumn id="3" xr3:uid="{FEA9A0A4-A0D7-45FA-BD75-4D9EBBD09441}" name="CATEGORY" dataDxfId="190"/>
    <tableColumn id="4" xr3:uid="{3BDFD3DA-79CD-4B0E-9F98-1F406523093B}" name="UOM" dataDxfId="189"/>
    <tableColumn id="5" xr3:uid="{C286276F-25D5-4D9D-9759-32EF67A133BE}" name="BUYING PRIZE" dataDxfId="188"/>
    <tableColumn id="6" xr3:uid="{BFC92544-6510-4B40-ABEE-FD6A4B0302D7}" name="SELLING PRICE" dataDxfId="187"/>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813E53-D334-46EC-B603-A3EF8F0E0E3A}" name="InputData5" displayName="InputData5" ref="A1:F528" totalsRowShown="0" headerRowDxfId="186" headerRowBorderDxfId="185">
  <autoFilter ref="A1:F528" xr:uid="{9612E523-4398-49EE-9DDB-8F425731EB94}"/>
  <sortState ref="A2:E527">
    <sortCondition ref="A1:A527"/>
  </sortState>
  <tableColumns count="6">
    <tableColumn id="1" xr3:uid="{1FDB366D-36EF-4E82-9228-75B8D06BBBE7}" name="DATE" dataDxfId="184"/>
    <tableColumn id="3" xr3:uid="{6C420A31-7E7D-4D21-B98F-E4DB714B4536}" name="PRODUCT ID" dataDxfId="183"/>
    <tableColumn id="2" xr3:uid="{53BD1817-CCA2-413D-B7D3-B416E5107A93}" name="QUANTITY" dataDxfId="182"/>
    <tableColumn id="4" xr3:uid="{194978A0-230D-43E6-B7A2-3607826F1209}" name="SALE TYPE" dataDxfId="181"/>
    <tableColumn id="5" xr3:uid="{75F6B597-D83E-46C6-8FB3-D00A659EE1FA}" name="PAYMENT MODE" dataDxfId="180"/>
    <tableColumn id="6" xr3:uid="{5E823BDE-60E1-48BC-8F9F-DD8DD8775D76}" name="DISCOUNT %" dataDxfId="179"/>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T528" totalsRowShown="0" headerRowDxfId="159" headerRowBorderDxfId="158">
  <autoFilter ref="A1:T528" xr:uid="{60351B27-4213-4B50-AF1E-6DD234ED1CD8}">
    <filterColumn colId="16">
      <filters>
        <filter val="Jan"/>
      </filters>
    </filterColumn>
  </autoFilter>
  <sortState ref="A2:E527">
    <sortCondition ref="A1:A527"/>
  </sortState>
  <tableColumns count="20">
    <tableColumn id="1" xr3:uid="{7E2D9722-C99A-4D79-AD8A-A4AF24D31B15}" name="DATE" dataDxfId="157"/>
    <tableColumn id="3" xr3:uid="{1B687DA1-746A-409E-8132-464ADA2D65F7}" name="PRODUCT ID" dataDxfId="156"/>
    <tableColumn id="2" xr3:uid="{3D21C161-3520-4EEB-95C2-BC89A67F811B}" name="QUANTITY" dataDxfId="155"/>
    <tableColumn id="4" xr3:uid="{51AFA112-3989-4C7A-B537-003512753602}" name="SALE TYPE" dataDxfId="154"/>
    <tableColumn id="5" xr3:uid="{057B8FDA-60FB-4816-999C-2030B688B9CF}" name="PAYMENT MODE" dataDxfId="153"/>
    <tableColumn id="6" xr3:uid="{A77A9445-20AF-4122-92EB-C3706E536AB4}" name="DISCOUNT %" dataDxfId="152"/>
    <tableColumn id="8" xr3:uid="{AFC5F552-A0BA-406D-B84C-960B1073C0DF}" name="PRODCUT" dataDxfId="151">
      <calculatedColumnFormula>VLOOKUP(InputData[[#This Row],[PRODUCT ID]],'Master Data'!$A:$F,2,0)</calculatedColumnFormula>
    </tableColumn>
    <tableColumn id="9" xr3:uid="{54D61A66-7D4C-4428-AD3A-799E9056A8F1}" name="CATEGORY" dataDxfId="150">
      <calculatedColumnFormula>VLOOKUP(InputData[[#This Row],[PRODUCT ID]],'Master Data'!$A:$F,3,0)</calculatedColumnFormula>
    </tableColumn>
    <tableColumn id="10" xr3:uid="{D94A6F80-D754-44A1-A424-93A2CEBA572E}" name="UOM" dataDxfId="149">
      <calculatedColumnFormula>VLOOKUP(InputData[[#This Row],[PRODUCT ID]],'Master Data'!$A:$F,4,0)</calculatedColumnFormula>
    </tableColumn>
    <tableColumn id="11" xr3:uid="{59F08373-1677-4BC7-928F-C2E4201C45E5}" name="COST" dataDxfId="148">
      <calculatedColumnFormula>VLOOKUP(InputData[[#This Row],[PRODUCT ID]],'Master Data'!$A:$F,5,0)</calculatedColumnFormula>
    </tableColumn>
    <tableColumn id="12" xr3:uid="{C2F570E7-F4AA-44FC-B1DE-E6F3F1A0DBEF}" name="SALE PRICE " dataDxfId="147">
      <calculatedColumnFormula>VLOOKUP(InputData[[#This Row],[PRODUCT ID]],'Master Data'!$A:$F,6,0)</calculatedColumnFormula>
    </tableColumn>
    <tableColumn id="13" xr3:uid="{F7755239-0E21-4AEF-BFBA-554526106AB0}" name="TOTAL COST" dataDxfId="146">
      <calculatedColumnFormula>PRODUCT(InputData[[#This Row],[QUANTITY]],InputData[[#This Row],[COST]])</calculatedColumnFormula>
    </tableColumn>
    <tableColumn id="14" xr3:uid="{2102F14C-07CF-45FC-98CC-E89DD685313E}" name="TOTAL SALES" dataDxfId="145">
      <calculatedColumnFormula>PRODUCT(InputData[[#This Row],[QUANTITY]],InputData[[#This Row],[SALE PRICE ]])*(1-InputData[[#This Row],[DISCOUNT %]])</calculatedColumnFormula>
    </tableColumn>
    <tableColumn id="18" xr3:uid="{6084101D-7C77-435A-B519-6C014DA2732C}" name="TOTAL COST(K)" dataDxfId="144">
      <calculatedColumnFormula>InputData[[#This Row],[TOTAL COST]]/10^3</calculatedColumnFormula>
    </tableColumn>
    <tableColumn id="19" xr3:uid="{07CAC70E-1D23-4642-A089-CAAA8C88FE32}" name="TOTAL SALES(K)" dataDxfId="143">
      <calculatedColumnFormula>InputData[[#This Row],[TOTAL SALES]]/10^3</calculatedColumnFormula>
    </tableColumn>
    <tableColumn id="15" xr3:uid="{BCCFC41E-F2A2-426F-983B-533D03D33297}" name="DAY" dataDxfId="142">
      <calculatedColumnFormula>DAY(InputData[[#This Row],[DATE]])</calculatedColumnFormula>
    </tableColumn>
    <tableColumn id="16" xr3:uid="{CD80A9EE-DF8A-4FBC-AA5B-1159B5EE43F2}" name="MONTH" dataDxfId="141">
      <calculatedColumnFormula>TEXT(InputData[[#This Row],[DATE]],"mmm")</calculatedColumnFormula>
    </tableColumn>
    <tableColumn id="17" xr3:uid="{04DDAA4C-0161-4461-A9F4-503FCBA3C4B4}" name="YEAR" dataDxfId="140">
      <calculatedColumnFormula>YEAR(InputData[[#This Row],[DATE]])</calculatedColumnFormula>
    </tableColumn>
    <tableColumn id="20" xr3:uid="{D7542754-5786-4912-8E47-846FCD4212F6}" name="PROFIT " dataDxfId="139">
      <calculatedColumnFormula>InputData[[#This Row],[TOTAL SALES]]-InputData[[#This Row],[TOTAL COST]]</calculatedColumnFormula>
    </tableColumn>
    <tableColumn id="21" xr3:uid="{ACD6E70F-FDDE-4BC2-BAAD-3E31544A4FBE}" name="PROFIT %" dataCellStyle="Percent">
      <calculatedColumnFormula>InputData[[#This Row],[PROFIT ]]/InputData[[#This Row],[TOTAL SALES]]</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image" Target="../media/image2.emf"/><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ontrol" Target="../activeX/activeX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2.v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 Id="rId1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A64F-3E69-4F58-AB5B-9F08B475CC64}">
  <sheetPr codeName="Sheet5"/>
  <dimension ref="A1"/>
  <sheetViews>
    <sheetView showRowColHeaders="0" tabSelected="1" showRuler="0" zoomScale="55" zoomScaleNormal="55" workbookViewId="0">
      <selection activeCell="U17" sqref="U17"/>
    </sheetView>
  </sheetViews>
  <sheetFormatPr defaultRowHeight="15" x14ac:dyDescent="0.25"/>
  <cols>
    <col min="1" max="16384" width="9.140625" style="22"/>
  </cols>
  <sheetData/>
  <pageMargins left="0.7" right="0.7" top="0.75" bottom="0.75" header="0.3" footer="0.3"/>
  <pageSetup orientation="portrait" r:id="rId1"/>
  <drawing r:id="rId2"/>
  <legacyDrawing r:id="rId3"/>
  <controls>
    <mc:AlternateContent xmlns:mc="http://schemas.openxmlformats.org/markup-compatibility/2006">
      <mc:Choice Requires="x14">
        <control shapeId="7172" r:id="rId4" name="ScrollBar1">
          <controlPr defaultSize="0" autoLine="0" linkedCell="'Pivot tables'!S1" r:id="rId5">
            <anchor moveWithCells="1">
              <from>
                <xdr:col>0</xdr:col>
                <xdr:colOff>600075</xdr:colOff>
                <xdr:row>51</xdr:row>
                <xdr:rowOff>171450</xdr:rowOff>
              </from>
              <to>
                <xdr:col>8</xdr:col>
                <xdr:colOff>561975</xdr:colOff>
                <xdr:row>54</xdr:row>
                <xdr:rowOff>9525</xdr:rowOff>
              </to>
            </anchor>
          </controlPr>
        </control>
      </mc:Choice>
      <mc:Fallback>
        <control shapeId="7172" r:id="rId4" name="ScrollBar1"/>
      </mc:Fallback>
    </mc:AlternateContent>
  </control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1">
    <tabColor theme="5" tint="0.59999389629810485"/>
  </sheetPr>
  <dimension ref="A1:F46"/>
  <sheetViews>
    <sheetView workbookViewId="0">
      <selection activeCell="F11" sqref="F1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sheetProtection password="CC2B" sheet="1" objects="1" scenarios="1"/>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0ABB-7235-4009-A3F8-A95908FEB5AC}">
  <sheetPr codeName="Sheet2"/>
  <dimension ref="A1:H528"/>
  <sheetViews>
    <sheetView topLeftCell="A17" workbookViewId="0">
      <selection activeCell="H11" sqref="H11"/>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7.42578125" bestFit="1" customWidth="1"/>
    <col min="8" max="8" width="14" bestFit="1" customWidth="1"/>
  </cols>
  <sheetData>
    <row r="1" spans="1:8" ht="15.75" thickBot="1" x14ac:dyDescent="0.3">
      <c r="A1" s="2" t="s">
        <v>100</v>
      </c>
      <c r="B1" s="2" t="s">
        <v>0</v>
      </c>
      <c r="C1" s="2" t="s">
        <v>101</v>
      </c>
      <c r="D1" s="2" t="s">
        <v>102</v>
      </c>
      <c r="E1" s="2" t="s">
        <v>103</v>
      </c>
      <c r="F1" s="2" t="s">
        <v>104</v>
      </c>
      <c r="G1" s="9"/>
      <c r="H1" s="9"/>
    </row>
    <row r="2" spans="1:8" x14ac:dyDescent="0.25">
      <c r="A2" s="3">
        <v>44197</v>
      </c>
      <c r="B2" s="4" t="s">
        <v>56</v>
      </c>
      <c r="C2" s="5">
        <v>9</v>
      </c>
      <c r="D2" s="5" t="s">
        <v>105</v>
      </c>
      <c r="E2" s="5" t="s">
        <v>106</v>
      </c>
      <c r="F2" s="6">
        <v>0</v>
      </c>
      <c r="G2" s="9"/>
      <c r="H2" s="9"/>
    </row>
    <row r="3" spans="1:8" x14ac:dyDescent="0.25">
      <c r="A3" s="3">
        <v>44198</v>
      </c>
      <c r="B3" s="4" t="s">
        <v>86</v>
      </c>
      <c r="C3" s="5">
        <v>15</v>
      </c>
      <c r="D3" s="5" t="s">
        <v>106</v>
      </c>
      <c r="E3" s="5" t="s">
        <v>107</v>
      </c>
      <c r="F3" s="6">
        <v>0</v>
      </c>
      <c r="G3" s="9"/>
      <c r="H3" s="9"/>
    </row>
    <row r="4" spans="1:8" x14ac:dyDescent="0.25">
      <c r="A4" s="3">
        <v>44198</v>
      </c>
      <c r="B4" s="4" t="s">
        <v>33</v>
      </c>
      <c r="C4" s="5">
        <v>6</v>
      </c>
      <c r="D4" s="5" t="s">
        <v>108</v>
      </c>
      <c r="E4" s="5" t="s">
        <v>107</v>
      </c>
      <c r="F4" s="6">
        <v>0</v>
      </c>
      <c r="G4" s="9"/>
      <c r="H4" s="9"/>
    </row>
    <row r="5" spans="1:8" x14ac:dyDescent="0.25">
      <c r="A5" s="3">
        <v>44199</v>
      </c>
      <c r="B5" s="4" t="s">
        <v>14</v>
      </c>
      <c r="C5" s="5">
        <v>5</v>
      </c>
      <c r="D5" s="5" t="s">
        <v>108</v>
      </c>
      <c r="E5" s="5" t="s">
        <v>106</v>
      </c>
      <c r="F5" s="6">
        <v>0</v>
      </c>
      <c r="G5" s="9"/>
      <c r="H5" s="9"/>
    </row>
    <row r="6" spans="1:8" x14ac:dyDescent="0.25">
      <c r="A6" s="3">
        <v>44200</v>
      </c>
      <c r="B6" s="4" t="s">
        <v>79</v>
      </c>
      <c r="C6" s="5">
        <v>12</v>
      </c>
      <c r="D6" s="5" t="s">
        <v>106</v>
      </c>
      <c r="E6" s="5" t="s">
        <v>106</v>
      </c>
      <c r="F6" s="6">
        <v>0</v>
      </c>
      <c r="G6" s="9"/>
      <c r="H6" s="9"/>
    </row>
    <row r="7" spans="1:8" x14ac:dyDescent="0.25">
      <c r="A7" s="3">
        <v>44205</v>
      </c>
      <c r="B7" s="4" t="s">
        <v>71</v>
      </c>
      <c r="C7" s="5">
        <v>1</v>
      </c>
      <c r="D7" s="5" t="s">
        <v>108</v>
      </c>
      <c r="E7" s="5" t="s">
        <v>107</v>
      </c>
      <c r="F7" s="6">
        <v>0</v>
      </c>
      <c r="G7" s="9"/>
      <c r="H7" s="9"/>
    </row>
    <row r="8" spans="1:8" x14ac:dyDescent="0.25">
      <c r="A8" s="3">
        <v>44205</v>
      </c>
      <c r="B8" s="4" t="s">
        <v>12</v>
      </c>
      <c r="C8" s="5">
        <v>8</v>
      </c>
      <c r="D8" s="5" t="s">
        <v>108</v>
      </c>
      <c r="E8" s="5" t="s">
        <v>107</v>
      </c>
      <c r="F8" s="6">
        <v>0</v>
      </c>
      <c r="G8" s="9"/>
      <c r="H8" s="9"/>
    </row>
    <row r="9" spans="1:8" x14ac:dyDescent="0.25">
      <c r="A9" s="3">
        <v>44205</v>
      </c>
      <c r="B9" s="4" t="s">
        <v>58</v>
      </c>
      <c r="C9" s="5">
        <v>4</v>
      </c>
      <c r="D9" s="5" t="s">
        <v>108</v>
      </c>
      <c r="E9" s="5" t="s">
        <v>106</v>
      </c>
      <c r="F9" s="6">
        <v>0</v>
      </c>
      <c r="G9" s="9"/>
      <c r="H9" s="9"/>
    </row>
    <row r="10" spans="1:8" x14ac:dyDescent="0.25">
      <c r="A10" s="3">
        <v>44207</v>
      </c>
      <c r="B10" s="4" t="s">
        <v>83</v>
      </c>
      <c r="C10" s="5">
        <v>3</v>
      </c>
      <c r="D10" s="5" t="s">
        <v>108</v>
      </c>
      <c r="E10" s="5" t="s">
        <v>107</v>
      </c>
      <c r="F10" s="6">
        <v>0</v>
      </c>
      <c r="G10" s="9"/>
      <c r="H10" s="9"/>
    </row>
    <row r="11" spans="1:8" x14ac:dyDescent="0.25">
      <c r="A11" s="3">
        <v>44207</v>
      </c>
      <c r="B11" s="4" t="s">
        <v>35</v>
      </c>
      <c r="C11" s="5">
        <v>4</v>
      </c>
      <c r="D11" s="5" t="s">
        <v>105</v>
      </c>
      <c r="E11" s="5" t="s">
        <v>106</v>
      </c>
      <c r="F11" s="6">
        <v>0</v>
      </c>
      <c r="G11" s="9"/>
      <c r="H11" s="9"/>
    </row>
    <row r="12" spans="1:8" x14ac:dyDescent="0.25">
      <c r="A12" s="3">
        <v>44207</v>
      </c>
      <c r="B12" s="4" t="s">
        <v>94</v>
      </c>
      <c r="C12" s="5">
        <v>4</v>
      </c>
      <c r="D12" s="5" t="s">
        <v>108</v>
      </c>
      <c r="E12" s="5" t="s">
        <v>106</v>
      </c>
      <c r="F12" s="6">
        <v>0</v>
      </c>
      <c r="G12" s="9"/>
      <c r="H12" s="9"/>
    </row>
    <row r="13" spans="1:8" x14ac:dyDescent="0.25">
      <c r="A13" s="3">
        <v>44208</v>
      </c>
      <c r="B13" s="4" t="s">
        <v>94</v>
      </c>
      <c r="C13" s="5">
        <v>10</v>
      </c>
      <c r="D13" s="5" t="s">
        <v>106</v>
      </c>
      <c r="E13" s="5" t="s">
        <v>107</v>
      </c>
      <c r="F13" s="6">
        <v>0</v>
      </c>
      <c r="G13" s="9"/>
      <c r="H13" s="9"/>
    </row>
    <row r="14" spans="1:8" x14ac:dyDescent="0.25">
      <c r="A14" s="3">
        <v>44214</v>
      </c>
      <c r="B14" s="4" t="s">
        <v>98</v>
      </c>
      <c r="C14" s="5">
        <v>13</v>
      </c>
      <c r="D14" s="5" t="s">
        <v>108</v>
      </c>
      <c r="E14" s="5" t="s">
        <v>106</v>
      </c>
      <c r="F14" s="6">
        <v>0</v>
      </c>
      <c r="G14" s="9"/>
      <c r="H14" s="9"/>
    </row>
    <row r="15" spans="1:8" x14ac:dyDescent="0.25">
      <c r="A15" s="3">
        <v>44214</v>
      </c>
      <c r="B15" s="4" t="s">
        <v>54</v>
      </c>
      <c r="C15" s="5">
        <v>3</v>
      </c>
      <c r="D15" s="5" t="s">
        <v>106</v>
      </c>
      <c r="E15" s="5" t="s">
        <v>107</v>
      </c>
      <c r="F15" s="6">
        <v>0</v>
      </c>
      <c r="G15" s="9"/>
      <c r="H15" s="9"/>
    </row>
    <row r="16" spans="1:8" x14ac:dyDescent="0.25">
      <c r="A16" s="3">
        <v>44215</v>
      </c>
      <c r="B16" s="4" t="s">
        <v>79</v>
      </c>
      <c r="C16" s="5">
        <v>6</v>
      </c>
      <c r="D16" s="5" t="s">
        <v>108</v>
      </c>
      <c r="E16" s="5" t="s">
        <v>107</v>
      </c>
      <c r="F16" s="6">
        <v>0</v>
      </c>
      <c r="G16" s="9"/>
      <c r="H16" s="9"/>
    </row>
    <row r="17" spans="1:8" x14ac:dyDescent="0.25">
      <c r="A17" s="3">
        <v>44216</v>
      </c>
      <c r="B17" s="4" t="s">
        <v>77</v>
      </c>
      <c r="C17" s="5">
        <v>4</v>
      </c>
      <c r="D17" s="5" t="s">
        <v>108</v>
      </c>
      <c r="E17" s="5" t="s">
        <v>107</v>
      </c>
      <c r="F17" s="6">
        <v>0</v>
      </c>
      <c r="G17" s="9"/>
      <c r="H17" s="9"/>
    </row>
    <row r="18" spans="1:8" x14ac:dyDescent="0.25">
      <c r="A18" s="3">
        <v>44216</v>
      </c>
      <c r="B18" s="4" t="s">
        <v>47</v>
      </c>
      <c r="C18" s="5">
        <v>4</v>
      </c>
      <c r="D18" s="5" t="s">
        <v>108</v>
      </c>
      <c r="E18" s="5" t="s">
        <v>107</v>
      </c>
      <c r="F18" s="6">
        <v>0</v>
      </c>
      <c r="G18" s="9"/>
      <c r="H18" s="9"/>
    </row>
    <row r="19" spans="1:8" x14ac:dyDescent="0.25">
      <c r="A19" s="3">
        <v>44217</v>
      </c>
      <c r="B19" s="4" t="s">
        <v>14</v>
      </c>
      <c r="C19" s="5">
        <v>15</v>
      </c>
      <c r="D19" s="5" t="s">
        <v>105</v>
      </c>
      <c r="E19" s="5" t="s">
        <v>107</v>
      </c>
      <c r="F19" s="6">
        <v>0</v>
      </c>
      <c r="G19" s="9"/>
      <c r="H19" s="9"/>
    </row>
    <row r="20" spans="1:8" x14ac:dyDescent="0.25">
      <c r="A20" s="3">
        <v>44217</v>
      </c>
      <c r="B20" s="4" t="s">
        <v>12</v>
      </c>
      <c r="C20" s="5">
        <v>9</v>
      </c>
      <c r="D20" s="5" t="s">
        <v>108</v>
      </c>
      <c r="E20" s="5" t="s">
        <v>106</v>
      </c>
      <c r="F20" s="6">
        <v>0</v>
      </c>
      <c r="G20" s="9"/>
      <c r="H20" s="9"/>
    </row>
    <row r="21" spans="1:8" x14ac:dyDescent="0.25">
      <c r="A21" s="3">
        <v>44217</v>
      </c>
      <c r="B21" s="4" t="s">
        <v>94</v>
      </c>
      <c r="C21" s="5">
        <v>6</v>
      </c>
      <c r="D21" s="5" t="s">
        <v>108</v>
      </c>
      <c r="E21" s="5" t="s">
        <v>106</v>
      </c>
      <c r="F21" s="6">
        <v>0</v>
      </c>
      <c r="G21" s="9"/>
      <c r="H21" s="9"/>
    </row>
    <row r="22" spans="1:8" x14ac:dyDescent="0.25">
      <c r="A22" s="3">
        <v>44221</v>
      </c>
      <c r="B22" s="4" t="s">
        <v>77</v>
      </c>
      <c r="C22" s="5">
        <v>6</v>
      </c>
      <c r="D22" s="5" t="s">
        <v>108</v>
      </c>
      <c r="E22" s="5" t="s">
        <v>107</v>
      </c>
      <c r="F22" s="6">
        <v>0</v>
      </c>
      <c r="G22" s="9"/>
      <c r="H22" s="9"/>
    </row>
    <row r="23" spans="1:8" x14ac:dyDescent="0.25">
      <c r="A23" s="3">
        <v>44221</v>
      </c>
      <c r="B23" s="4" t="s">
        <v>79</v>
      </c>
      <c r="C23" s="5">
        <v>7</v>
      </c>
      <c r="D23" s="5" t="s">
        <v>108</v>
      </c>
      <c r="E23" s="5" t="s">
        <v>106</v>
      </c>
      <c r="F23" s="6">
        <v>0</v>
      </c>
      <c r="G23" s="9"/>
      <c r="H23" s="9"/>
    </row>
    <row r="24" spans="1:8" x14ac:dyDescent="0.25">
      <c r="A24" s="3">
        <v>44221</v>
      </c>
      <c r="B24" s="4" t="s">
        <v>71</v>
      </c>
      <c r="C24" s="5">
        <v>14</v>
      </c>
      <c r="D24" s="5" t="s">
        <v>108</v>
      </c>
      <c r="E24" s="5" t="s">
        <v>106</v>
      </c>
      <c r="F24" s="6">
        <v>0</v>
      </c>
      <c r="G24" s="9"/>
      <c r="H24" s="9"/>
    </row>
    <row r="25" spans="1:8" x14ac:dyDescent="0.25">
      <c r="A25" s="3">
        <v>44222</v>
      </c>
      <c r="B25" s="4" t="s">
        <v>98</v>
      </c>
      <c r="C25" s="5">
        <v>9</v>
      </c>
      <c r="D25" s="5" t="s">
        <v>105</v>
      </c>
      <c r="E25" s="5" t="s">
        <v>107</v>
      </c>
      <c r="F25" s="6">
        <v>0</v>
      </c>
      <c r="G25" s="9"/>
      <c r="H25" s="9"/>
    </row>
    <row r="26" spans="1:8" x14ac:dyDescent="0.25">
      <c r="A26" s="3">
        <v>44222</v>
      </c>
      <c r="B26" s="4" t="s">
        <v>18</v>
      </c>
      <c r="C26" s="5">
        <v>7</v>
      </c>
      <c r="D26" s="5" t="s">
        <v>106</v>
      </c>
      <c r="E26" s="5" t="s">
        <v>107</v>
      </c>
      <c r="F26" s="6">
        <v>0</v>
      </c>
      <c r="G26" s="9"/>
      <c r="H26" s="9"/>
    </row>
    <row r="27" spans="1:8" x14ac:dyDescent="0.25">
      <c r="A27" s="3">
        <v>44222</v>
      </c>
      <c r="B27" s="4" t="s">
        <v>6</v>
      </c>
      <c r="C27" s="5">
        <v>7</v>
      </c>
      <c r="D27" s="5" t="s">
        <v>106</v>
      </c>
      <c r="E27" s="5" t="s">
        <v>106</v>
      </c>
      <c r="F27" s="6">
        <v>0</v>
      </c>
      <c r="G27" s="9"/>
      <c r="H27" s="9"/>
    </row>
    <row r="28" spans="1:8" x14ac:dyDescent="0.25">
      <c r="A28" s="3">
        <v>44223</v>
      </c>
      <c r="B28" s="4" t="s">
        <v>90</v>
      </c>
      <c r="C28" s="5">
        <v>7</v>
      </c>
      <c r="D28" s="5" t="s">
        <v>105</v>
      </c>
      <c r="E28" s="5" t="s">
        <v>106</v>
      </c>
      <c r="F28" s="6">
        <v>0</v>
      </c>
      <c r="G28" s="9"/>
      <c r="H28" s="9"/>
    </row>
    <row r="29" spans="1:8" x14ac:dyDescent="0.25">
      <c r="A29" s="3">
        <v>44223</v>
      </c>
      <c r="B29" s="4" t="s">
        <v>73</v>
      </c>
      <c r="C29" s="5">
        <v>3</v>
      </c>
      <c r="D29" s="5" t="s">
        <v>105</v>
      </c>
      <c r="E29" s="5" t="s">
        <v>106</v>
      </c>
      <c r="F29" s="6">
        <v>0</v>
      </c>
      <c r="G29" s="9"/>
      <c r="H29" s="9"/>
    </row>
    <row r="30" spans="1:8" x14ac:dyDescent="0.25">
      <c r="A30" s="3">
        <v>44224</v>
      </c>
      <c r="B30" s="4" t="s">
        <v>14</v>
      </c>
      <c r="C30" s="5">
        <v>10</v>
      </c>
      <c r="D30" s="5" t="s">
        <v>106</v>
      </c>
      <c r="E30" s="5" t="s">
        <v>107</v>
      </c>
      <c r="F30" s="6">
        <v>0</v>
      </c>
      <c r="G30" s="9"/>
      <c r="H30" s="9"/>
    </row>
    <row r="31" spans="1:8" x14ac:dyDescent="0.25">
      <c r="A31" s="3">
        <v>44224</v>
      </c>
      <c r="B31" s="4" t="s">
        <v>67</v>
      </c>
      <c r="C31" s="5">
        <v>2</v>
      </c>
      <c r="D31" s="5" t="s">
        <v>108</v>
      </c>
      <c r="E31" s="5" t="s">
        <v>107</v>
      </c>
      <c r="F31" s="6">
        <v>0</v>
      </c>
      <c r="G31" s="9"/>
      <c r="H31" s="9"/>
    </row>
    <row r="32" spans="1:8" x14ac:dyDescent="0.25">
      <c r="A32" s="3">
        <v>44229</v>
      </c>
      <c r="B32" s="4" t="s">
        <v>26</v>
      </c>
      <c r="C32" s="5">
        <v>7</v>
      </c>
      <c r="D32" s="5" t="s">
        <v>106</v>
      </c>
      <c r="E32" s="5" t="s">
        <v>106</v>
      </c>
      <c r="F32" s="6">
        <v>0</v>
      </c>
      <c r="G32" s="9"/>
      <c r="H32" s="9"/>
    </row>
    <row r="33" spans="1:8" x14ac:dyDescent="0.25">
      <c r="A33" s="3">
        <v>44230</v>
      </c>
      <c r="B33" s="4" t="s">
        <v>39</v>
      </c>
      <c r="C33" s="5">
        <v>13</v>
      </c>
      <c r="D33" s="5" t="s">
        <v>108</v>
      </c>
      <c r="E33" s="5" t="s">
        <v>106</v>
      </c>
      <c r="F33" s="6">
        <v>0</v>
      </c>
      <c r="G33" s="9"/>
      <c r="H33" s="9"/>
    </row>
    <row r="34" spans="1:8" x14ac:dyDescent="0.25">
      <c r="A34" s="3">
        <v>44230</v>
      </c>
      <c r="B34" s="4" t="s">
        <v>52</v>
      </c>
      <c r="C34" s="5">
        <v>2</v>
      </c>
      <c r="D34" s="5" t="s">
        <v>105</v>
      </c>
      <c r="E34" s="5" t="s">
        <v>107</v>
      </c>
      <c r="F34" s="6">
        <v>0</v>
      </c>
      <c r="G34" s="9"/>
      <c r="H34" s="9"/>
    </row>
    <row r="35" spans="1:8" x14ac:dyDescent="0.25">
      <c r="A35" s="3">
        <v>44231</v>
      </c>
      <c r="B35" s="4" t="s">
        <v>83</v>
      </c>
      <c r="C35" s="5">
        <v>4</v>
      </c>
      <c r="D35" s="5" t="s">
        <v>106</v>
      </c>
      <c r="E35" s="5" t="s">
        <v>106</v>
      </c>
      <c r="F35" s="6">
        <v>0</v>
      </c>
      <c r="G35" s="9"/>
      <c r="H35" s="9"/>
    </row>
    <row r="36" spans="1:8" x14ac:dyDescent="0.25">
      <c r="A36" s="3">
        <v>44232</v>
      </c>
      <c r="B36" s="4" t="s">
        <v>96</v>
      </c>
      <c r="C36" s="5">
        <v>7</v>
      </c>
      <c r="D36" s="5" t="s">
        <v>106</v>
      </c>
      <c r="E36" s="5" t="s">
        <v>107</v>
      </c>
      <c r="F36" s="6">
        <v>0</v>
      </c>
      <c r="G36" s="9"/>
      <c r="H36" s="9"/>
    </row>
    <row r="37" spans="1:8" x14ac:dyDescent="0.25">
      <c r="A37" s="3">
        <v>44232</v>
      </c>
      <c r="B37" s="4" t="s">
        <v>16</v>
      </c>
      <c r="C37" s="5">
        <v>1</v>
      </c>
      <c r="D37" s="5" t="s">
        <v>108</v>
      </c>
      <c r="E37" s="5" t="s">
        <v>107</v>
      </c>
      <c r="F37" s="6">
        <v>0</v>
      </c>
      <c r="G37" s="9"/>
      <c r="H37" s="9"/>
    </row>
    <row r="38" spans="1:8" x14ac:dyDescent="0.25">
      <c r="A38" s="3">
        <v>44232</v>
      </c>
      <c r="B38" s="4" t="s">
        <v>96</v>
      </c>
      <c r="C38" s="5">
        <v>9</v>
      </c>
      <c r="D38" s="5" t="s">
        <v>108</v>
      </c>
      <c r="E38" s="5" t="s">
        <v>107</v>
      </c>
      <c r="F38" s="6">
        <v>0</v>
      </c>
      <c r="G38" s="9"/>
      <c r="H38" s="9"/>
    </row>
    <row r="39" spans="1:8" x14ac:dyDescent="0.25">
      <c r="A39" s="3">
        <v>44233</v>
      </c>
      <c r="B39" s="4" t="s">
        <v>79</v>
      </c>
      <c r="C39" s="5">
        <v>1</v>
      </c>
      <c r="D39" s="5" t="s">
        <v>108</v>
      </c>
      <c r="E39" s="5" t="s">
        <v>107</v>
      </c>
      <c r="F39" s="6">
        <v>0</v>
      </c>
      <c r="G39" s="9"/>
      <c r="H39" s="9"/>
    </row>
    <row r="40" spans="1:8" x14ac:dyDescent="0.25">
      <c r="A40" s="3">
        <v>44236</v>
      </c>
      <c r="B40" s="4" t="s">
        <v>77</v>
      </c>
      <c r="C40" s="5">
        <v>14</v>
      </c>
      <c r="D40" s="5" t="s">
        <v>108</v>
      </c>
      <c r="E40" s="5" t="s">
        <v>106</v>
      </c>
      <c r="F40" s="6">
        <v>0</v>
      </c>
      <c r="G40" s="9"/>
      <c r="H40" s="9"/>
    </row>
    <row r="41" spans="1:8" x14ac:dyDescent="0.25">
      <c r="A41" s="3">
        <v>44239</v>
      </c>
      <c r="B41" s="4" t="s">
        <v>22</v>
      </c>
      <c r="C41" s="5">
        <v>7</v>
      </c>
      <c r="D41" s="5" t="s">
        <v>108</v>
      </c>
      <c r="E41" s="5" t="s">
        <v>107</v>
      </c>
      <c r="F41" s="6">
        <v>0</v>
      </c>
      <c r="G41" s="9"/>
      <c r="H41" s="9"/>
    </row>
    <row r="42" spans="1:8" x14ac:dyDescent="0.25">
      <c r="A42" s="3">
        <v>44239</v>
      </c>
      <c r="B42" s="4" t="s">
        <v>54</v>
      </c>
      <c r="C42" s="5">
        <v>9</v>
      </c>
      <c r="D42" s="5" t="s">
        <v>106</v>
      </c>
      <c r="E42" s="5" t="s">
        <v>107</v>
      </c>
      <c r="F42" s="6">
        <v>0</v>
      </c>
      <c r="G42" s="9"/>
      <c r="H42" s="9"/>
    </row>
    <row r="43" spans="1:8" x14ac:dyDescent="0.25">
      <c r="A43" s="3">
        <v>44242</v>
      </c>
      <c r="B43" s="4" t="s">
        <v>63</v>
      </c>
      <c r="C43" s="5">
        <v>4</v>
      </c>
      <c r="D43" s="5" t="s">
        <v>108</v>
      </c>
      <c r="E43" s="5" t="s">
        <v>106</v>
      </c>
      <c r="F43" s="6">
        <v>0</v>
      </c>
      <c r="G43" s="9"/>
      <c r="H43" s="9"/>
    </row>
    <row r="44" spans="1:8" x14ac:dyDescent="0.25">
      <c r="A44" s="3">
        <v>44245</v>
      </c>
      <c r="B44" s="4" t="s">
        <v>37</v>
      </c>
      <c r="C44" s="5">
        <v>6</v>
      </c>
      <c r="D44" s="5" t="s">
        <v>106</v>
      </c>
      <c r="E44" s="5" t="s">
        <v>107</v>
      </c>
      <c r="F44" s="6">
        <v>0</v>
      </c>
      <c r="G44" s="9"/>
      <c r="H44" s="9"/>
    </row>
    <row r="45" spans="1:8" x14ac:dyDescent="0.25">
      <c r="A45" s="3">
        <v>44247</v>
      </c>
      <c r="B45" s="4" t="s">
        <v>69</v>
      </c>
      <c r="C45" s="5">
        <v>11</v>
      </c>
      <c r="D45" s="5" t="s">
        <v>106</v>
      </c>
      <c r="E45" s="5" t="s">
        <v>107</v>
      </c>
      <c r="F45" s="6">
        <v>0</v>
      </c>
      <c r="G45" s="9"/>
      <c r="H45" s="9"/>
    </row>
    <row r="46" spans="1:8" x14ac:dyDescent="0.25">
      <c r="A46" s="3">
        <v>44249</v>
      </c>
      <c r="B46" s="4" t="s">
        <v>33</v>
      </c>
      <c r="C46" s="5">
        <v>5</v>
      </c>
      <c r="D46" s="5" t="s">
        <v>106</v>
      </c>
      <c r="E46" s="5" t="s">
        <v>107</v>
      </c>
      <c r="F46" s="6">
        <v>0</v>
      </c>
    </row>
    <row r="47" spans="1:8" x14ac:dyDescent="0.25">
      <c r="A47" s="3">
        <v>44250</v>
      </c>
      <c r="B47" s="4" t="s">
        <v>58</v>
      </c>
      <c r="C47" s="5">
        <v>3</v>
      </c>
      <c r="D47" s="5" t="s">
        <v>108</v>
      </c>
      <c r="E47" s="5" t="s">
        <v>107</v>
      </c>
      <c r="F47" s="6">
        <v>0</v>
      </c>
    </row>
    <row r="48" spans="1:8" x14ac:dyDescent="0.25">
      <c r="A48" s="3">
        <v>44250</v>
      </c>
      <c r="B48" s="4" t="s">
        <v>16</v>
      </c>
      <c r="C48" s="5">
        <v>2</v>
      </c>
      <c r="D48" s="5" t="s">
        <v>108</v>
      </c>
      <c r="E48" s="5" t="s">
        <v>106</v>
      </c>
      <c r="F48" s="6">
        <v>0</v>
      </c>
    </row>
    <row r="49" spans="1:6" x14ac:dyDescent="0.25">
      <c r="A49" s="3">
        <v>44252</v>
      </c>
      <c r="B49" s="4" t="s">
        <v>10</v>
      </c>
      <c r="C49" s="5">
        <v>4</v>
      </c>
      <c r="D49" s="5" t="s">
        <v>105</v>
      </c>
      <c r="E49" s="5" t="s">
        <v>106</v>
      </c>
      <c r="F49" s="6">
        <v>0</v>
      </c>
    </row>
    <row r="50" spans="1:6" x14ac:dyDescent="0.25">
      <c r="A50" s="3">
        <v>44252</v>
      </c>
      <c r="B50" s="4" t="s">
        <v>73</v>
      </c>
      <c r="C50" s="5">
        <v>11</v>
      </c>
      <c r="D50" s="5" t="s">
        <v>106</v>
      </c>
      <c r="E50" s="5" t="s">
        <v>107</v>
      </c>
      <c r="F50" s="6">
        <v>0</v>
      </c>
    </row>
    <row r="51" spans="1:6" x14ac:dyDescent="0.25">
      <c r="A51" s="3">
        <v>44252</v>
      </c>
      <c r="B51" s="4" t="s">
        <v>69</v>
      </c>
      <c r="C51" s="5">
        <v>2</v>
      </c>
      <c r="D51" s="5" t="s">
        <v>108</v>
      </c>
      <c r="E51" s="5" t="s">
        <v>106</v>
      </c>
      <c r="F51" s="6">
        <v>0</v>
      </c>
    </row>
    <row r="52" spans="1:6" x14ac:dyDescent="0.25">
      <c r="A52" s="3">
        <v>44254</v>
      </c>
      <c r="B52" s="4" t="s">
        <v>43</v>
      </c>
      <c r="C52" s="5">
        <v>11</v>
      </c>
      <c r="D52" s="5" t="s">
        <v>105</v>
      </c>
      <c r="E52" s="5" t="s">
        <v>106</v>
      </c>
      <c r="F52" s="6">
        <v>0</v>
      </c>
    </row>
    <row r="53" spans="1:6" x14ac:dyDescent="0.25">
      <c r="A53" s="3">
        <v>44258</v>
      </c>
      <c r="B53" s="4" t="s">
        <v>29</v>
      </c>
      <c r="C53" s="5">
        <v>1</v>
      </c>
      <c r="D53" s="5" t="s">
        <v>108</v>
      </c>
      <c r="E53" s="5" t="s">
        <v>106</v>
      </c>
      <c r="F53" s="6">
        <v>0</v>
      </c>
    </row>
    <row r="54" spans="1:6" x14ac:dyDescent="0.25">
      <c r="A54" s="3">
        <v>44262</v>
      </c>
      <c r="B54" s="4" t="s">
        <v>50</v>
      </c>
      <c r="C54" s="5">
        <v>9</v>
      </c>
      <c r="D54" s="5" t="s">
        <v>108</v>
      </c>
      <c r="E54" s="5" t="s">
        <v>107</v>
      </c>
      <c r="F54" s="6">
        <v>0</v>
      </c>
    </row>
    <row r="55" spans="1:6" x14ac:dyDescent="0.25">
      <c r="A55" s="3">
        <v>44263</v>
      </c>
      <c r="B55" s="4" t="s">
        <v>63</v>
      </c>
      <c r="C55" s="5">
        <v>6</v>
      </c>
      <c r="D55" s="5" t="s">
        <v>106</v>
      </c>
      <c r="E55" s="5" t="s">
        <v>107</v>
      </c>
      <c r="F55" s="6">
        <v>0</v>
      </c>
    </row>
    <row r="56" spans="1:6" x14ac:dyDescent="0.25">
      <c r="A56" s="3">
        <v>44263</v>
      </c>
      <c r="B56" s="4" t="s">
        <v>98</v>
      </c>
      <c r="C56" s="5">
        <v>9</v>
      </c>
      <c r="D56" s="5" t="s">
        <v>106</v>
      </c>
      <c r="E56" s="5" t="s">
        <v>106</v>
      </c>
      <c r="F56" s="6">
        <v>0</v>
      </c>
    </row>
    <row r="57" spans="1:6" x14ac:dyDescent="0.25">
      <c r="A57" s="3">
        <v>44264</v>
      </c>
      <c r="B57" s="4" t="s">
        <v>67</v>
      </c>
      <c r="C57" s="5">
        <v>6</v>
      </c>
      <c r="D57" s="5" t="s">
        <v>105</v>
      </c>
      <c r="E57" s="5" t="s">
        <v>106</v>
      </c>
      <c r="F57" s="6">
        <v>0</v>
      </c>
    </row>
    <row r="58" spans="1:6" x14ac:dyDescent="0.25">
      <c r="A58" s="3">
        <v>44266</v>
      </c>
      <c r="B58" s="4" t="s">
        <v>58</v>
      </c>
      <c r="C58" s="5">
        <v>11</v>
      </c>
      <c r="D58" s="5" t="s">
        <v>108</v>
      </c>
      <c r="E58" s="5" t="s">
        <v>107</v>
      </c>
      <c r="F58" s="6">
        <v>0</v>
      </c>
    </row>
    <row r="59" spans="1:6" x14ac:dyDescent="0.25">
      <c r="A59" s="3">
        <v>44268</v>
      </c>
      <c r="B59" s="4" t="s">
        <v>65</v>
      </c>
      <c r="C59" s="5">
        <v>10</v>
      </c>
      <c r="D59" s="5" t="s">
        <v>105</v>
      </c>
      <c r="E59" s="5" t="s">
        <v>107</v>
      </c>
      <c r="F59" s="6">
        <v>0</v>
      </c>
    </row>
    <row r="60" spans="1:6" x14ac:dyDescent="0.25">
      <c r="A60" s="3">
        <v>44270</v>
      </c>
      <c r="B60" s="4" t="s">
        <v>88</v>
      </c>
      <c r="C60" s="5">
        <v>11</v>
      </c>
      <c r="D60" s="5" t="s">
        <v>106</v>
      </c>
      <c r="E60" s="5" t="s">
        <v>107</v>
      </c>
      <c r="F60" s="6">
        <v>0</v>
      </c>
    </row>
    <row r="61" spans="1:6" x14ac:dyDescent="0.25">
      <c r="A61" s="3">
        <v>44271</v>
      </c>
      <c r="B61" s="4" t="s">
        <v>31</v>
      </c>
      <c r="C61" s="5">
        <v>14</v>
      </c>
      <c r="D61" s="5" t="s">
        <v>108</v>
      </c>
      <c r="E61" s="5" t="s">
        <v>107</v>
      </c>
      <c r="F61" s="6">
        <v>0</v>
      </c>
    </row>
    <row r="62" spans="1:6" x14ac:dyDescent="0.25">
      <c r="A62" s="3">
        <v>44273</v>
      </c>
      <c r="B62" s="4" t="s">
        <v>94</v>
      </c>
      <c r="C62" s="5">
        <v>8</v>
      </c>
      <c r="D62" s="5" t="s">
        <v>105</v>
      </c>
      <c r="E62" s="5" t="s">
        <v>107</v>
      </c>
      <c r="F62" s="6">
        <v>0</v>
      </c>
    </row>
    <row r="63" spans="1:6" x14ac:dyDescent="0.25">
      <c r="A63" s="3">
        <v>44274</v>
      </c>
      <c r="B63" s="4" t="s">
        <v>65</v>
      </c>
      <c r="C63" s="5">
        <v>9</v>
      </c>
      <c r="D63" s="5" t="s">
        <v>106</v>
      </c>
      <c r="E63" s="5" t="s">
        <v>107</v>
      </c>
      <c r="F63" s="6">
        <v>0</v>
      </c>
    </row>
    <row r="64" spans="1:6" x14ac:dyDescent="0.25">
      <c r="A64" s="3">
        <v>44276</v>
      </c>
      <c r="B64" s="4" t="s">
        <v>47</v>
      </c>
      <c r="C64" s="5">
        <v>13</v>
      </c>
      <c r="D64" s="5" t="s">
        <v>106</v>
      </c>
      <c r="E64" s="5" t="s">
        <v>106</v>
      </c>
      <c r="F64" s="6">
        <v>0</v>
      </c>
    </row>
    <row r="65" spans="1:6" x14ac:dyDescent="0.25">
      <c r="A65" s="3">
        <v>44276</v>
      </c>
      <c r="B65" s="4" t="s">
        <v>88</v>
      </c>
      <c r="C65" s="5">
        <v>7</v>
      </c>
      <c r="D65" s="5" t="s">
        <v>108</v>
      </c>
      <c r="E65" s="5" t="s">
        <v>106</v>
      </c>
      <c r="F65" s="6">
        <v>0</v>
      </c>
    </row>
    <row r="66" spans="1:6" x14ac:dyDescent="0.25">
      <c r="A66" s="3">
        <v>44277</v>
      </c>
      <c r="B66" s="4" t="s">
        <v>10</v>
      </c>
      <c r="C66" s="5">
        <v>8</v>
      </c>
      <c r="D66" s="5" t="s">
        <v>106</v>
      </c>
      <c r="E66" s="5" t="s">
        <v>106</v>
      </c>
      <c r="F66" s="6">
        <v>0</v>
      </c>
    </row>
    <row r="67" spans="1:6" x14ac:dyDescent="0.25">
      <c r="A67" s="3">
        <v>44277</v>
      </c>
      <c r="B67" s="4" t="s">
        <v>31</v>
      </c>
      <c r="C67" s="5">
        <v>4</v>
      </c>
      <c r="D67" s="5" t="s">
        <v>106</v>
      </c>
      <c r="E67" s="5" t="s">
        <v>106</v>
      </c>
      <c r="F67" s="6">
        <v>0</v>
      </c>
    </row>
    <row r="68" spans="1:6" x14ac:dyDescent="0.25">
      <c r="A68" s="3">
        <v>44280</v>
      </c>
      <c r="B68" s="4" t="s">
        <v>56</v>
      </c>
      <c r="C68" s="5">
        <v>14</v>
      </c>
      <c r="D68" s="5" t="s">
        <v>106</v>
      </c>
      <c r="E68" s="5" t="s">
        <v>107</v>
      </c>
      <c r="F68" s="6">
        <v>0</v>
      </c>
    </row>
    <row r="69" spans="1:6" x14ac:dyDescent="0.25">
      <c r="A69" s="3">
        <v>44280</v>
      </c>
      <c r="B69" s="4" t="s">
        <v>18</v>
      </c>
      <c r="C69" s="5">
        <v>4</v>
      </c>
      <c r="D69" s="5" t="s">
        <v>108</v>
      </c>
      <c r="E69" s="5" t="s">
        <v>107</v>
      </c>
      <c r="F69" s="6">
        <v>0</v>
      </c>
    </row>
    <row r="70" spans="1:6" x14ac:dyDescent="0.25">
      <c r="A70" s="3">
        <v>44280</v>
      </c>
      <c r="B70" s="4" t="s">
        <v>67</v>
      </c>
      <c r="C70" s="5">
        <v>8</v>
      </c>
      <c r="D70" s="5" t="s">
        <v>108</v>
      </c>
      <c r="E70" s="5" t="s">
        <v>107</v>
      </c>
      <c r="F70" s="6">
        <v>0</v>
      </c>
    </row>
    <row r="71" spans="1:6" x14ac:dyDescent="0.25">
      <c r="A71" s="3">
        <v>44280</v>
      </c>
      <c r="B71" s="4" t="s">
        <v>86</v>
      </c>
      <c r="C71" s="5">
        <v>2</v>
      </c>
      <c r="D71" s="5" t="s">
        <v>108</v>
      </c>
      <c r="E71" s="5" t="s">
        <v>106</v>
      </c>
      <c r="F71" s="6">
        <v>0</v>
      </c>
    </row>
    <row r="72" spans="1:6" x14ac:dyDescent="0.25">
      <c r="A72" s="3">
        <v>44281</v>
      </c>
      <c r="B72" s="4" t="s">
        <v>6</v>
      </c>
      <c r="C72" s="5">
        <v>4</v>
      </c>
      <c r="D72" s="5" t="s">
        <v>108</v>
      </c>
      <c r="E72" s="5" t="s">
        <v>107</v>
      </c>
      <c r="F72" s="6">
        <v>0</v>
      </c>
    </row>
    <row r="73" spans="1:6" x14ac:dyDescent="0.25">
      <c r="A73" s="3">
        <v>44281</v>
      </c>
      <c r="B73" s="4" t="s">
        <v>94</v>
      </c>
      <c r="C73" s="5">
        <v>1</v>
      </c>
      <c r="D73" s="5" t="s">
        <v>108</v>
      </c>
      <c r="E73" s="5" t="s">
        <v>107</v>
      </c>
      <c r="F73" s="6">
        <v>0</v>
      </c>
    </row>
    <row r="74" spans="1:6" x14ac:dyDescent="0.25">
      <c r="A74" s="3">
        <v>44281</v>
      </c>
      <c r="B74" s="4" t="s">
        <v>26</v>
      </c>
      <c r="C74" s="5">
        <v>9</v>
      </c>
      <c r="D74" s="5" t="s">
        <v>108</v>
      </c>
      <c r="E74" s="5" t="s">
        <v>106</v>
      </c>
      <c r="F74" s="6">
        <v>0</v>
      </c>
    </row>
    <row r="75" spans="1:6" x14ac:dyDescent="0.25">
      <c r="A75" s="3">
        <v>44282</v>
      </c>
      <c r="B75" s="4" t="s">
        <v>69</v>
      </c>
      <c r="C75" s="5">
        <v>3</v>
      </c>
      <c r="D75" s="5" t="s">
        <v>108</v>
      </c>
      <c r="E75" s="5" t="s">
        <v>106</v>
      </c>
      <c r="F75" s="6">
        <v>0</v>
      </c>
    </row>
    <row r="76" spans="1:6" x14ac:dyDescent="0.25">
      <c r="A76" s="3">
        <v>44283</v>
      </c>
      <c r="B76" s="4" t="s">
        <v>20</v>
      </c>
      <c r="C76" s="5">
        <v>8</v>
      </c>
      <c r="D76" s="5" t="s">
        <v>106</v>
      </c>
      <c r="E76" s="5" t="s">
        <v>107</v>
      </c>
      <c r="F76" s="6">
        <v>0</v>
      </c>
    </row>
    <row r="77" spans="1:6" x14ac:dyDescent="0.25">
      <c r="A77" s="3">
        <v>44285</v>
      </c>
      <c r="B77" s="4" t="s">
        <v>86</v>
      </c>
      <c r="C77" s="5">
        <v>1</v>
      </c>
      <c r="D77" s="5" t="s">
        <v>106</v>
      </c>
      <c r="E77" s="5" t="s">
        <v>107</v>
      </c>
      <c r="F77" s="6">
        <v>0</v>
      </c>
    </row>
    <row r="78" spans="1:6" x14ac:dyDescent="0.25">
      <c r="A78" s="3">
        <v>44286</v>
      </c>
      <c r="B78" s="4" t="s">
        <v>94</v>
      </c>
      <c r="C78" s="5">
        <v>3</v>
      </c>
      <c r="D78" s="5" t="s">
        <v>108</v>
      </c>
      <c r="E78" s="5" t="s">
        <v>107</v>
      </c>
      <c r="F78" s="6">
        <v>0</v>
      </c>
    </row>
    <row r="79" spans="1:6" x14ac:dyDescent="0.25">
      <c r="A79" s="3">
        <v>44290</v>
      </c>
      <c r="B79" s="4" t="s">
        <v>90</v>
      </c>
      <c r="C79" s="5">
        <v>4</v>
      </c>
      <c r="D79" s="5" t="s">
        <v>108</v>
      </c>
      <c r="E79" s="5" t="s">
        <v>107</v>
      </c>
      <c r="F79" s="6">
        <v>0</v>
      </c>
    </row>
    <row r="80" spans="1:6" x14ac:dyDescent="0.25">
      <c r="A80" s="3">
        <v>44290</v>
      </c>
      <c r="B80" s="4" t="s">
        <v>24</v>
      </c>
      <c r="C80" s="5">
        <v>9</v>
      </c>
      <c r="D80" s="5" t="s">
        <v>106</v>
      </c>
      <c r="E80" s="5" t="s">
        <v>107</v>
      </c>
      <c r="F80" s="6">
        <v>0</v>
      </c>
    </row>
    <row r="81" spans="1:6" x14ac:dyDescent="0.25">
      <c r="A81" s="3">
        <v>44291</v>
      </c>
      <c r="B81" s="4" t="s">
        <v>71</v>
      </c>
      <c r="C81" s="5">
        <v>15</v>
      </c>
      <c r="D81" s="5" t="s">
        <v>106</v>
      </c>
      <c r="E81" s="5" t="s">
        <v>106</v>
      </c>
      <c r="F81" s="6">
        <v>0</v>
      </c>
    </row>
    <row r="82" spans="1:6" x14ac:dyDescent="0.25">
      <c r="A82" s="3">
        <v>44295</v>
      </c>
      <c r="B82" s="4" t="s">
        <v>16</v>
      </c>
      <c r="C82" s="5">
        <v>3</v>
      </c>
      <c r="D82" s="5" t="s">
        <v>106</v>
      </c>
      <c r="E82" s="5" t="s">
        <v>106</v>
      </c>
      <c r="F82" s="6">
        <v>0</v>
      </c>
    </row>
    <row r="83" spans="1:6" x14ac:dyDescent="0.25">
      <c r="A83" s="3">
        <v>44296</v>
      </c>
      <c r="B83" s="4" t="s">
        <v>52</v>
      </c>
      <c r="C83" s="5">
        <v>14</v>
      </c>
      <c r="D83" s="5" t="s">
        <v>108</v>
      </c>
      <c r="E83" s="5" t="s">
        <v>106</v>
      </c>
      <c r="F83" s="6">
        <v>0</v>
      </c>
    </row>
    <row r="84" spans="1:6" x14ac:dyDescent="0.25">
      <c r="A84" s="3">
        <v>44298</v>
      </c>
      <c r="B84" s="4" t="s">
        <v>83</v>
      </c>
      <c r="C84" s="5">
        <v>3</v>
      </c>
      <c r="D84" s="5" t="s">
        <v>108</v>
      </c>
      <c r="E84" s="5" t="s">
        <v>107</v>
      </c>
      <c r="F84" s="6">
        <v>0</v>
      </c>
    </row>
    <row r="85" spans="1:6" x14ac:dyDescent="0.25">
      <c r="A85" s="3">
        <v>44298</v>
      </c>
      <c r="B85" s="4" t="s">
        <v>67</v>
      </c>
      <c r="C85" s="5">
        <v>4</v>
      </c>
      <c r="D85" s="5" t="s">
        <v>108</v>
      </c>
      <c r="E85" s="5" t="s">
        <v>106</v>
      </c>
      <c r="F85" s="6">
        <v>0</v>
      </c>
    </row>
    <row r="86" spans="1:6" x14ac:dyDescent="0.25">
      <c r="A86" s="3">
        <v>44298</v>
      </c>
      <c r="B86" s="4" t="s">
        <v>63</v>
      </c>
      <c r="C86" s="5">
        <v>9</v>
      </c>
      <c r="D86" s="5" t="s">
        <v>108</v>
      </c>
      <c r="E86" s="5" t="s">
        <v>106</v>
      </c>
      <c r="F86" s="6">
        <v>0</v>
      </c>
    </row>
    <row r="87" spans="1:6" x14ac:dyDescent="0.25">
      <c r="A87" s="3">
        <v>44298</v>
      </c>
      <c r="B87" s="4" t="s">
        <v>75</v>
      </c>
      <c r="C87" s="5">
        <v>13</v>
      </c>
      <c r="D87" s="5" t="s">
        <v>108</v>
      </c>
      <c r="E87" s="5" t="s">
        <v>107</v>
      </c>
      <c r="F87" s="6">
        <v>0</v>
      </c>
    </row>
    <row r="88" spans="1:6" x14ac:dyDescent="0.25">
      <c r="A88" s="3">
        <v>44301</v>
      </c>
      <c r="B88" s="4" t="s">
        <v>41</v>
      </c>
      <c r="C88" s="5">
        <v>3</v>
      </c>
      <c r="D88" s="5" t="s">
        <v>108</v>
      </c>
      <c r="E88" s="5" t="s">
        <v>106</v>
      </c>
      <c r="F88" s="6">
        <v>0</v>
      </c>
    </row>
    <row r="89" spans="1:6" x14ac:dyDescent="0.25">
      <c r="A89" s="3">
        <v>44302</v>
      </c>
      <c r="B89" s="4" t="s">
        <v>43</v>
      </c>
      <c r="C89" s="5">
        <v>15</v>
      </c>
      <c r="D89" s="5" t="s">
        <v>108</v>
      </c>
      <c r="E89" s="5" t="s">
        <v>107</v>
      </c>
      <c r="F89" s="6">
        <v>0</v>
      </c>
    </row>
    <row r="90" spans="1:6" x14ac:dyDescent="0.25">
      <c r="A90" s="3">
        <v>44304</v>
      </c>
      <c r="B90" s="4" t="s">
        <v>86</v>
      </c>
      <c r="C90" s="5">
        <v>9</v>
      </c>
      <c r="D90" s="5" t="s">
        <v>105</v>
      </c>
      <c r="E90" s="5" t="s">
        <v>106</v>
      </c>
      <c r="F90" s="6">
        <v>0</v>
      </c>
    </row>
    <row r="91" spans="1:6" x14ac:dyDescent="0.25">
      <c r="A91" s="3">
        <v>44304</v>
      </c>
      <c r="B91" s="4" t="s">
        <v>45</v>
      </c>
      <c r="C91" s="5">
        <v>13</v>
      </c>
      <c r="D91" s="5" t="s">
        <v>108</v>
      </c>
      <c r="E91" s="5" t="s">
        <v>107</v>
      </c>
      <c r="F91" s="6">
        <v>0</v>
      </c>
    </row>
    <row r="92" spans="1:6" x14ac:dyDescent="0.25">
      <c r="A92" s="3">
        <v>44309</v>
      </c>
      <c r="B92" s="4" t="s">
        <v>94</v>
      </c>
      <c r="C92" s="5">
        <v>6</v>
      </c>
      <c r="D92" s="5" t="s">
        <v>108</v>
      </c>
      <c r="E92" s="5" t="s">
        <v>106</v>
      </c>
      <c r="F92" s="6">
        <v>0</v>
      </c>
    </row>
    <row r="93" spans="1:6" x14ac:dyDescent="0.25">
      <c r="A93" s="3">
        <v>44309</v>
      </c>
      <c r="B93" s="4" t="s">
        <v>65</v>
      </c>
      <c r="C93" s="5">
        <v>10</v>
      </c>
      <c r="D93" s="5" t="s">
        <v>108</v>
      </c>
      <c r="E93" s="5" t="s">
        <v>106</v>
      </c>
      <c r="F93" s="6">
        <v>0</v>
      </c>
    </row>
    <row r="94" spans="1:6" x14ac:dyDescent="0.25">
      <c r="A94" s="3">
        <v>44310</v>
      </c>
      <c r="B94" s="4" t="s">
        <v>69</v>
      </c>
      <c r="C94" s="5">
        <v>2</v>
      </c>
      <c r="D94" s="5" t="s">
        <v>106</v>
      </c>
      <c r="E94" s="5" t="s">
        <v>106</v>
      </c>
      <c r="F94" s="6">
        <v>0</v>
      </c>
    </row>
    <row r="95" spans="1:6" x14ac:dyDescent="0.25">
      <c r="A95" s="3">
        <v>44312</v>
      </c>
      <c r="B95" s="4" t="s">
        <v>83</v>
      </c>
      <c r="C95" s="5">
        <v>3</v>
      </c>
      <c r="D95" s="5" t="s">
        <v>108</v>
      </c>
      <c r="E95" s="5" t="s">
        <v>106</v>
      </c>
      <c r="F95" s="6">
        <v>0</v>
      </c>
    </row>
    <row r="96" spans="1:6" x14ac:dyDescent="0.25">
      <c r="A96" s="3">
        <v>44315</v>
      </c>
      <c r="B96" s="4" t="s">
        <v>69</v>
      </c>
      <c r="C96" s="5">
        <v>7</v>
      </c>
      <c r="D96" s="5" t="s">
        <v>108</v>
      </c>
      <c r="E96" s="5" t="s">
        <v>106</v>
      </c>
      <c r="F96" s="6">
        <v>0</v>
      </c>
    </row>
    <row r="97" spans="1:6" x14ac:dyDescent="0.25">
      <c r="A97" s="3">
        <v>44316</v>
      </c>
      <c r="B97" s="4" t="s">
        <v>67</v>
      </c>
      <c r="C97" s="5">
        <v>1</v>
      </c>
      <c r="D97" s="5" t="s">
        <v>108</v>
      </c>
      <c r="E97" s="5" t="s">
        <v>106</v>
      </c>
      <c r="F97" s="6">
        <v>0</v>
      </c>
    </row>
    <row r="98" spans="1:6" x14ac:dyDescent="0.25">
      <c r="A98" s="3">
        <v>44317</v>
      </c>
      <c r="B98" s="4" t="s">
        <v>43</v>
      </c>
      <c r="C98" s="5">
        <v>3</v>
      </c>
      <c r="D98" s="5" t="s">
        <v>106</v>
      </c>
      <c r="E98" s="5" t="s">
        <v>107</v>
      </c>
      <c r="F98" s="6">
        <v>0</v>
      </c>
    </row>
    <row r="99" spans="1:6" x14ac:dyDescent="0.25">
      <c r="A99" s="3">
        <v>44317</v>
      </c>
      <c r="B99" s="4" t="s">
        <v>94</v>
      </c>
      <c r="C99" s="5">
        <v>1</v>
      </c>
      <c r="D99" s="5" t="s">
        <v>106</v>
      </c>
      <c r="E99" s="5" t="s">
        <v>107</v>
      </c>
      <c r="F99" s="6">
        <v>0</v>
      </c>
    </row>
    <row r="100" spans="1:6" x14ac:dyDescent="0.25">
      <c r="A100" s="3">
        <v>44319</v>
      </c>
      <c r="B100" s="4" t="s">
        <v>77</v>
      </c>
      <c r="C100" s="5">
        <v>3</v>
      </c>
      <c r="D100" s="5" t="s">
        <v>106</v>
      </c>
      <c r="E100" s="5" t="s">
        <v>106</v>
      </c>
      <c r="F100" s="6">
        <v>0</v>
      </c>
    </row>
    <row r="101" spans="1:6" x14ac:dyDescent="0.25">
      <c r="A101" s="3">
        <v>44320</v>
      </c>
      <c r="B101" s="4" t="s">
        <v>37</v>
      </c>
      <c r="C101" s="5">
        <v>13</v>
      </c>
      <c r="D101" s="5" t="s">
        <v>106</v>
      </c>
      <c r="E101" s="5" t="s">
        <v>106</v>
      </c>
      <c r="F101" s="6">
        <v>0</v>
      </c>
    </row>
    <row r="102" spans="1:6" x14ac:dyDescent="0.25">
      <c r="A102" s="3">
        <v>44320</v>
      </c>
      <c r="B102" s="4" t="s">
        <v>35</v>
      </c>
      <c r="C102" s="5">
        <v>4</v>
      </c>
      <c r="D102" s="5" t="s">
        <v>108</v>
      </c>
      <c r="E102" s="5" t="s">
        <v>107</v>
      </c>
      <c r="F102" s="6">
        <v>0</v>
      </c>
    </row>
    <row r="103" spans="1:6" x14ac:dyDescent="0.25">
      <c r="A103" s="3">
        <v>44321</v>
      </c>
      <c r="B103" s="4" t="s">
        <v>24</v>
      </c>
      <c r="C103" s="5">
        <v>13</v>
      </c>
      <c r="D103" s="5" t="s">
        <v>108</v>
      </c>
      <c r="E103" s="5" t="s">
        <v>107</v>
      </c>
      <c r="F103" s="6">
        <v>0</v>
      </c>
    </row>
    <row r="104" spans="1:6" x14ac:dyDescent="0.25">
      <c r="A104" s="3">
        <v>44322</v>
      </c>
      <c r="B104" s="4" t="s">
        <v>22</v>
      </c>
      <c r="C104" s="5">
        <v>15</v>
      </c>
      <c r="D104" s="5" t="s">
        <v>108</v>
      </c>
      <c r="E104" s="5" t="s">
        <v>106</v>
      </c>
      <c r="F104" s="6">
        <v>0</v>
      </c>
    </row>
    <row r="105" spans="1:6" x14ac:dyDescent="0.25">
      <c r="A105" s="3">
        <v>44322</v>
      </c>
      <c r="B105" s="4" t="s">
        <v>24</v>
      </c>
      <c r="C105" s="5">
        <v>6</v>
      </c>
      <c r="D105" s="5" t="s">
        <v>106</v>
      </c>
      <c r="E105" s="5" t="s">
        <v>106</v>
      </c>
      <c r="F105" s="6">
        <v>0</v>
      </c>
    </row>
    <row r="106" spans="1:6" x14ac:dyDescent="0.25">
      <c r="A106" s="3">
        <v>44323</v>
      </c>
      <c r="B106" s="4" t="s">
        <v>43</v>
      </c>
      <c r="C106" s="5">
        <v>1</v>
      </c>
      <c r="D106" s="5" t="s">
        <v>108</v>
      </c>
      <c r="E106" s="5" t="s">
        <v>107</v>
      </c>
      <c r="F106" s="6">
        <v>0</v>
      </c>
    </row>
    <row r="107" spans="1:6" x14ac:dyDescent="0.25">
      <c r="A107" s="3">
        <v>44325</v>
      </c>
      <c r="B107" s="4" t="s">
        <v>39</v>
      </c>
      <c r="C107" s="5">
        <v>6</v>
      </c>
      <c r="D107" s="5" t="s">
        <v>106</v>
      </c>
      <c r="E107" s="5" t="s">
        <v>106</v>
      </c>
      <c r="F107" s="6">
        <v>0</v>
      </c>
    </row>
    <row r="108" spans="1:6" x14ac:dyDescent="0.25">
      <c r="A108" s="3">
        <v>44325</v>
      </c>
      <c r="B108" s="4" t="s">
        <v>65</v>
      </c>
      <c r="C108" s="5">
        <v>8</v>
      </c>
      <c r="D108" s="5" t="s">
        <v>108</v>
      </c>
      <c r="E108" s="5" t="s">
        <v>107</v>
      </c>
      <c r="F108" s="6">
        <v>0</v>
      </c>
    </row>
    <row r="109" spans="1:6" x14ac:dyDescent="0.25">
      <c r="A109" s="3">
        <v>44328</v>
      </c>
      <c r="B109" s="4" t="s">
        <v>39</v>
      </c>
      <c r="C109" s="5">
        <v>3</v>
      </c>
      <c r="D109" s="5" t="s">
        <v>108</v>
      </c>
      <c r="E109" s="5" t="s">
        <v>106</v>
      </c>
      <c r="F109" s="6">
        <v>0</v>
      </c>
    </row>
    <row r="110" spans="1:6" x14ac:dyDescent="0.25">
      <c r="A110" s="3">
        <v>44328</v>
      </c>
      <c r="B110" s="4" t="s">
        <v>79</v>
      </c>
      <c r="C110" s="5">
        <v>15</v>
      </c>
      <c r="D110" s="5" t="s">
        <v>108</v>
      </c>
      <c r="E110" s="5" t="s">
        <v>106</v>
      </c>
      <c r="F110" s="6">
        <v>0</v>
      </c>
    </row>
    <row r="111" spans="1:6" x14ac:dyDescent="0.25">
      <c r="A111" s="3">
        <v>44329</v>
      </c>
      <c r="B111" s="4" t="s">
        <v>67</v>
      </c>
      <c r="C111" s="5">
        <v>4</v>
      </c>
      <c r="D111" s="5" t="s">
        <v>108</v>
      </c>
      <c r="E111" s="5" t="s">
        <v>106</v>
      </c>
      <c r="F111" s="6">
        <v>0</v>
      </c>
    </row>
    <row r="112" spans="1:6" x14ac:dyDescent="0.25">
      <c r="A112" s="3">
        <v>44336</v>
      </c>
      <c r="B112" s="4" t="s">
        <v>94</v>
      </c>
      <c r="C112" s="5">
        <v>2</v>
      </c>
      <c r="D112" s="5" t="s">
        <v>106</v>
      </c>
      <c r="E112" s="5" t="s">
        <v>107</v>
      </c>
      <c r="F112" s="6">
        <v>0</v>
      </c>
    </row>
    <row r="113" spans="1:6" x14ac:dyDescent="0.25">
      <c r="A113" s="3">
        <v>44339</v>
      </c>
      <c r="B113" s="4" t="s">
        <v>90</v>
      </c>
      <c r="C113" s="5">
        <v>11</v>
      </c>
      <c r="D113" s="5" t="s">
        <v>108</v>
      </c>
      <c r="E113" s="5" t="s">
        <v>106</v>
      </c>
      <c r="F113" s="6">
        <v>0</v>
      </c>
    </row>
    <row r="114" spans="1:6" x14ac:dyDescent="0.25">
      <c r="A114" s="3">
        <v>44346</v>
      </c>
      <c r="B114" s="4" t="s">
        <v>54</v>
      </c>
      <c r="C114" s="5">
        <v>13</v>
      </c>
      <c r="D114" s="5" t="s">
        <v>106</v>
      </c>
      <c r="E114" s="5" t="s">
        <v>106</v>
      </c>
      <c r="F114" s="6">
        <v>0</v>
      </c>
    </row>
    <row r="115" spans="1:6" x14ac:dyDescent="0.25">
      <c r="A115" s="3">
        <v>44346</v>
      </c>
      <c r="B115" s="4" t="s">
        <v>33</v>
      </c>
      <c r="C115" s="5">
        <v>6</v>
      </c>
      <c r="D115" s="5" t="s">
        <v>106</v>
      </c>
      <c r="E115" s="5" t="s">
        <v>107</v>
      </c>
      <c r="F115" s="6">
        <v>0</v>
      </c>
    </row>
    <row r="116" spans="1:6" x14ac:dyDescent="0.25">
      <c r="A116" s="3">
        <v>44350</v>
      </c>
      <c r="B116" s="4" t="s">
        <v>50</v>
      </c>
      <c r="C116" s="5">
        <v>10</v>
      </c>
      <c r="D116" s="5" t="s">
        <v>108</v>
      </c>
      <c r="E116" s="5" t="s">
        <v>107</v>
      </c>
      <c r="F116" s="6">
        <v>0</v>
      </c>
    </row>
    <row r="117" spans="1:6" x14ac:dyDescent="0.25">
      <c r="A117" s="3">
        <v>44351</v>
      </c>
      <c r="B117" s="4" t="s">
        <v>47</v>
      </c>
      <c r="C117" s="5">
        <v>8</v>
      </c>
      <c r="D117" s="5" t="s">
        <v>105</v>
      </c>
      <c r="E117" s="5" t="s">
        <v>106</v>
      </c>
      <c r="F117" s="6">
        <v>0</v>
      </c>
    </row>
    <row r="118" spans="1:6" x14ac:dyDescent="0.25">
      <c r="A118" s="3">
        <v>44351</v>
      </c>
      <c r="B118" s="4" t="s">
        <v>47</v>
      </c>
      <c r="C118" s="5">
        <v>12</v>
      </c>
      <c r="D118" s="5" t="s">
        <v>106</v>
      </c>
      <c r="E118" s="5" t="s">
        <v>107</v>
      </c>
      <c r="F118" s="6">
        <v>0</v>
      </c>
    </row>
    <row r="119" spans="1:6" x14ac:dyDescent="0.25">
      <c r="A119" s="3">
        <v>44352</v>
      </c>
      <c r="B119" s="4" t="s">
        <v>52</v>
      </c>
      <c r="C119" s="5">
        <v>15</v>
      </c>
      <c r="D119" s="5" t="s">
        <v>105</v>
      </c>
      <c r="E119" s="5" t="s">
        <v>106</v>
      </c>
      <c r="F119" s="6">
        <v>0</v>
      </c>
    </row>
    <row r="120" spans="1:6" x14ac:dyDescent="0.25">
      <c r="A120" s="3">
        <v>44352</v>
      </c>
      <c r="B120" s="4" t="s">
        <v>79</v>
      </c>
      <c r="C120" s="5">
        <v>10</v>
      </c>
      <c r="D120" s="5" t="s">
        <v>108</v>
      </c>
      <c r="E120" s="5" t="s">
        <v>106</v>
      </c>
      <c r="F120" s="6">
        <v>0</v>
      </c>
    </row>
    <row r="121" spans="1:6" x14ac:dyDescent="0.25">
      <c r="A121" s="3">
        <v>44353</v>
      </c>
      <c r="B121" s="4" t="s">
        <v>75</v>
      </c>
      <c r="C121" s="5">
        <v>6</v>
      </c>
      <c r="D121" s="5" t="s">
        <v>108</v>
      </c>
      <c r="E121" s="5" t="s">
        <v>106</v>
      </c>
      <c r="F121" s="6">
        <v>0</v>
      </c>
    </row>
    <row r="122" spans="1:6" x14ac:dyDescent="0.25">
      <c r="A122" s="3">
        <v>44355</v>
      </c>
      <c r="B122" s="4" t="s">
        <v>65</v>
      </c>
      <c r="C122" s="5">
        <v>11</v>
      </c>
      <c r="D122" s="5" t="s">
        <v>108</v>
      </c>
      <c r="E122" s="5" t="s">
        <v>106</v>
      </c>
      <c r="F122" s="6">
        <v>0</v>
      </c>
    </row>
    <row r="123" spans="1:6" x14ac:dyDescent="0.25">
      <c r="A123" s="3">
        <v>44355</v>
      </c>
      <c r="B123" s="4" t="s">
        <v>14</v>
      </c>
      <c r="C123" s="5">
        <v>11</v>
      </c>
      <c r="D123" s="5" t="s">
        <v>105</v>
      </c>
      <c r="E123" s="5" t="s">
        <v>107</v>
      </c>
      <c r="F123" s="6">
        <v>0</v>
      </c>
    </row>
    <row r="124" spans="1:6" x14ac:dyDescent="0.25">
      <c r="A124" s="3">
        <v>44356</v>
      </c>
      <c r="B124" s="4" t="s">
        <v>6</v>
      </c>
      <c r="C124" s="5">
        <v>7</v>
      </c>
      <c r="D124" s="5" t="s">
        <v>108</v>
      </c>
      <c r="E124" s="5" t="s">
        <v>106</v>
      </c>
      <c r="F124" s="6">
        <v>0</v>
      </c>
    </row>
    <row r="125" spans="1:6" x14ac:dyDescent="0.25">
      <c r="A125" s="3">
        <v>44358</v>
      </c>
      <c r="B125" s="4" t="s">
        <v>73</v>
      </c>
      <c r="C125" s="5">
        <v>12</v>
      </c>
      <c r="D125" s="5" t="s">
        <v>105</v>
      </c>
      <c r="E125" s="5" t="s">
        <v>107</v>
      </c>
      <c r="F125" s="6">
        <v>0</v>
      </c>
    </row>
    <row r="126" spans="1:6" x14ac:dyDescent="0.25">
      <c r="A126" s="3">
        <v>44359</v>
      </c>
      <c r="B126" s="4" t="s">
        <v>92</v>
      </c>
      <c r="C126" s="5">
        <v>6</v>
      </c>
      <c r="D126" s="5" t="s">
        <v>108</v>
      </c>
      <c r="E126" s="5" t="s">
        <v>106</v>
      </c>
      <c r="F126" s="6">
        <v>0</v>
      </c>
    </row>
    <row r="127" spans="1:6" x14ac:dyDescent="0.25">
      <c r="A127" s="3">
        <v>44361</v>
      </c>
      <c r="B127" s="4" t="s">
        <v>58</v>
      </c>
      <c r="C127" s="5">
        <v>10</v>
      </c>
      <c r="D127" s="5" t="s">
        <v>106</v>
      </c>
      <c r="E127" s="5" t="s">
        <v>107</v>
      </c>
      <c r="F127" s="6">
        <v>0</v>
      </c>
    </row>
    <row r="128" spans="1:6" x14ac:dyDescent="0.25">
      <c r="A128" s="3">
        <v>44363</v>
      </c>
      <c r="B128" s="4" t="s">
        <v>45</v>
      </c>
      <c r="C128" s="5">
        <v>5</v>
      </c>
      <c r="D128" s="5" t="s">
        <v>105</v>
      </c>
      <c r="E128" s="5" t="s">
        <v>107</v>
      </c>
      <c r="F128" s="6">
        <v>0</v>
      </c>
    </row>
    <row r="129" spans="1:6" x14ac:dyDescent="0.25">
      <c r="A129" s="3">
        <v>44363</v>
      </c>
      <c r="B129" s="4" t="s">
        <v>37</v>
      </c>
      <c r="C129" s="5">
        <v>12</v>
      </c>
      <c r="D129" s="5" t="s">
        <v>106</v>
      </c>
      <c r="E129" s="5" t="s">
        <v>107</v>
      </c>
      <c r="F129" s="6">
        <v>0</v>
      </c>
    </row>
    <row r="130" spans="1:6" x14ac:dyDescent="0.25">
      <c r="A130" s="3">
        <v>44363</v>
      </c>
      <c r="B130" s="4" t="s">
        <v>88</v>
      </c>
      <c r="C130" s="5">
        <v>11</v>
      </c>
      <c r="D130" s="5" t="s">
        <v>108</v>
      </c>
      <c r="E130" s="5" t="s">
        <v>107</v>
      </c>
      <c r="F130" s="6">
        <v>0</v>
      </c>
    </row>
    <row r="131" spans="1:6" x14ac:dyDescent="0.25">
      <c r="A131" s="3">
        <v>44365</v>
      </c>
      <c r="B131" s="4" t="s">
        <v>58</v>
      </c>
      <c r="C131" s="5">
        <v>13</v>
      </c>
      <c r="D131" s="5" t="s">
        <v>108</v>
      </c>
      <c r="E131" s="5" t="s">
        <v>107</v>
      </c>
      <c r="F131" s="6">
        <v>0</v>
      </c>
    </row>
    <row r="132" spans="1:6" x14ac:dyDescent="0.25">
      <c r="A132" s="3">
        <v>44366</v>
      </c>
      <c r="B132" s="4" t="s">
        <v>92</v>
      </c>
      <c r="C132" s="5">
        <v>5</v>
      </c>
      <c r="D132" s="5" t="s">
        <v>108</v>
      </c>
      <c r="E132" s="5" t="s">
        <v>106</v>
      </c>
      <c r="F132" s="6">
        <v>0</v>
      </c>
    </row>
    <row r="133" spans="1:6" x14ac:dyDescent="0.25">
      <c r="A133" s="3">
        <v>44367</v>
      </c>
      <c r="B133" s="4" t="s">
        <v>39</v>
      </c>
      <c r="C133" s="5">
        <v>1</v>
      </c>
      <c r="D133" s="5" t="s">
        <v>105</v>
      </c>
      <c r="E133" s="5" t="s">
        <v>107</v>
      </c>
      <c r="F133" s="6">
        <v>0</v>
      </c>
    </row>
    <row r="134" spans="1:6" x14ac:dyDescent="0.25">
      <c r="A134" s="3">
        <v>44370</v>
      </c>
      <c r="B134" s="4" t="s">
        <v>39</v>
      </c>
      <c r="C134" s="5">
        <v>4</v>
      </c>
      <c r="D134" s="5" t="s">
        <v>108</v>
      </c>
      <c r="E134" s="5" t="s">
        <v>106</v>
      </c>
      <c r="F134" s="6">
        <v>0</v>
      </c>
    </row>
    <row r="135" spans="1:6" x14ac:dyDescent="0.25">
      <c r="A135" s="3">
        <v>44371</v>
      </c>
      <c r="B135" s="4" t="s">
        <v>29</v>
      </c>
      <c r="C135" s="5">
        <v>13</v>
      </c>
      <c r="D135" s="5" t="s">
        <v>108</v>
      </c>
      <c r="E135" s="5" t="s">
        <v>106</v>
      </c>
      <c r="F135" s="6">
        <v>0</v>
      </c>
    </row>
    <row r="136" spans="1:6" x14ac:dyDescent="0.25">
      <c r="A136" s="3">
        <v>44373</v>
      </c>
      <c r="B136" s="4" t="s">
        <v>24</v>
      </c>
      <c r="C136" s="5">
        <v>7</v>
      </c>
      <c r="D136" s="5" t="s">
        <v>106</v>
      </c>
      <c r="E136" s="5" t="s">
        <v>106</v>
      </c>
      <c r="F136" s="6">
        <v>0</v>
      </c>
    </row>
    <row r="137" spans="1:6" x14ac:dyDescent="0.25">
      <c r="A137" s="3">
        <v>44374</v>
      </c>
      <c r="B137" s="4" t="s">
        <v>16</v>
      </c>
      <c r="C137" s="5">
        <v>11</v>
      </c>
      <c r="D137" s="5" t="s">
        <v>108</v>
      </c>
      <c r="E137" s="5" t="s">
        <v>107</v>
      </c>
      <c r="F137" s="6">
        <v>0</v>
      </c>
    </row>
    <row r="138" spans="1:6" x14ac:dyDescent="0.25">
      <c r="A138" s="3">
        <v>44375</v>
      </c>
      <c r="B138" s="4" t="s">
        <v>50</v>
      </c>
      <c r="C138" s="5">
        <v>2</v>
      </c>
      <c r="D138" s="5" t="s">
        <v>106</v>
      </c>
      <c r="E138" s="5" t="s">
        <v>107</v>
      </c>
      <c r="F138" s="6">
        <v>0</v>
      </c>
    </row>
    <row r="139" spans="1:6" x14ac:dyDescent="0.25">
      <c r="A139" s="3">
        <v>44375</v>
      </c>
      <c r="B139" s="4" t="s">
        <v>79</v>
      </c>
      <c r="C139" s="5">
        <v>7</v>
      </c>
      <c r="D139" s="5" t="s">
        <v>106</v>
      </c>
      <c r="E139" s="5" t="s">
        <v>106</v>
      </c>
      <c r="F139" s="6">
        <v>0</v>
      </c>
    </row>
    <row r="140" spans="1:6" x14ac:dyDescent="0.25">
      <c r="A140" s="3">
        <v>44376</v>
      </c>
      <c r="B140" s="4" t="s">
        <v>35</v>
      </c>
      <c r="C140" s="5">
        <v>4</v>
      </c>
      <c r="D140" s="5" t="s">
        <v>108</v>
      </c>
      <c r="E140" s="5" t="s">
        <v>106</v>
      </c>
      <c r="F140" s="6">
        <v>0</v>
      </c>
    </row>
    <row r="141" spans="1:6" x14ac:dyDescent="0.25">
      <c r="A141" s="3">
        <v>44378</v>
      </c>
      <c r="B141" s="4" t="s">
        <v>16</v>
      </c>
      <c r="C141" s="5">
        <v>11</v>
      </c>
      <c r="D141" s="5" t="s">
        <v>108</v>
      </c>
      <c r="E141" s="5" t="s">
        <v>107</v>
      </c>
      <c r="F141" s="6">
        <v>0</v>
      </c>
    </row>
    <row r="142" spans="1:6" x14ac:dyDescent="0.25">
      <c r="A142" s="3">
        <v>44379</v>
      </c>
      <c r="B142" s="4" t="s">
        <v>26</v>
      </c>
      <c r="C142" s="5">
        <v>11</v>
      </c>
      <c r="D142" s="5" t="s">
        <v>108</v>
      </c>
      <c r="E142" s="5" t="s">
        <v>107</v>
      </c>
      <c r="F142" s="6">
        <v>0</v>
      </c>
    </row>
    <row r="143" spans="1:6" x14ac:dyDescent="0.25">
      <c r="A143" s="3">
        <v>44380</v>
      </c>
      <c r="B143" s="4" t="s">
        <v>75</v>
      </c>
      <c r="C143" s="5">
        <v>9</v>
      </c>
      <c r="D143" s="5" t="s">
        <v>106</v>
      </c>
      <c r="E143" s="5" t="s">
        <v>107</v>
      </c>
      <c r="F143" s="6">
        <v>0</v>
      </c>
    </row>
    <row r="144" spans="1:6" x14ac:dyDescent="0.25">
      <c r="A144" s="3">
        <v>44380</v>
      </c>
      <c r="B144" s="4" t="s">
        <v>12</v>
      </c>
      <c r="C144" s="5">
        <v>8</v>
      </c>
      <c r="D144" s="5" t="s">
        <v>106</v>
      </c>
      <c r="E144" s="5" t="s">
        <v>107</v>
      </c>
      <c r="F144" s="6">
        <v>0</v>
      </c>
    </row>
    <row r="145" spans="1:6" x14ac:dyDescent="0.25">
      <c r="A145" s="3">
        <v>44382</v>
      </c>
      <c r="B145" s="4" t="s">
        <v>10</v>
      </c>
      <c r="C145" s="5">
        <v>8</v>
      </c>
      <c r="D145" s="5" t="s">
        <v>108</v>
      </c>
      <c r="E145" s="5" t="s">
        <v>106</v>
      </c>
      <c r="F145" s="6">
        <v>0</v>
      </c>
    </row>
    <row r="146" spans="1:6" x14ac:dyDescent="0.25">
      <c r="A146" s="3">
        <v>44383</v>
      </c>
      <c r="B146" s="4" t="s">
        <v>92</v>
      </c>
      <c r="C146" s="5">
        <v>15</v>
      </c>
      <c r="D146" s="5" t="s">
        <v>108</v>
      </c>
      <c r="E146" s="5" t="s">
        <v>107</v>
      </c>
      <c r="F146" s="6">
        <v>0</v>
      </c>
    </row>
    <row r="147" spans="1:6" x14ac:dyDescent="0.25">
      <c r="A147" s="3">
        <v>44385</v>
      </c>
      <c r="B147" s="4" t="s">
        <v>14</v>
      </c>
      <c r="C147" s="5">
        <v>10</v>
      </c>
      <c r="D147" s="5" t="s">
        <v>108</v>
      </c>
      <c r="E147" s="5" t="s">
        <v>106</v>
      </c>
      <c r="F147" s="6">
        <v>0</v>
      </c>
    </row>
    <row r="148" spans="1:6" x14ac:dyDescent="0.25">
      <c r="A148" s="3">
        <v>44387</v>
      </c>
      <c r="B148" s="4" t="s">
        <v>77</v>
      </c>
      <c r="C148" s="5">
        <v>6</v>
      </c>
      <c r="D148" s="5" t="s">
        <v>105</v>
      </c>
      <c r="E148" s="5" t="s">
        <v>107</v>
      </c>
      <c r="F148" s="6">
        <v>0</v>
      </c>
    </row>
    <row r="149" spans="1:6" x14ac:dyDescent="0.25">
      <c r="A149" s="3">
        <v>44388</v>
      </c>
      <c r="B149" s="4" t="s">
        <v>24</v>
      </c>
      <c r="C149" s="5">
        <v>4</v>
      </c>
      <c r="D149" s="5" t="s">
        <v>105</v>
      </c>
      <c r="E149" s="5" t="s">
        <v>106</v>
      </c>
      <c r="F149" s="6">
        <v>0</v>
      </c>
    </row>
    <row r="150" spans="1:6" x14ac:dyDescent="0.25">
      <c r="A150" s="3">
        <v>44390</v>
      </c>
      <c r="B150" s="4" t="s">
        <v>45</v>
      </c>
      <c r="C150" s="5">
        <v>1</v>
      </c>
      <c r="D150" s="5" t="s">
        <v>108</v>
      </c>
      <c r="E150" s="5" t="s">
        <v>107</v>
      </c>
      <c r="F150" s="6">
        <v>0</v>
      </c>
    </row>
    <row r="151" spans="1:6" x14ac:dyDescent="0.25">
      <c r="A151" s="3">
        <v>44393</v>
      </c>
      <c r="B151" s="4" t="s">
        <v>54</v>
      </c>
      <c r="C151" s="5">
        <v>8</v>
      </c>
      <c r="D151" s="5" t="s">
        <v>105</v>
      </c>
      <c r="E151" s="5" t="s">
        <v>107</v>
      </c>
      <c r="F151" s="6">
        <v>0</v>
      </c>
    </row>
    <row r="152" spans="1:6" x14ac:dyDescent="0.25">
      <c r="A152" s="3">
        <v>44395</v>
      </c>
      <c r="B152" s="4" t="s">
        <v>63</v>
      </c>
      <c r="C152" s="5">
        <v>14</v>
      </c>
      <c r="D152" s="5" t="s">
        <v>106</v>
      </c>
      <c r="E152" s="5" t="s">
        <v>106</v>
      </c>
      <c r="F152" s="6">
        <v>0</v>
      </c>
    </row>
    <row r="153" spans="1:6" x14ac:dyDescent="0.25">
      <c r="A153" s="3">
        <v>44397</v>
      </c>
      <c r="B153" s="4" t="s">
        <v>86</v>
      </c>
      <c r="C153" s="5">
        <v>11</v>
      </c>
      <c r="D153" s="5" t="s">
        <v>106</v>
      </c>
      <c r="E153" s="5" t="s">
        <v>106</v>
      </c>
      <c r="F153" s="6">
        <v>0</v>
      </c>
    </row>
    <row r="154" spans="1:6" x14ac:dyDescent="0.25">
      <c r="A154" s="3">
        <v>44397</v>
      </c>
      <c r="B154" s="4" t="s">
        <v>96</v>
      </c>
      <c r="C154" s="5">
        <v>5</v>
      </c>
      <c r="D154" s="5" t="s">
        <v>108</v>
      </c>
      <c r="E154" s="5" t="s">
        <v>106</v>
      </c>
      <c r="F154" s="6">
        <v>0</v>
      </c>
    </row>
    <row r="155" spans="1:6" x14ac:dyDescent="0.25">
      <c r="A155" s="3">
        <v>44398</v>
      </c>
      <c r="B155" s="4" t="s">
        <v>67</v>
      </c>
      <c r="C155" s="5">
        <v>15</v>
      </c>
      <c r="D155" s="5" t="s">
        <v>108</v>
      </c>
      <c r="E155" s="5" t="s">
        <v>106</v>
      </c>
      <c r="F155" s="6">
        <v>0</v>
      </c>
    </row>
    <row r="156" spans="1:6" x14ac:dyDescent="0.25">
      <c r="A156" s="3">
        <v>44399</v>
      </c>
      <c r="B156" s="4" t="s">
        <v>60</v>
      </c>
      <c r="C156" s="5">
        <v>3</v>
      </c>
      <c r="D156" s="5" t="s">
        <v>105</v>
      </c>
      <c r="E156" s="5" t="s">
        <v>107</v>
      </c>
      <c r="F156" s="6">
        <v>0</v>
      </c>
    </row>
    <row r="157" spans="1:6" x14ac:dyDescent="0.25">
      <c r="A157" s="3">
        <v>44399</v>
      </c>
      <c r="B157" s="4" t="s">
        <v>56</v>
      </c>
      <c r="C157" s="5">
        <v>14</v>
      </c>
      <c r="D157" s="5" t="s">
        <v>106</v>
      </c>
      <c r="E157" s="5" t="s">
        <v>107</v>
      </c>
      <c r="F157" s="6">
        <v>0</v>
      </c>
    </row>
    <row r="158" spans="1:6" x14ac:dyDescent="0.25">
      <c r="A158" s="3">
        <v>44400</v>
      </c>
      <c r="B158" s="4" t="s">
        <v>81</v>
      </c>
      <c r="C158" s="5">
        <v>7</v>
      </c>
      <c r="D158" s="5" t="s">
        <v>105</v>
      </c>
      <c r="E158" s="5" t="s">
        <v>106</v>
      </c>
      <c r="F158" s="6">
        <v>0</v>
      </c>
    </row>
    <row r="159" spans="1:6" x14ac:dyDescent="0.25">
      <c r="A159" s="3">
        <v>44400</v>
      </c>
      <c r="B159" s="4" t="s">
        <v>83</v>
      </c>
      <c r="C159" s="5">
        <v>8</v>
      </c>
      <c r="D159" s="5" t="s">
        <v>108</v>
      </c>
      <c r="E159" s="5" t="s">
        <v>106</v>
      </c>
      <c r="F159" s="6">
        <v>0</v>
      </c>
    </row>
    <row r="160" spans="1:6" x14ac:dyDescent="0.25">
      <c r="A160" s="3">
        <v>44401</v>
      </c>
      <c r="B160" s="4" t="s">
        <v>24</v>
      </c>
      <c r="C160" s="5">
        <v>4</v>
      </c>
      <c r="D160" s="5" t="s">
        <v>106</v>
      </c>
      <c r="E160" s="5" t="s">
        <v>107</v>
      </c>
      <c r="F160" s="6">
        <v>0</v>
      </c>
    </row>
    <row r="161" spans="1:6" x14ac:dyDescent="0.25">
      <c r="A161" s="3">
        <v>44406</v>
      </c>
      <c r="B161" s="4" t="s">
        <v>98</v>
      </c>
      <c r="C161" s="5">
        <v>15</v>
      </c>
      <c r="D161" s="5" t="s">
        <v>106</v>
      </c>
      <c r="E161" s="5" t="s">
        <v>107</v>
      </c>
      <c r="F161" s="6">
        <v>0</v>
      </c>
    </row>
    <row r="162" spans="1:6" x14ac:dyDescent="0.25">
      <c r="A162" s="3">
        <v>44409</v>
      </c>
      <c r="B162" s="4" t="s">
        <v>6</v>
      </c>
      <c r="C162" s="5">
        <v>11</v>
      </c>
      <c r="D162" s="5" t="s">
        <v>108</v>
      </c>
      <c r="E162" s="5" t="s">
        <v>107</v>
      </c>
      <c r="F162" s="6">
        <v>0</v>
      </c>
    </row>
    <row r="163" spans="1:6" x14ac:dyDescent="0.25">
      <c r="A163" s="3">
        <v>44410</v>
      </c>
      <c r="B163" s="4" t="s">
        <v>54</v>
      </c>
      <c r="C163" s="5">
        <v>3</v>
      </c>
      <c r="D163" s="5" t="s">
        <v>108</v>
      </c>
      <c r="E163" s="5" t="s">
        <v>106</v>
      </c>
      <c r="F163" s="6">
        <v>0</v>
      </c>
    </row>
    <row r="164" spans="1:6" x14ac:dyDescent="0.25">
      <c r="A164" s="3">
        <v>44411</v>
      </c>
      <c r="B164" s="4" t="s">
        <v>52</v>
      </c>
      <c r="C164" s="5">
        <v>13</v>
      </c>
      <c r="D164" s="5" t="s">
        <v>106</v>
      </c>
      <c r="E164" s="5" t="s">
        <v>106</v>
      </c>
      <c r="F164" s="6">
        <v>0</v>
      </c>
    </row>
    <row r="165" spans="1:6" x14ac:dyDescent="0.25">
      <c r="A165" s="3">
        <v>44411</v>
      </c>
      <c r="B165" s="4" t="s">
        <v>77</v>
      </c>
      <c r="C165" s="5">
        <v>12</v>
      </c>
      <c r="D165" s="5" t="s">
        <v>106</v>
      </c>
      <c r="E165" s="5" t="s">
        <v>106</v>
      </c>
      <c r="F165" s="6">
        <v>0</v>
      </c>
    </row>
    <row r="166" spans="1:6" x14ac:dyDescent="0.25">
      <c r="A166" s="3">
        <v>44413</v>
      </c>
      <c r="B166" s="4" t="s">
        <v>65</v>
      </c>
      <c r="C166" s="5">
        <v>14</v>
      </c>
      <c r="D166" s="5" t="s">
        <v>108</v>
      </c>
      <c r="E166" s="5" t="s">
        <v>107</v>
      </c>
      <c r="F166" s="6">
        <v>0</v>
      </c>
    </row>
    <row r="167" spans="1:6" x14ac:dyDescent="0.25">
      <c r="A167" s="3">
        <v>44414</v>
      </c>
      <c r="B167" s="4" t="s">
        <v>83</v>
      </c>
      <c r="C167" s="5">
        <v>1</v>
      </c>
      <c r="D167" s="5" t="s">
        <v>105</v>
      </c>
      <c r="E167" s="5" t="s">
        <v>107</v>
      </c>
      <c r="F167" s="6">
        <v>0</v>
      </c>
    </row>
    <row r="168" spans="1:6" x14ac:dyDescent="0.25">
      <c r="A168" s="3">
        <v>44418</v>
      </c>
      <c r="B168" s="4" t="s">
        <v>16</v>
      </c>
      <c r="C168" s="5">
        <v>4</v>
      </c>
      <c r="D168" s="5" t="s">
        <v>105</v>
      </c>
      <c r="E168" s="5" t="s">
        <v>107</v>
      </c>
      <c r="F168" s="6">
        <v>0</v>
      </c>
    </row>
    <row r="169" spans="1:6" x14ac:dyDescent="0.25">
      <c r="A169" s="3">
        <v>44418</v>
      </c>
      <c r="B169" s="4" t="s">
        <v>98</v>
      </c>
      <c r="C169" s="5">
        <v>10</v>
      </c>
      <c r="D169" s="5" t="s">
        <v>106</v>
      </c>
      <c r="E169" s="5" t="s">
        <v>107</v>
      </c>
      <c r="F169" s="6">
        <v>0</v>
      </c>
    </row>
    <row r="170" spans="1:6" x14ac:dyDescent="0.25">
      <c r="A170" s="3">
        <v>44418</v>
      </c>
      <c r="B170" s="4" t="s">
        <v>18</v>
      </c>
      <c r="C170" s="5">
        <v>6</v>
      </c>
      <c r="D170" s="5" t="s">
        <v>108</v>
      </c>
      <c r="E170" s="5" t="s">
        <v>107</v>
      </c>
      <c r="F170" s="6">
        <v>0</v>
      </c>
    </row>
    <row r="171" spans="1:6" x14ac:dyDescent="0.25">
      <c r="A171" s="3">
        <v>44419</v>
      </c>
      <c r="B171" s="4" t="s">
        <v>54</v>
      </c>
      <c r="C171" s="5">
        <v>4</v>
      </c>
      <c r="D171" s="5" t="s">
        <v>108</v>
      </c>
      <c r="E171" s="5" t="s">
        <v>106</v>
      </c>
      <c r="F171" s="6">
        <v>0</v>
      </c>
    </row>
    <row r="172" spans="1:6" x14ac:dyDescent="0.25">
      <c r="A172" s="3">
        <v>44421</v>
      </c>
      <c r="B172" s="4" t="s">
        <v>29</v>
      </c>
      <c r="C172" s="5">
        <v>13</v>
      </c>
      <c r="D172" s="5" t="s">
        <v>108</v>
      </c>
      <c r="E172" s="5" t="s">
        <v>106</v>
      </c>
      <c r="F172" s="6">
        <v>0</v>
      </c>
    </row>
    <row r="173" spans="1:6" x14ac:dyDescent="0.25">
      <c r="A173" s="3">
        <v>44421</v>
      </c>
      <c r="B173" s="4" t="s">
        <v>63</v>
      </c>
      <c r="C173" s="5">
        <v>9</v>
      </c>
      <c r="D173" s="5" t="s">
        <v>108</v>
      </c>
      <c r="E173" s="5" t="s">
        <v>106</v>
      </c>
      <c r="F173" s="6">
        <v>0</v>
      </c>
    </row>
    <row r="174" spans="1:6" x14ac:dyDescent="0.25">
      <c r="A174" s="3">
        <v>44424</v>
      </c>
      <c r="B174" s="4" t="s">
        <v>12</v>
      </c>
      <c r="C174" s="5">
        <v>3</v>
      </c>
      <c r="D174" s="5" t="s">
        <v>106</v>
      </c>
      <c r="E174" s="5" t="s">
        <v>106</v>
      </c>
      <c r="F174" s="6">
        <v>0</v>
      </c>
    </row>
    <row r="175" spans="1:6" x14ac:dyDescent="0.25">
      <c r="A175" s="3">
        <v>44426</v>
      </c>
      <c r="B175" s="4" t="s">
        <v>58</v>
      </c>
      <c r="C175" s="5">
        <v>6</v>
      </c>
      <c r="D175" s="5" t="s">
        <v>108</v>
      </c>
      <c r="E175" s="5" t="s">
        <v>106</v>
      </c>
      <c r="F175" s="6">
        <v>0</v>
      </c>
    </row>
    <row r="176" spans="1:6" x14ac:dyDescent="0.25">
      <c r="A176" s="3">
        <v>44428</v>
      </c>
      <c r="B176" s="4" t="s">
        <v>47</v>
      </c>
      <c r="C176" s="5">
        <v>15</v>
      </c>
      <c r="D176" s="5" t="s">
        <v>108</v>
      </c>
      <c r="E176" s="5" t="s">
        <v>107</v>
      </c>
      <c r="F176" s="6">
        <v>0</v>
      </c>
    </row>
    <row r="177" spans="1:6" x14ac:dyDescent="0.25">
      <c r="A177" s="3">
        <v>44428</v>
      </c>
      <c r="B177" s="4" t="s">
        <v>71</v>
      </c>
      <c r="C177" s="5">
        <v>9</v>
      </c>
      <c r="D177" s="5" t="s">
        <v>108</v>
      </c>
      <c r="E177" s="5" t="s">
        <v>106</v>
      </c>
      <c r="F177" s="6">
        <v>0</v>
      </c>
    </row>
    <row r="178" spans="1:6" x14ac:dyDescent="0.25">
      <c r="A178" s="3">
        <v>44428</v>
      </c>
      <c r="B178" s="4" t="s">
        <v>65</v>
      </c>
      <c r="C178" s="5">
        <v>13</v>
      </c>
      <c r="D178" s="5" t="s">
        <v>108</v>
      </c>
      <c r="E178" s="5" t="s">
        <v>106</v>
      </c>
      <c r="F178" s="6">
        <v>0</v>
      </c>
    </row>
    <row r="179" spans="1:6" x14ac:dyDescent="0.25">
      <c r="A179" s="3">
        <v>44434</v>
      </c>
      <c r="B179" s="4" t="s">
        <v>88</v>
      </c>
      <c r="C179" s="5">
        <v>4</v>
      </c>
      <c r="D179" s="5" t="s">
        <v>108</v>
      </c>
      <c r="E179" s="5" t="s">
        <v>106</v>
      </c>
      <c r="F179" s="6">
        <v>0</v>
      </c>
    </row>
    <row r="180" spans="1:6" x14ac:dyDescent="0.25">
      <c r="A180" s="3">
        <v>44437</v>
      </c>
      <c r="B180" s="4" t="s">
        <v>77</v>
      </c>
      <c r="C180" s="5">
        <v>12</v>
      </c>
      <c r="D180" s="5" t="s">
        <v>105</v>
      </c>
      <c r="E180" s="5" t="s">
        <v>106</v>
      </c>
      <c r="F180" s="6">
        <v>0</v>
      </c>
    </row>
    <row r="181" spans="1:6" x14ac:dyDescent="0.25">
      <c r="A181" s="3">
        <v>44438</v>
      </c>
      <c r="B181" s="4" t="s">
        <v>33</v>
      </c>
      <c r="C181" s="5">
        <v>13</v>
      </c>
      <c r="D181" s="5" t="s">
        <v>108</v>
      </c>
      <c r="E181" s="5" t="s">
        <v>106</v>
      </c>
      <c r="F181" s="6">
        <v>0</v>
      </c>
    </row>
    <row r="182" spans="1:6" x14ac:dyDescent="0.25">
      <c r="A182" s="3">
        <v>44439</v>
      </c>
      <c r="B182" s="4" t="s">
        <v>6</v>
      </c>
      <c r="C182" s="5">
        <v>2</v>
      </c>
      <c r="D182" s="5" t="s">
        <v>108</v>
      </c>
      <c r="E182" s="5" t="s">
        <v>106</v>
      </c>
      <c r="F182" s="6">
        <v>0</v>
      </c>
    </row>
    <row r="183" spans="1:6" x14ac:dyDescent="0.25">
      <c r="A183" s="3">
        <v>44439</v>
      </c>
      <c r="B183" s="4" t="s">
        <v>79</v>
      </c>
      <c r="C183" s="5">
        <v>11</v>
      </c>
      <c r="D183" s="5" t="s">
        <v>108</v>
      </c>
      <c r="E183" s="5" t="s">
        <v>106</v>
      </c>
      <c r="F183" s="6">
        <v>0</v>
      </c>
    </row>
    <row r="184" spans="1:6" x14ac:dyDescent="0.25">
      <c r="A184" s="3">
        <v>44440</v>
      </c>
      <c r="B184" s="4" t="s">
        <v>56</v>
      </c>
      <c r="C184" s="5">
        <v>1</v>
      </c>
      <c r="D184" s="5" t="s">
        <v>105</v>
      </c>
      <c r="E184" s="5" t="s">
        <v>107</v>
      </c>
      <c r="F184" s="6">
        <v>0</v>
      </c>
    </row>
    <row r="185" spans="1:6" x14ac:dyDescent="0.25">
      <c r="A185" s="3">
        <v>44440</v>
      </c>
      <c r="B185" s="4" t="s">
        <v>12</v>
      </c>
      <c r="C185" s="5">
        <v>14</v>
      </c>
      <c r="D185" s="5" t="s">
        <v>106</v>
      </c>
      <c r="E185" s="5" t="s">
        <v>106</v>
      </c>
      <c r="F185" s="6">
        <v>0</v>
      </c>
    </row>
    <row r="186" spans="1:6" x14ac:dyDescent="0.25">
      <c r="A186" s="3">
        <v>44442</v>
      </c>
      <c r="B186" s="4" t="s">
        <v>92</v>
      </c>
      <c r="C186" s="5">
        <v>8</v>
      </c>
      <c r="D186" s="5" t="s">
        <v>108</v>
      </c>
      <c r="E186" s="5" t="s">
        <v>106</v>
      </c>
      <c r="F186" s="6">
        <v>0</v>
      </c>
    </row>
    <row r="187" spans="1:6" x14ac:dyDescent="0.25">
      <c r="A187" s="3">
        <v>44443</v>
      </c>
      <c r="B187" s="4" t="s">
        <v>65</v>
      </c>
      <c r="C187" s="5">
        <v>7</v>
      </c>
      <c r="D187" s="5" t="s">
        <v>108</v>
      </c>
      <c r="E187" s="5" t="s">
        <v>106</v>
      </c>
      <c r="F187" s="6">
        <v>0</v>
      </c>
    </row>
    <row r="188" spans="1:6" x14ac:dyDescent="0.25">
      <c r="A188" s="3">
        <v>44443</v>
      </c>
      <c r="B188" s="4" t="s">
        <v>54</v>
      </c>
      <c r="C188" s="5">
        <v>15</v>
      </c>
      <c r="D188" s="5" t="s">
        <v>108</v>
      </c>
      <c r="E188" s="5" t="s">
        <v>106</v>
      </c>
      <c r="F188" s="6">
        <v>0</v>
      </c>
    </row>
    <row r="189" spans="1:6" x14ac:dyDescent="0.25">
      <c r="A189" s="3">
        <v>44444</v>
      </c>
      <c r="B189" s="4" t="s">
        <v>73</v>
      </c>
      <c r="C189" s="5">
        <v>1</v>
      </c>
      <c r="D189" s="5" t="s">
        <v>108</v>
      </c>
      <c r="E189" s="5" t="s">
        <v>107</v>
      </c>
      <c r="F189" s="6">
        <v>0</v>
      </c>
    </row>
    <row r="190" spans="1:6" x14ac:dyDescent="0.25">
      <c r="A190" s="3">
        <v>44446</v>
      </c>
      <c r="B190" s="4" t="s">
        <v>45</v>
      </c>
      <c r="C190" s="5">
        <v>5</v>
      </c>
      <c r="D190" s="5" t="s">
        <v>108</v>
      </c>
      <c r="E190" s="5" t="s">
        <v>106</v>
      </c>
      <c r="F190" s="6">
        <v>0</v>
      </c>
    </row>
    <row r="191" spans="1:6" x14ac:dyDescent="0.25">
      <c r="A191" s="3">
        <v>44448</v>
      </c>
      <c r="B191" s="4" t="s">
        <v>98</v>
      </c>
      <c r="C191" s="5">
        <v>4</v>
      </c>
      <c r="D191" s="5" t="s">
        <v>108</v>
      </c>
      <c r="E191" s="5" t="s">
        <v>106</v>
      </c>
      <c r="F191" s="6">
        <v>0</v>
      </c>
    </row>
    <row r="192" spans="1:6" x14ac:dyDescent="0.25">
      <c r="A192" s="3">
        <v>44449</v>
      </c>
      <c r="B192" s="4" t="s">
        <v>69</v>
      </c>
      <c r="C192" s="5">
        <v>6</v>
      </c>
      <c r="D192" s="5" t="s">
        <v>108</v>
      </c>
      <c r="E192" s="5" t="s">
        <v>106</v>
      </c>
      <c r="F192" s="6">
        <v>0</v>
      </c>
    </row>
    <row r="193" spans="1:6" x14ac:dyDescent="0.25">
      <c r="A193" s="3">
        <v>44449</v>
      </c>
      <c r="B193" s="4" t="s">
        <v>6</v>
      </c>
      <c r="C193" s="5">
        <v>9</v>
      </c>
      <c r="D193" s="5" t="s">
        <v>105</v>
      </c>
      <c r="E193" s="5" t="s">
        <v>106</v>
      </c>
      <c r="F193" s="6">
        <v>0</v>
      </c>
    </row>
    <row r="194" spans="1:6" x14ac:dyDescent="0.25">
      <c r="A194" s="3">
        <v>44449</v>
      </c>
      <c r="B194" s="4" t="s">
        <v>60</v>
      </c>
      <c r="C194" s="5">
        <v>2</v>
      </c>
      <c r="D194" s="5" t="s">
        <v>108</v>
      </c>
      <c r="E194" s="5" t="s">
        <v>106</v>
      </c>
      <c r="F194" s="6">
        <v>0</v>
      </c>
    </row>
    <row r="195" spans="1:6" x14ac:dyDescent="0.25">
      <c r="A195" s="3">
        <v>44450</v>
      </c>
      <c r="B195" s="4" t="s">
        <v>6</v>
      </c>
      <c r="C195" s="5">
        <v>6</v>
      </c>
      <c r="D195" s="5" t="s">
        <v>105</v>
      </c>
      <c r="E195" s="5" t="s">
        <v>106</v>
      </c>
      <c r="F195" s="6">
        <v>0</v>
      </c>
    </row>
    <row r="196" spans="1:6" x14ac:dyDescent="0.25">
      <c r="A196" s="3">
        <v>44452</v>
      </c>
      <c r="B196" s="4" t="s">
        <v>92</v>
      </c>
      <c r="C196" s="5">
        <v>7</v>
      </c>
      <c r="D196" s="5" t="s">
        <v>108</v>
      </c>
      <c r="E196" s="5" t="s">
        <v>107</v>
      </c>
      <c r="F196" s="6">
        <v>0</v>
      </c>
    </row>
    <row r="197" spans="1:6" x14ac:dyDescent="0.25">
      <c r="A197" s="3">
        <v>44454</v>
      </c>
      <c r="B197" s="4" t="s">
        <v>94</v>
      </c>
      <c r="C197" s="5">
        <v>6</v>
      </c>
      <c r="D197" s="5" t="s">
        <v>108</v>
      </c>
      <c r="E197" s="5" t="s">
        <v>106</v>
      </c>
      <c r="F197" s="6">
        <v>0</v>
      </c>
    </row>
    <row r="198" spans="1:6" x14ac:dyDescent="0.25">
      <c r="A198" s="3">
        <v>44454</v>
      </c>
      <c r="B198" s="4" t="s">
        <v>94</v>
      </c>
      <c r="C198" s="5">
        <v>14</v>
      </c>
      <c r="D198" s="5" t="s">
        <v>108</v>
      </c>
      <c r="E198" s="5" t="s">
        <v>106</v>
      </c>
      <c r="F198" s="6">
        <v>0</v>
      </c>
    </row>
    <row r="199" spans="1:6" x14ac:dyDescent="0.25">
      <c r="A199" s="3">
        <v>44460</v>
      </c>
      <c r="B199" s="4" t="s">
        <v>47</v>
      </c>
      <c r="C199" s="5">
        <v>7</v>
      </c>
      <c r="D199" s="5" t="s">
        <v>105</v>
      </c>
      <c r="E199" s="5" t="s">
        <v>107</v>
      </c>
      <c r="F199" s="6">
        <v>0</v>
      </c>
    </row>
    <row r="200" spans="1:6" x14ac:dyDescent="0.25">
      <c r="A200" s="3">
        <v>44461</v>
      </c>
      <c r="B200" s="4" t="s">
        <v>90</v>
      </c>
      <c r="C200" s="5">
        <v>2</v>
      </c>
      <c r="D200" s="5" t="s">
        <v>106</v>
      </c>
      <c r="E200" s="5" t="s">
        <v>107</v>
      </c>
      <c r="F200" s="6">
        <v>0</v>
      </c>
    </row>
    <row r="201" spans="1:6" x14ac:dyDescent="0.25">
      <c r="A201" s="3">
        <v>44461</v>
      </c>
      <c r="B201" s="4" t="s">
        <v>10</v>
      </c>
      <c r="C201" s="5">
        <v>4</v>
      </c>
      <c r="D201" s="5" t="s">
        <v>108</v>
      </c>
      <c r="E201" s="5" t="s">
        <v>107</v>
      </c>
      <c r="F201" s="6">
        <v>0</v>
      </c>
    </row>
    <row r="202" spans="1:6" x14ac:dyDescent="0.25">
      <c r="A202" s="3">
        <v>44462</v>
      </c>
      <c r="B202" s="4" t="s">
        <v>43</v>
      </c>
      <c r="C202" s="5">
        <v>12</v>
      </c>
      <c r="D202" s="5" t="s">
        <v>108</v>
      </c>
      <c r="E202" s="5" t="s">
        <v>107</v>
      </c>
      <c r="F202" s="6">
        <v>0</v>
      </c>
    </row>
    <row r="203" spans="1:6" x14ac:dyDescent="0.25">
      <c r="A203" s="3">
        <v>44462</v>
      </c>
      <c r="B203" s="4" t="s">
        <v>50</v>
      </c>
      <c r="C203" s="5">
        <v>7</v>
      </c>
      <c r="D203" s="5" t="s">
        <v>106</v>
      </c>
      <c r="E203" s="5" t="s">
        <v>106</v>
      </c>
      <c r="F203" s="6">
        <v>0</v>
      </c>
    </row>
    <row r="204" spans="1:6" x14ac:dyDescent="0.25">
      <c r="A204" s="3">
        <v>44466</v>
      </c>
      <c r="B204" s="4" t="s">
        <v>77</v>
      </c>
      <c r="C204" s="5">
        <v>1</v>
      </c>
      <c r="D204" s="5" t="s">
        <v>108</v>
      </c>
      <c r="E204" s="5" t="s">
        <v>107</v>
      </c>
      <c r="F204" s="6">
        <v>0</v>
      </c>
    </row>
    <row r="205" spans="1:6" x14ac:dyDescent="0.25">
      <c r="A205" s="3">
        <v>44469</v>
      </c>
      <c r="B205" s="4" t="s">
        <v>35</v>
      </c>
      <c r="C205" s="5">
        <v>9</v>
      </c>
      <c r="D205" s="5" t="s">
        <v>106</v>
      </c>
      <c r="E205" s="5" t="s">
        <v>106</v>
      </c>
      <c r="F205" s="6">
        <v>0</v>
      </c>
    </row>
    <row r="206" spans="1:6" x14ac:dyDescent="0.25">
      <c r="A206" s="3">
        <v>44469</v>
      </c>
      <c r="B206" s="4" t="s">
        <v>18</v>
      </c>
      <c r="C206" s="5">
        <v>5</v>
      </c>
      <c r="D206" s="5" t="s">
        <v>106</v>
      </c>
      <c r="E206" s="5" t="s">
        <v>106</v>
      </c>
      <c r="F206" s="6">
        <v>0</v>
      </c>
    </row>
    <row r="207" spans="1:6" x14ac:dyDescent="0.25">
      <c r="A207" s="3">
        <v>44470</v>
      </c>
      <c r="B207" s="4" t="s">
        <v>69</v>
      </c>
      <c r="C207" s="5">
        <v>14</v>
      </c>
      <c r="D207" s="5" t="s">
        <v>106</v>
      </c>
      <c r="E207" s="5" t="s">
        <v>107</v>
      </c>
      <c r="F207" s="6">
        <v>0</v>
      </c>
    </row>
    <row r="208" spans="1:6" x14ac:dyDescent="0.25">
      <c r="A208" s="3">
        <v>44471</v>
      </c>
      <c r="B208" s="4" t="s">
        <v>35</v>
      </c>
      <c r="C208" s="5">
        <v>15</v>
      </c>
      <c r="D208" s="5" t="s">
        <v>108</v>
      </c>
      <c r="E208" s="5" t="s">
        <v>106</v>
      </c>
      <c r="F208" s="6">
        <v>0</v>
      </c>
    </row>
    <row r="209" spans="1:6" x14ac:dyDescent="0.25">
      <c r="A209" s="3">
        <v>44472</v>
      </c>
      <c r="B209" s="4" t="s">
        <v>45</v>
      </c>
      <c r="C209" s="5">
        <v>9</v>
      </c>
      <c r="D209" s="5" t="s">
        <v>108</v>
      </c>
      <c r="E209" s="5" t="s">
        <v>106</v>
      </c>
      <c r="F209" s="6">
        <v>0</v>
      </c>
    </row>
    <row r="210" spans="1:6" x14ac:dyDescent="0.25">
      <c r="A210" s="3">
        <v>44475</v>
      </c>
      <c r="B210" s="4" t="s">
        <v>79</v>
      </c>
      <c r="C210" s="5">
        <v>1</v>
      </c>
      <c r="D210" s="5" t="s">
        <v>108</v>
      </c>
      <c r="E210" s="5" t="s">
        <v>106</v>
      </c>
      <c r="F210" s="6">
        <v>0</v>
      </c>
    </row>
    <row r="211" spans="1:6" x14ac:dyDescent="0.25">
      <c r="A211" s="3">
        <v>44475</v>
      </c>
      <c r="B211" s="4" t="s">
        <v>81</v>
      </c>
      <c r="C211" s="5">
        <v>12</v>
      </c>
      <c r="D211" s="5" t="s">
        <v>106</v>
      </c>
      <c r="E211" s="5" t="s">
        <v>106</v>
      </c>
      <c r="F211" s="6">
        <v>0</v>
      </c>
    </row>
    <row r="212" spans="1:6" x14ac:dyDescent="0.25">
      <c r="A212" s="3">
        <v>44476</v>
      </c>
      <c r="B212" s="4" t="s">
        <v>60</v>
      </c>
      <c r="C212" s="5">
        <v>6</v>
      </c>
      <c r="D212" s="5" t="s">
        <v>108</v>
      </c>
      <c r="E212" s="5" t="s">
        <v>107</v>
      </c>
      <c r="F212" s="6">
        <v>0</v>
      </c>
    </row>
    <row r="213" spans="1:6" x14ac:dyDescent="0.25">
      <c r="A213" s="3">
        <v>44478</v>
      </c>
      <c r="B213" s="4" t="s">
        <v>86</v>
      </c>
      <c r="C213" s="5">
        <v>5</v>
      </c>
      <c r="D213" s="5" t="s">
        <v>108</v>
      </c>
      <c r="E213" s="5" t="s">
        <v>107</v>
      </c>
      <c r="F213" s="6">
        <v>0</v>
      </c>
    </row>
    <row r="214" spans="1:6" x14ac:dyDescent="0.25">
      <c r="A214" s="3">
        <v>44478</v>
      </c>
      <c r="B214" s="4" t="s">
        <v>73</v>
      </c>
      <c r="C214" s="5">
        <v>11</v>
      </c>
      <c r="D214" s="5" t="s">
        <v>106</v>
      </c>
      <c r="E214" s="5" t="s">
        <v>107</v>
      </c>
      <c r="F214" s="6">
        <v>0</v>
      </c>
    </row>
    <row r="215" spans="1:6" x14ac:dyDescent="0.25">
      <c r="A215" s="3">
        <v>44479</v>
      </c>
      <c r="B215" s="4" t="s">
        <v>79</v>
      </c>
      <c r="C215" s="5">
        <v>14</v>
      </c>
      <c r="D215" s="5" t="s">
        <v>108</v>
      </c>
      <c r="E215" s="5" t="s">
        <v>107</v>
      </c>
      <c r="F215" s="6">
        <v>0</v>
      </c>
    </row>
    <row r="216" spans="1:6" x14ac:dyDescent="0.25">
      <c r="A216" s="3">
        <v>44480</v>
      </c>
      <c r="B216" s="4" t="s">
        <v>29</v>
      </c>
      <c r="C216" s="5">
        <v>15</v>
      </c>
      <c r="D216" s="5" t="s">
        <v>108</v>
      </c>
      <c r="E216" s="5" t="s">
        <v>107</v>
      </c>
      <c r="F216" s="6">
        <v>0</v>
      </c>
    </row>
    <row r="217" spans="1:6" x14ac:dyDescent="0.25">
      <c r="A217" s="3">
        <v>44481</v>
      </c>
      <c r="B217" s="4" t="s">
        <v>63</v>
      </c>
      <c r="C217" s="5">
        <v>8</v>
      </c>
      <c r="D217" s="5" t="s">
        <v>106</v>
      </c>
      <c r="E217" s="5" t="s">
        <v>106</v>
      </c>
      <c r="F217" s="6">
        <v>0</v>
      </c>
    </row>
    <row r="218" spans="1:6" x14ac:dyDescent="0.25">
      <c r="A218" s="3">
        <v>44486</v>
      </c>
      <c r="B218" s="4" t="s">
        <v>6</v>
      </c>
      <c r="C218" s="5">
        <v>13</v>
      </c>
      <c r="D218" s="5" t="s">
        <v>108</v>
      </c>
      <c r="E218" s="5" t="s">
        <v>106</v>
      </c>
      <c r="F218" s="6">
        <v>0</v>
      </c>
    </row>
    <row r="219" spans="1:6" x14ac:dyDescent="0.25">
      <c r="A219" s="3">
        <v>44487</v>
      </c>
      <c r="B219" s="4" t="s">
        <v>58</v>
      </c>
      <c r="C219" s="5">
        <v>6</v>
      </c>
      <c r="D219" s="5" t="s">
        <v>106</v>
      </c>
      <c r="E219" s="5" t="s">
        <v>107</v>
      </c>
      <c r="F219" s="6">
        <v>0</v>
      </c>
    </row>
    <row r="220" spans="1:6" x14ac:dyDescent="0.25">
      <c r="A220" s="3">
        <v>44487</v>
      </c>
      <c r="B220" s="4" t="s">
        <v>50</v>
      </c>
      <c r="C220" s="5">
        <v>13</v>
      </c>
      <c r="D220" s="5" t="s">
        <v>106</v>
      </c>
      <c r="E220" s="5" t="s">
        <v>107</v>
      </c>
      <c r="F220" s="6">
        <v>0</v>
      </c>
    </row>
    <row r="221" spans="1:6" x14ac:dyDescent="0.25">
      <c r="A221" s="3">
        <v>44491</v>
      </c>
      <c r="B221" s="4" t="s">
        <v>29</v>
      </c>
      <c r="C221" s="5">
        <v>7</v>
      </c>
      <c r="D221" s="5" t="s">
        <v>108</v>
      </c>
      <c r="E221" s="5" t="s">
        <v>107</v>
      </c>
      <c r="F221" s="6">
        <v>0</v>
      </c>
    </row>
    <row r="222" spans="1:6" x14ac:dyDescent="0.25">
      <c r="A222" s="3">
        <v>44491</v>
      </c>
      <c r="B222" s="4" t="s">
        <v>56</v>
      </c>
      <c r="C222" s="5">
        <v>13</v>
      </c>
      <c r="D222" s="5" t="s">
        <v>106</v>
      </c>
      <c r="E222" s="5" t="s">
        <v>107</v>
      </c>
      <c r="F222" s="6">
        <v>0</v>
      </c>
    </row>
    <row r="223" spans="1:6" x14ac:dyDescent="0.25">
      <c r="A223" s="3">
        <v>44491</v>
      </c>
      <c r="B223" s="4" t="s">
        <v>24</v>
      </c>
      <c r="C223" s="5">
        <v>1</v>
      </c>
      <c r="D223" s="5" t="s">
        <v>108</v>
      </c>
      <c r="E223" s="5" t="s">
        <v>107</v>
      </c>
      <c r="F223" s="6">
        <v>0</v>
      </c>
    </row>
    <row r="224" spans="1:6" x14ac:dyDescent="0.25">
      <c r="A224" s="3">
        <v>44493</v>
      </c>
      <c r="B224" s="4" t="s">
        <v>29</v>
      </c>
      <c r="C224" s="5">
        <v>3</v>
      </c>
      <c r="D224" s="5" t="s">
        <v>105</v>
      </c>
      <c r="E224" s="5" t="s">
        <v>107</v>
      </c>
      <c r="F224" s="6">
        <v>0</v>
      </c>
    </row>
    <row r="225" spans="1:6" x14ac:dyDescent="0.25">
      <c r="A225" s="3">
        <v>44494</v>
      </c>
      <c r="B225" s="4" t="s">
        <v>98</v>
      </c>
      <c r="C225" s="5">
        <v>9</v>
      </c>
      <c r="D225" s="5" t="s">
        <v>106</v>
      </c>
      <c r="E225" s="5" t="s">
        <v>107</v>
      </c>
      <c r="F225" s="6">
        <v>0</v>
      </c>
    </row>
    <row r="226" spans="1:6" x14ac:dyDescent="0.25">
      <c r="A226" s="3">
        <v>44495</v>
      </c>
      <c r="B226" s="4" t="s">
        <v>14</v>
      </c>
      <c r="C226" s="5">
        <v>6</v>
      </c>
      <c r="D226" s="5" t="s">
        <v>105</v>
      </c>
      <c r="E226" s="5" t="s">
        <v>107</v>
      </c>
      <c r="F226" s="6">
        <v>0</v>
      </c>
    </row>
    <row r="227" spans="1:6" x14ac:dyDescent="0.25">
      <c r="A227" s="3">
        <v>44497</v>
      </c>
      <c r="B227" s="4" t="s">
        <v>22</v>
      </c>
      <c r="C227" s="5">
        <v>1</v>
      </c>
      <c r="D227" s="5" t="s">
        <v>108</v>
      </c>
      <c r="E227" s="5" t="s">
        <v>107</v>
      </c>
      <c r="F227" s="6">
        <v>0</v>
      </c>
    </row>
    <row r="228" spans="1:6" x14ac:dyDescent="0.25">
      <c r="A228" s="3">
        <v>44498</v>
      </c>
      <c r="B228" s="4" t="s">
        <v>86</v>
      </c>
      <c r="C228" s="5">
        <v>14</v>
      </c>
      <c r="D228" s="5" t="s">
        <v>106</v>
      </c>
      <c r="E228" s="5" t="s">
        <v>106</v>
      </c>
      <c r="F228" s="6">
        <v>0</v>
      </c>
    </row>
    <row r="229" spans="1:6" x14ac:dyDescent="0.25">
      <c r="A229" s="3">
        <v>44500</v>
      </c>
      <c r="B229" s="4" t="s">
        <v>50</v>
      </c>
      <c r="C229" s="5">
        <v>6</v>
      </c>
      <c r="D229" s="5" t="s">
        <v>106</v>
      </c>
      <c r="E229" s="5" t="s">
        <v>107</v>
      </c>
      <c r="F229" s="6">
        <v>0</v>
      </c>
    </row>
    <row r="230" spans="1:6" x14ac:dyDescent="0.25">
      <c r="A230" s="3">
        <v>44503</v>
      </c>
      <c r="B230" s="4" t="s">
        <v>33</v>
      </c>
      <c r="C230" s="5">
        <v>12</v>
      </c>
      <c r="D230" s="5" t="s">
        <v>108</v>
      </c>
      <c r="E230" s="5" t="s">
        <v>107</v>
      </c>
      <c r="F230" s="6">
        <v>0</v>
      </c>
    </row>
    <row r="231" spans="1:6" x14ac:dyDescent="0.25">
      <c r="A231" s="3">
        <v>44506</v>
      </c>
      <c r="B231" s="4" t="s">
        <v>81</v>
      </c>
      <c r="C231" s="5">
        <v>10</v>
      </c>
      <c r="D231" s="5" t="s">
        <v>108</v>
      </c>
      <c r="E231" s="5" t="s">
        <v>106</v>
      </c>
      <c r="F231" s="6">
        <v>0</v>
      </c>
    </row>
    <row r="232" spans="1:6" x14ac:dyDescent="0.25">
      <c r="A232" s="3">
        <v>44508</v>
      </c>
      <c r="B232" s="4" t="s">
        <v>20</v>
      </c>
      <c r="C232" s="5">
        <v>15</v>
      </c>
      <c r="D232" s="5" t="s">
        <v>108</v>
      </c>
      <c r="E232" s="5" t="s">
        <v>106</v>
      </c>
      <c r="F232" s="6">
        <v>0</v>
      </c>
    </row>
    <row r="233" spans="1:6" x14ac:dyDescent="0.25">
      <c r="A233" s="3">
        <v>44510</v>
      </c>
      <c r="B233" s="4" t="s">
        <v>94</v>
      </c>
      <c r="C233" s="5">
        <v>6</v>
      </c>
      <c r="D233" s="5" t="s">
        <v>106</v>
      </c>
      <c r="E233" s="5" t="s">
        <v>107</v>
      </c>
      <c r="F233" s="6">
        <v>0</v>
      </c>
    </row>
    <row r="234" spans="1:6" x14ac:dyDescent="0.25">
      <c r="A234" s="3">
        <v>44511</v>
      </c>
      <c r="B234" s="4" t="s">
        <v>90</v>
      </c>
      <c r="C234" s="5">
        <v>12</v>
      </c>
      <c r="D234" s="5" t="s">
        <v>105</v>
      </c>
      <c r="E234" s="5" t="s">
        <v>106</v>
      </c>
      <c r="F234" s="6">
        <v>0</v>
      </c>
    </row>
    <row r="235" spans="1:6" x14ac:dyDescent="0.25">
      <c r="A235" s="3">
        <v>44512</v>
      </c>
      <c r="B235" s="4" t="s">
        <v>26</v>
      </c>
      <c r="C235" s="5">
        <v>3</v>
      </c>
      <c r="D235" s="5" t="s">
        <v>106</v>
      </c>
      <c r="E235" s="5" t="s">
        <v>107</v>
      </c>
      <c r="F235" s="6">
        <v>0</v>
      </c>
    </row>
    <row r="236" spans="1:6" x14ac:dyDescent="0.25">
      <c r="A236" s="3">
        <v>44520</v>
      </c>
      <c r="B236" s="4" t="s">
        <v>77</v>
      </c>
      <c r="C236" s="5">
        <v>14</v>
      </c>
      <c r="D236" s="5" t="s">
        <v>106</v>
      </c>
      <c r="E236" s="5" t="s">
        <v>106</v>
      </c>
      <c r="F236" s="6">
        <v>0</v>
      </c>
    </row>
    <row r="237" spans="1:6" x14ac:dyDescent="0.25">
      <c r="A237" s="3">
        <v>44520</v>
      </c>
      <c r="B237" s="4" t="s">
        <v>22</v>
      </c>
      <c r="C237" s="5">
        <v>11</v>
      </c>
      <c r="D237" s="5" t="s">
        <v>106</v>
      </c>
      <c r="E237" s="5" t="s">
        <v>107</v>
      </c>
      <c r="F237" s="6">
        <v>0</v>
      </c>
    </row>
    <row r="238" spans="1:6" x14ac:dyDescent="0.25">
      <c r="A238" s="3">
        <v>44521</v>
      </c>
      <c r="B238" s="4" t="s">
        <v>35</v>
      </c>
      <c r="C238" s="5">
        <v>1</v>
      </c>
      <c r="D238" s="5" t="s">
        <v>105</v>
      </c>
      <c r="E238" s="5" t="s">
        <v>106</v>
      </c>
      <c r="F238" s="6">
        <v>0</v>
      </c>
    </row>
    <row r="239" spans="1:6" x14ac:dyDescent="0.25">
      <c r="A239" s="3">
        <v>44521</v>
      </c>
      <c r="B239" s="4" t="s">
        <v>18</v>
      </c>
      <c r="C239" s="5">
        <v>1</v>
      </c>
      <c r="D239" s="5" t="s">
        <v>106</v>
      </c>
      <c r="E239" s="5" t="s">
        <v>107</v>
      </c>
      <c r="F239" s="6">
        <v>0</v>
      </c>
    </row>
    <row r="240" spans="1:6" x14ac:dyDescent="0.25">
      <c r="A240" s="3">
        <v>44527</v>
      </c>
      <c r="B240" s="4" t="s">
        <v>31</v>
      </c>
      <c r="C240" s="5">
        <v>8</v>
      </c>
      <c r="D240" s="5" t="s">
        <v>106</v>
      </c>
      <c r="E240" s="5" t="s">
        <v>106</v>
      </c>
      <c r="F240" s="6">
        <v>0</v>
      </c>
    </row>
    <row r="241" spans="1:6" x14ac:dyDescent="0.25">
      <c r="A241" s="3">
        <v>44528</v>
      </c>
      <c r="B241" s="4" t="s">
        <v>90</v>
      </c>
      <c r="C241" s="5">
        <v>2</v>
      </c>
      <c r="D241" s="5" t="s">
        <v>108</v>
      </c>
      <c r="E241" s="5" t="s">
        <v>107</v>
      </c>
      <c r="F241" s="6">
        <v>0</v>
      </c>
    </row>
    <row r="242" spans="1:6" x14ac:dyDescent="0.25">
      <c r="A242" s="3">
        <v>44530</v>
      </c>
      <c r="B242" s="4" t="s">
        <v>88</v>
      </c>
      <c r="C242" s="5">
        <v>15</v>
      </c>
      <c r="D242" s="5" t="s">
        <v>108</v>
      </c>
      <c r="E242" s="5" t="s">
        <v>106</v>
      </c>
      <c r="F242" s="6">
        <v>0</v>
      </c>
    </row>
    <row r="243" spans="1:6" x14ac:dyDescent="0.25">
      <c r="A243" s="3">
        <v>44532</v>
      </c>
      <c r="B243" s="4" t="s">
        <v>39</v>
      </c>
      <c r="C243" s="5">
        <v>10</v>
      </c>
      <c r="D243" s="5" t="s">
        <v>108</v>
      </c>
      <c r="E243" s="5" t="s">
        <v>107</v>
      </c>
      <c r="F243" s="6">
        <v>0</v>
      </c>
    </row>
    <row r="244" spans="1:6" x14ac:dyDescent="0.25">
      <c r="A244" s="3">
        <v>44533</v>
      </c>
      <c r="B244" s="4" t="s">
        <v>77</v>
      </c>
      <c r="C244" s="5">
        <v>2</v>
      </c>
      <c r="D244" s="5" t="s">
        <v>106</v>
      </c>
      <c r="E244" s="5" t="s">
        <v>107</v>
      </c>
      <c r="F244" s="6">
        <v>0</v>
      </c>
    </row>
    <row r="245" spans="1:6" x14ac:dyDescent="0.25">
      <c r="A245" s="3">
        <v>44533</v>
      </c>
      <c r="B245" s="4" t="s">
        <v>45</v>
      </c>
      <c r="C245" s="5">
        <v>8</v>
      </c>
      <c r="D245" s="5" t="s">
        <v>106</v>
      </c>
      <c r="E245" s="5" t="s">
        <v>106</v>
      </c>
      <c r="F245" s="6">
        <v>0</v>
      </c>
    </row>
    <row r="246" spans="1:6" x14ac:dyDescent="0.25">
      <c r="A246" s="3">
        <v>44535</v>
      </c>
      <c r="B246" s="4" t="s">
        <v>14</v>
      </c>
      <c r="C246" s="5">
        <v>15</v>
      </c>
      <c r="D246" s="5" t="s">
        <v>108</v>
      </c>
      <c r="E246" s="5" t="s">
        <v>107</v>
      </c>
      <c r="F246" s="6">
        <v>0</v>
      </c>
    </row>
    <row r="247" spans="1:6" x14ac:dyDescent="0.25">
      <c r="A247" s="3">
        <v>44535</v>
      </c>
      <c r="B247" s="4" t="s">
        <v>26</v>
      </c>
      <c r="C247" s="5">
        <v>1</v>
      </c>
      <c r="D247" s="5" t="s">
        <v>108</v>
      </c>
      <c r="E247" s="5" t="s">
        <v>106</v>
      </c>
      <c r="F247" s="6">
        <v>0</v>
      </c>
    </row>
    <row r="248" spans="1:6" x14ac:dyDescent="0.25">
      <c r="A248" s="3">
        <v>44537</v>
      </c>
      <c r="B248" s="4" t="s">
        <v>33</v>
      </c>
      <c r="C248" s="5">
        <v>8</v>
      </c>
      <c r="D248" s="5" t="s">
        <v>108</v>
      </c>
      <c r="E248" s="5" t="s">
        <v>106</v>
      </c>
      <c r="F248" s="6">
        <v>0</v>
      </c>
    </row>
    <row r="249" spans="1:6" x14ac:dyDescent="0.25">
      <c r="A249" s="3">
        <v>44538</v>
      </c>
      <c r="B249" s="4" t="s">
        <v>98</v>
      </c>
      <c r="C249" s="5">
        <v>14</v>
      </c>
      <c r="D249" s="5" t="s">
        <v>108</v>
      </c>
      <c r="E249" s="5" t="s">
        <v>106</v>
      </c>
      <c r="F249" s="6">
        <v>0</v>
      </c>
    </row>
    <row r="250" spans="1:6" x14ac:dyDescent="0.25">
      <c r="A250" s="3">
        <v>44544</v>
      </c>
      <c r="B250" s="4" t="s">
        <v>94</v>
      </c>
      <c r="C250" s="5">
        <v>4</v>
      </c>
      <c r="D250" s="5" t="s">
        <v>108</v>
      </c>
      <c r="E250" s="5" t="s">
        <v>106</v>
      </c>
      <c r="F250" s="6">
        <v>0</v>
      </c>
    </row>
    <row r="251" spans="1:6" x14ac:dyDescent="0.25">
      <c r="A251" s="3">
        <v>44548</v>
      </c>
      <c r="B251" s="4" t="s">
        <v>12</v>
      </c>
      <c r="C251" s="5">
        <v>2</v>
      </c>
      <c r="D251" s="5" t="s">
        <v>108</v>
      </c>
      <c r="E251" s="5" t="s">
        <v>107</v>
      </c>
      <c r="F251" s="6">
        <v>0</v>
      </c>
    </row>
    <row r="252" spans="1:6" x14ac:dyDescent="0.25">
      <c r="A252" s="3">
        <v>44548</v>
      </c>
      <c r="B252" s="4" t="s">
        <v>52</v>
      </c>
      <c r="C252" s="5">
        <v>8</v>
      </c>
      <c r="D252" s="5" t="s">
        <v>106</v>
      </c>
      <c r="E252" s="5" t="s">
        <v>107</v>
      </c>
      <c r="F252" s="6">
        <v>0</v>
      </c>
    </row>
    <row r="253" spans="1:6" x14ac:dyDescent="0.25">
      <c r="A253" s="3">
        <v>44549</v>
      </c>
      <c r="B253" s="4" t="s">
        <v>54</v>
      </c>
      <c r="C253" s="5">
        <v>12</v>
      </c>
      <c r="D253" s="5" t="s">
        <v>108</v>
      </c>
      <c r="E253" s="5" t="s">
        <v>106</v>
      </c>
      <c r="F253" s="6">
        <v>0</v>
      </c>
    </row>
    <row r="254" spans="1:6" x14ac:dyDescent="0.25">
      <c r="A254" s="3">
        <v>44549</v>
      </c>
      <c r="B254" s="4" t="s">
        <v>67</v>
      </c>
      <c r="C254" s="5">
        <v>3</v>
      </c>
      <c r="D254" s="5" t="s">
        <v>105</v>
      </c>
      <c r="E254" s="5" t="s">
        <v>106</v>
      </c>
      <c r="F254" s="6">
        <v>0</v>
      </c>
    </row>
    <row r="255" spans="1:6" x14ac:dyDescent="0.25">
      <c r="A255" s="3">
        <v>44549</v>
      </c>
      <c r="B255" s="4" t="s">
        <v>29</v>
      </c>
      <c r="C255" s="5">
        <v>10</v>
      </c>
      <c r="D255" s="5" t="s">
        <v>106</v>
      </c>
      <c r="E255" s="5" t="s">
        <v>106</v>
      </c>
      <c r="F255" s="6">
        <v>0</v>
      </c>
    </row>
    <row r="256" spans="1:6" x14ac:dyDescent="0.25">
      <c r="A256" s="3">
        <v>44550</v>
      </c>
      <c r="B256" s="4" t="s">
        <v>31</v>
      </c>
      <c r="C256" s="5">
        <v>14</v>
      </c>
      <c r="D256" s="5" t="s">
        <v>108</v>
      </c>
      <c r="E256" s="5" t="s">
        <v>106</v>
      </c>
      <c r="F256" s="6">
        <v>0</v>
      </c>
    </row>
    <row r="257" spans="1:6" x14ac:dyDescent="0.25">
      <c r="A257" s="3">
        <v>44551</v>
      </c>
      <c r="B257" s="4" t="s">
        <v>60</v>
      </c>
      <c r="C257" s="5">
        <v>10</v>
      </c>
      <c r="D257" s="5" t="s">
        <v>106</v>
      </c>
      <c r="E257" s="5" t="s">
        <v>107</v>
      </c>
      <c r="F257" s="6">
        <v>0</v>
      </c>
    </row>
    <row r="258" spans="1:6" x14ac:dyDescent="0.25">
      <c r="A258" s="3">
        <v>44554</v>
      </c>
      <c r="B258" s="4" t="s">
        <v>94</v>
      </c>
      <c r="C258" s="5">
        <v>8</v>
      </c>
      <c r="D258" s="5" t="s">
        <v>105</v>
      </c>
      <c r="E258" s="5" t="s">
        <v>107</v>
      </c>
      <c r="F258" s="6">
        <v>0</v>
      </c>
    </row>
    <row r="259" spans="1:6" x14ac:dyDescent="0.25">
      <c r="A259" s="3">
        <v>44554</v>
      </c>
      <c r="B259" s="4" t="s">
        <v>81</v>
      </c>
      <c r="C259" s="5">
        <v>8</v>
      </c>
      <c r="D259" s="5" t="s">
        <v>105</v>
      </c>
      <c r="E259" s="5" t="s">
        <v>106</v>
      </c>
      <c r="F259" s="6">
        <v>0</v>
      </c>
    </row>
    <row r="260" spans="1:6" x14ac:dyDescent="0.25">
      <c r="A260" s="3">
        <v>44556</v>
      </c>
      <c r="B260" s="4" t="s">
        <v>92</v>
      </c>
      <c r="C260" s="5">
        <v>14</v>
      </c>
      <c r="D260" s="5" t="s">
        <v>106</v>
      </c>
      <c r="E260" s="5" t="s">
        <v>107</v>
      </c>
      <c r="F260" s="6">
        <v>0</v>
      </c>
    </row>
    <row r="261" spans="1:6" x14ac:dyDescent="0.25">
      <c r="A261" s="3">
        <v>44557</v>
      </c>
      <c r="B261" s="4" t="s">
        <v>67</v>
      </c>
      <c r="C261" s="5">
        <v>14</v>
      </c>
      <c r="D261" s="5" t="s">
        <v>108</v>
      </c>
      <c r="E261" s="5" t="s">
        <v>107</v>
      </c>
      <c r="F261" s="6">
        <v>0</v>
      </c>
    </row>
    <row r="262" spans="1:6" x14ac:dyDescent="0.25">
      <c r="A262" s="3">
        <v>44558</v>
      </c>
      <c r="B262" s="4" t="s">
        <v>67</v>
      </c>
      <c r="C262" s="5">
        <v>6</v>
      </c>
      <c r="D262" s="5" t="s">
        <v>108</v>
      </c>
      <c r="E262" s="5" t="s">
        <v>107</v>
      </c>
      <c r="F262" s="6">
        <v>0</v>
      </c>
    </row>
    <row r="263" spans="1:6" x14ac:dyDescent="0.25">
      <c r="A263" s="3">
        <v>44560</v>
      </c>
      <c r="B263" s="4" t="s">
        <v>26</v>
      </c>
      <c r="C263" s="5">
        <v>13</v>
      </c>
      <c r="D263" s="5" t="s">
        <v>106</v>
      </c>
      <c r="E263" s="5" t="s">
        <v>106</v>
      </c>
      <c r="F263" s="6">
        <v>0</v>
      </c>
    </row>
    <row r="264" spans="1:6" x14ac:dyDescent="0.25">
      <c r="A264" s="3">
        <v>44562</v>
      </c>
      <c r="B264" s="4" t="s">
        <v>52</v>
      </c>
      <c r="C264" s="5">
        <v>1</v>
      </c>
      <c r="D264" s="5" t="s">
        <v>105</v>
      </c>
      <c r="E264" s="5" t="s">
        <v>107</v>
      </c>
      <c r="F264" s="6">
        <v>0</v>
      </c>
    </row>
    <row r="265" spans="1:6" x14ac:dyDescent="0.25">
      <c r="A265" s="3">
        <v>44563</v>
      </c>
      <c r="B265" s="4" t="s">
        <v>26</v>
      </c>
      <c r="C265" s="5">
        <v>7</v>
      </c>
      <c r="D265" s="5" t="s">
        <v>108</v>
      </c>
      <c r="E265" s="5" t="s">
        <v>107</v>
      </c>
      <c r="F265" s="6">
        <v>0</v>
      </c>
    </row>
    <row r="266" spans="1:6" x14ac:dyDescent="0.25">
      <c r="A266" s="3">
        <v>44563</v>
      </c>
      <c r="B266" s="4" t="s">
        <v>37</v>
      </c>
      <c r="C266" s="5">
        <v>2</v>
      </c>
      <c r="D266" s="5" t="s">
        <v>106</v>
      </c>
      <c r="E266" s="5" t="s">
        <v>107</v>
      </c>
      <c r="F266" s="6">
        <v>0</v>
      </c>
    </row>
    <row r="267" spans="1:6" x14ac:dyDescent="0.25">
      <c r="A267" s="3">
        <v>44563</v>
      </c>
      <c r="B267" s="4" t="s">
        <v>75</v>
      </c>
      <c r="C267" s="5">
        <v>1</v>
      </c>
      <c r="D267" s="5" t="s">
        <v>108</v>
      </c>
      <c r="E267" s="5" t="s">
        <v>107</v>
      </c>
      <c r="F267" s="6">
        <v>0</v>
      </c>
    </row>
    <row r="268" spans="1:6" x14ac:dyDescent="0.25">
      <c r="A268" s="3">
        <v>44564</v>
      </c>
      <c r="B268" s="4" t="s">
        <v>96</v>
      </c>
      <c r="C268" s="5">
        <v>9</v>
      </c>
      <c r="D268" s="5" t="s">
        <v>108</v>
      </c>
      <c r="E268" s="5" t="s">
        <v>107</v>
      </c>
      <c r="F268" s="6">
        <v>0</v>
      </c>
    </row>
    <row r="269" spans="1:6" x14ac:dyDescent="0.25">
      <c r="A269" s="3">
        <v>44565</v>
      </c>
      <c r="B269" s="4" t="s">
        <v>31</v>
      </c>
      <c r="C269" s="5">
        <v>8</v>
      </c>
      <c r="D269" s="5" t="s">
        <v>108</v>
      </c>
      <c r="E269" s="5" t="s">
        <v>106</v>
      </c>
      <c r="F269" s="6">
        <v>0</v>
      </c>
    </row>
    <row r="270" spans="1:6" x14ac:dyDescent="0.25">
      <c r="A270" s="3">
        <v>44565</v>
      </c>
      <c r="B270" s="4" t="s">
        <v>67</v>
      </c>
      <c r="C270" s="5">
        <v>1</v>
      </c>
      <c r="D270" s="5" t="s">
        <v>106</v>
      </c>
      <c r="E270" s="5" t="s">
        <v>106</v>
      </c>
      <c r="F270" s="6">
        <v>0</v>
      </c>
    </row>
    <row r="271" spans="1:6" x14ac:dyDescent="0.25">
      <c r="A271" s="3">
        <v>44570</v>
      </c>
      <c r="B271" s="4" t="s">
        <v>73</v>
      </c>
      <c r="C271" s="5">
        <v>12</v>
      </c>
      <c r="D271" s="5" t="s">
        <v>108</v>
      </c>
      <c r="E271" s="5" t="s">
        <v>106</v>
      </c>
      <c r="F271" s="6">
        <v>0</v>
      </c>
    </row>
    <row r="272" spans="1:6" x14ac:dyDescent="0.25">
      <c r="A272" s="3">
        <v>44571</v>
      </c>
      <c r="B272" s="4" t="s">
        <v>77</v>
      </c>
      <c r="C272" s="5">
        <v>14</v>
      </c>
      <c r="D272" s="5" t="s">
        <v>106</v>
      </c>
      <c r="E272" s="5" t="s">
        <v>106</v>
      </c>
      <c r="F272" s="6">
        <v>0</v>
      </c>
    </row>
    <row r="273" spans="1:6" x14ac:dyDescent="0.25">
      <c r="A273" s="3">
        <v>44572</v>
      </c>
      <c r="B273" s="4" t="s">
        <v>73</v>
      </c>
      <c r="C273" s="5">
        <v>2</v>
      </c>
      <c r="D273" s="5" t="s">
        <v>108</v>
      </c>
      <c r="E273" s="5" t="s">
        <v>106</v>
      </c>
      <c r="F273" s="6">
        <v>0</v>
      </c>
    </row>
    <row r="274" spans="1:6" x14ac:dyDescent="0.25">
      <c r="A274" s="3">
        <v>44574</v>
      </c>
      <c r="B274" s="4" t="s">
        <v>45</v>
      </c>
      <c r="C274" s="5">
        <v>6</v>
      </c>
      <c r="D274" s="5" t="s">
        <v>106</v>
      </c>
      <c r="E274" s="5" t="s">
        <v>106</v>
      </c>
      <c r="F274" s="6">
        <v>0</v>
      </c>
    </row>
    <row r="275" spans="1:6" x14ac:dyDescent="0.25">
      <c r="A275" s="3">
        <v>44575</v>
      </c>
      <c r="B275" s="4" t="s">
        <v>29</v>
      </c>
      <c r="C275" s="5">
        <v>14</v>
      </c>
      <c r="D275" s="5" t="s">
        <v>108</v>
      </c>
      <c r="E275" s="5" t="s">
        <v>106</v>
      </c>
      <c r="F275" s="6">
        <v>0</v>
      </c>
    </row>
    <row r="276" spans="1:6" x14ac:dyDescent="0.25">
      <c r="A276" s="3">
        <v>44576</v>
      </c>
      <c r="B276" s="4" t="s">
        <v>52</v>
      </c>
      <c r="C276" s="5">
        <v>10</v>
      </c>
      <c r="D276" s="5" t="s">
        <v>108</v>
      </c>
      <c r="E276" s="5" t="s">
        <v>107</v>
      </c>
      <c r="F276" s="6">
        <v>0</v>
      </c>
    </row>
    <row r="277" spans="1:6" x14ac:dyDescent="0.25">
      <c r="A277" s="3">
        <v>44577</v>
      </c>
      <c r="B277" s="4" t="s">
        <v>35</v>
      </c>
      <c r="C277" s="5">
        <v>11</v>
      </c>
      <c r="D277" s="5" t="s">
        <v>106</v>
      </c>
      <c r="E277" s="5" t="s">
        <v>107</v>
      </c>
      <c r="F277" s="6">
        <v>0</v>
      </c>
    </row>
    <row r="278" spans="1:6" x14ac:dyDescent="0.25">
      <c r="A278" s="3">
        <v>44578</v>
      </c>
      <c r="B278" s="4" t="s">
        <v>90</v>
      </c>
      <c r="C278" s="5">
        <v>4</v>
      </c>
      <c r="D278" s="5" t="s">
        <v>106</v>
      </c>
      <c r="E278" s="5" t="s">
        <v>106</v>
      </c>
      <c r="F278" s="6">
        <v>0</v>
      </c>
    </row>
    <row r="279" spans="1:6" x14ac:dyDescent="0.25">
      <c r="A279" s="3">
        <v>44579</v>
      </c>
      <c r="B279" s="4" t="s">
        <v>22</v>
      </c>
      <c r="C279" s="5">
        <v>9</v>
      </c>
      <c r="D279" s="5" t="s">
        <v>105</v>
      </c>
      <c r="E279" s="5" t="s">
        <v>107</v>
      </c>
      <c r="F279" s="6">
        <v>0</v>
      </c>
    </row>
    <row r="280" spans="1:6" x14ac:dyDescent="0.25">
      <c r="A280" s="3">
        <v>44581</v>
      </c>
      <c r="B280" s="4" t="s">
        <v>50</v>
      </c>
      <c r="C280" s="5">
        <v>2</v>
      </c>
      <c r="D280" s="5" t="s">
        <v>108</v>
      </c>
      <c r="E280" s="5" t="s">
        <v>107</v>
      </c>
      <c r="F280" s="6">
        <v>0</v>
      </c>
    </row>
    <row r="281" spans="1:6" x14ac:dyDescent="0.25">
      <c r="A281" s="3">
        <v>44581</v>
      </c>
      <c r="B281" s="4" t="s">
        <v>35</v>
      </c>
      <c r="C281" s="5">
        <v>7</v>
      </c>
      <c r="D281" s="5" t="s">
        <v>106</v>
      </c>
      <c r="E281" s="5" t="s">
        <v>106</v>
      </c>
      <c r="F281" s="6">
        <v>0</v>
      </c>
    </row>
    <row r="282" spans="1:6" x14ac:dyDescent="0.25">
      <c r="A282" s="3">
        <v>44583</v>
      </c>
      <c r="B282" s="4" t="s">
        <v>6</v>
      </c>
      <c r="C282" s="5">
        <v>6</v>
      </c>
      <c r="D282" s="5" t="s">
        <v>106</v>
      </c>
      <c r="E282" s="5" t="s">
        <v>107</v>
      </c>
      <c r="F282" s="6">
        <v>0</v>
      </c>
    </row>
    <row r="283" spans="1:6" x14ac:dyDescent="0.25">
      <c r="A283" s="3">
        <v>44584</v>
      </c>
      <c r="B283" s="4" t="s">
        <v>10</v>
      </c>
      <c r="C283" s="5">
        <v>5</v>
      </c>
      <c r="D283" s="5" t="s">
        <v>105</v>
      </c>
      <c r="E283" s="5" t="s">
        <v>107</v>
      </c>
      <c r="F283" s="6">
        <v>0</v>
      </c>
    </row>
    <row r="284" spans="1:6" x14ac:dyDescent="0.25">
      <c r="A284" s="3">
        <v>44584</v>
      </c>
      <c r="B284" s="4" t="s">
        <v>94</v>
      </c>
      <c r="C284" s="5">
        <v>8</v>
      </c>
      <c r="D284" s="5" t="s">
        <v>108</v>
      </c>
      <c r="E284" s="5" t="s">
        <v>106</v>
      </c>
      <c r="F284" s="6">
        <v>0</v>
      </c>
    </row>
    <row r="285" spans="1:6" x14ac:dyDescent="0.25">
      <c r="A285" s="3">
        <v>44585</v>
      </c>
      <c r="B285" s="4" t="s">
        <v>69</v>
      </c>
      <c r="C285" s="5">
        <v>15</v>
      </c>
      <c r="D285" s="5" t="s">
        <v>106</v>
      </c>
      <c r="E285" s="5" t="s">
        <v>106</v>
      </c>
      <c r="F285" s="6">
        <v>0</v>
      </c>
    </row>
    <row r="286" spans="1:6" x14ac:dyDescent="0.25">
      <c r="A286" s="3">
        <v>44586</v>
      </c>
      <c r="B286" s="4" t="s">
        <v>41</v>
      </c>
      <c r="C286" s="5">
        <v>14</v>
      </c>
      <c r="D286" s="5" t="s">
        <v>108</v>
      </c>
      <c r="E286" s="5" t="s">
        <v>107</v>
      </c>
      <c r="F286" s="6">
        <v>0</v>
      </c>
    </row>
    <row r="287" spans="1:6" x14ac:dyDescent="0.25">
      <c r="A287" s="3">
        <v>44589</v>
      </c>
      <c r="B287" s="4" t="s">
        <v>39</v>
      </c>
      <c r="C287" s="5">
        <v>11</v>
      </c>
      <c r="D287" s="5" t="s">
        <v>108</v>
      </c>
      <c r="E287" s="5" t="s">
        <v>106</v>
      </c>
      <c r="F287" s="6">
        <v>0</v>
      </c>
    </row>
    <row r="288" spans="1:6" x14ac:dyDescent="0.25">
      <c r="A288" s="3">
        <v>44592</v>
      </c>
      <c r="B288" s="4" t="s">
        <v>54</v>
      </c>
      <c r="C288" s="5">
        <v>6</v>
      </c>
      <c r="D288" s="5" t="s">
        <v>106</v>
      </c>
      <c r="E288" s="5" t="s">
        <v>107</v>
      </c>
      <c r="F288" s="6">
        <v>0</v>
      </c>
    </row>
    <row r="289" spans="1:6" x14ac:dyDescent="0.25">
      <c r="A289" s="3">
        <v>44592</v>
      </c>
      <c r="B289" s="4" t="s">
        <v>92</v>
      </c>
      <c r="C289" s="5">
        <v>9</v>
      </c>
      <c r="D289" s="5" t="s">
        <v>108</v>
      </c>
      <c r="E289" s="5" t="s">
        <v>107</v>
      </c>
      <c r="F289" s="6">
        <v>0</v>
      </c>
    </row>
    <row r="290" spans="1:6" x14ac:dyDescent="0.25">
      <c r="A290" s="3">
        <v>44593</v>
      </c>
      <c r="B290" s="4" t="s">
        <v>16</v>
      </c>
      <c r="C290" s="5">
        <v>9</v>
      </c>
      <c r="D290" s="5" t="s">
        <v>108</v>
      </c>
      <c r="E290" s="5" t="s">
        <v>107</v>
      </c>
      <c r="F290" s="6">
        <v>0</v>
      </c>
    </row>
    <row r="291" spans="1:6" x14ac:dyDescent="0.25">
      <c r="A291" s="3">
        <v>44595</v>
      </c>
      <c r="B291" s="4" t="s">
        <v>35</v>
      </c>
      <c r="C291" s="5">
        <v>8</v>
      </c>
      <c r="D291" s="5" t="s">
        <v>108</v>
      </c>
      <c r="E291" s="5" t="s">
        <v>106</v>
      </c>
      <c r="F291" s="6">
        <v>0</v>
      </c>
    </row>
    <row r="292" spans="1:6" x14ac:dyDescent="0.25">
      <c r="A292" s="3">
        <v>44597</v>
      </c>
      <c r="B292" s="4" t="s">
        <v>43</v>
      </c>
      <c r="C292" s="5">
        <v>6</v>
      </c>
      <c r="D292" s="5" t="s">
        <v>108</v>
      </c>
      <c r="E292" s="5" t="s">
        <v>107</v>
      </c>
      <c r="F292" s="6">
        <v>0</v>
      </c>
    </row>
    <row r="293" spans="1:6" x14ac:dyDescent="0.25">
      <c r="A293" s="3">
        <v>44598</v>
      </c>
      <c r="B293" s="4" t="s">
        <v>10</v>
      </c>
      <c r="C293" s="5">
        <v>6</v>
      </c>
      <c r="D293" s="5" t="s">
        <v>108</v>
      </c>
      <c r="E293" s="5" t="s">
        <v>107</v>
      </c>
      <c r="F293" s="6">
        <v>0</v>
      </c>
    </row>
    <row r="294" spans="1:6" x14ac:dyDescent="0.25">
      <c r="A294" s="3">
        <v>44600</v>
      </c>
      <c r="B294" s="4" t="s">
        <v>16</v>
      </c>
      <c r="C294" s="5">
        <v>11</v>
      </c>
      <c r="D294" s="5" t="s">
        <v>106</v>
      </c>
      <c r="E294" s="5" t="s">
        <v>107</v>
      </c>
      <c r="F294" s="6">
        <v>0</v>
      </c>
    </row>
    <row r="295" spans="1:6" x14ac:dyDescent="0.25">
      <c r="A295" s="3">
        <v>44600</v>
      </c>
      <c r="B295" s="4" t="s">
        <v>14</v>
      </c>
      <c r="C295" s="5">
        <v>3</v>
      </c>
      <c r="D295" s="5" t="s">
        <v>106</v>
      </c>
      <c r="E295" s="5" t="s">
        <v>107</v>
      </c>
      <c r="F295" s="6">
        <v>0</v>
      </c>
    </row>
    <row r="296" spans="1:6" x14ac:dyDescent="0.25">
      <c r="A296" s="3">
        <v>44601</v>
      </c>
      <c r="B296" s="4" t="s">
        <v>73</v>
      </c>
      <c r="C296" s="5">
        <v>14</v>
      </c>
      <c r="D296" s="5" t="s">
        <v>106</v>
      </c>
      <c r="E296" s="5" t="s">
        <v>106</v>
      </c>
      <c r="F296" s="6">
        <v>0</v>
      </c>
    </row>
    <row r="297" spans="1:6" x14ac:dyDescent="0.25">
      <c r="A297" s="3">
        <v>44604</v>
      </c>
      <c r="B297" s="4" t="s">
        <v>26</v>
      </c>
      <c r="C297" s="5">
        <v>13</v>
      </c>
      <c r="D297" s="5" t="s">
        <v>108</v>
      </c>
      <c r="E297" s="5" t="s">
        <v>107</v>
      </c>
      <c r="F297" s="6">
        <v>0</v>
      </c>
    </row>
    <row r="298" spans="1:6" x14ac:dyDescent="0.25">
      <c r="A298" s="3">
        <v>44606</v>
      </c>
      <c r="B298" s="4" t="s">
        <v>60</v>
      </c>
      <c r="C298" s="5">
        <v>8</v>
      </c>
      <c r="D298" s="5" t="s">
        <v>106</v>
      </c>
      <c r="E298" s="5" t="s">
        <v>107</v>
      </c>
      <c r="F298" s="6">
        <v>0</v>
      </c>
    </row>
    <row r="299" spans="1:6" x14ac:dyDescent="0.25">
      <c r="A299" s="3">
        <v>44606</v>
      </c>
      <c r="B299" s="4" t="s">
        <v>65</v>
      </c>
      <c r="C299" s="5">
        <v>3</v>
      </c>
      <c r="D299" s="5" t="s">
        <v>108</v>
      </c>
      <c r="E299" s="5" t="s">
        <v>107</v>
      </c>
      <c r="F299" s="6">
        <v>0</v>
      </c>
    </row>
    <row r="300" spans="1:6" x14ac:dyDescent="0.25">
      <c r="A300" s="3">
        <v>44608</v>
      </c>
      <c r="B300" s="4" t="s">
        <v>73</v>
      </c>
      <c r="C300" s="5">
        <v>1</v>
      </c>
      <c r="D300" s="5" t="s">
        <v>106</v>
      </c>
      <c r="E300" s="5" t="s">
        <v>107</v>
      </c>
      <c r="F300" s="6">
        <v>0</v>
      </c>
    </row>
    <row r="301" spans="1:6" x14ac:dyDescent="0.25">
      <c r="A301" s="3">
        <v>44611</v>
      </c>
      <c r="B301" s="4" t="s">
        <v>10</v>
      </c>
      <c r="C301" s="5">
        <v>13</v>
      </c>
      <c r="D301" s="5" t="s">
        <v>106</v>
      </c>
      <c r="E301" s="5" t="s">
        <v>107</v>
      </c>
      <c r="F301" s="6">
        <v>0</v>
      </c>
    </row>
    <row r="302" spans="1:6" x14ac:dyDescent="0.25">
      <c r="A302" s="3">
        <v>44612</v>
      </c>
      <c r="B302" s="4" t="s">
        <v>31</v>
      </c>
      <c r="C302" s="5">
        <v>6</v>
      </c>
      <c r="D302" s="5" t="s">
        <v>108</v>
      </c>
      <c r="E302" s="5" t="s">
        <v>107</v>
      </c>
      <c r="F302" s="6">
        <v>0</v>
      </c>
    </row>
    <row r="303" spans="1:6" x14ac:dyDescent="0.25">
      <c r="A303" s="3">
        <v>44615</v>
      </c>
      <c r="B303" s="4" t="s">
        <v>33</v>
      </c>
      <c r="C303" s="5">
        <v>6</v>
      </c>
      <c r="D303" s="5" t="s">
        <v>106</v>
      </c>
      <c r="E303" s="5" t="s">
        <v>106</v>
      </c>
      <c r="F303" s="6">
        <v>0</v>
      </c>
    </row>
    <row r="304" spans="1:6" x14ac:dyDescent="0.25">
      <c r="A304" s="3">
        <v>44615</v>
      </c>
      <c r="B304" s="4" t="s">
        <v>39</v>
      </c>
      <c r="C304" s="5">
        <v>15</v>
      </c>
      <c r="D304" s="5" t="s">
        <v>106</v>
      </c>
      <c r="E304" s="5" t="s">
        <v>107</v>
      </c>
      <c r="F304" s="6">
        <v>0</v>
      </c>
    </row>
    <row r="305" spans="1:6" x14ac:dyDescent="0.25">
      <c r="A305" s="3">
        <v>44615</v>
      </c>
      <c r="B305" s="4" t="s">
        <v>81</v>
      </c>
      <c r="C305" s="5">
        <v>8</v>
      </c>
      <c r="D305" s="5" t="s">
        <v>108</v>
      </c>
      <c r="E305" s="5" t="s">
        <v>106</v>
      </c>
      <c r="F305" s="6">
        <v>0</v>
      </c>
    </row>
    <row r="306" spans="1:6" x14ac:dyDescent="0.25">
      <c r="A306" s="3">
        <v>44619</v>
      </c>
      <c r="B306" s="4" t="s">
        <v>31</v>
      </c>
      <c r="C306" s="5">
        <v>7</v>
      </c>
      <c r="D306" s="5" t="s">
        <v>108</v>
      </c>
      <c r="E306" s="5" t="s">
        <v>107</v>
      </c>
      <c r="F306" s="6">
        <v>0</v>
      </c>
    </row>
    <row r="307" spans="1:6" x14ac:dyDescent="0.25">
      <c r="A307" s="3">
        <v>44619</v>
      </c>
      <c r="B307" s="4" t="s">
        <v>16</v>
      </c>
      <c r="C307" s="5">
        <v>15</v>
      </c>
      <c r="D307" s="5" t="s">
        <v>108</v>
      </c>
      <c r="E307" s="5" t="s">
        <v>106</v>
      </c>
      <c r="F307" s="6">
        <v>0</v>
      </c>
    </row>
    <row r="308" spans="1:6" x14ac:dyDescent="0.25">
      <c r="A308" s="3">
        <v>44620</v>
      </c>
      <c r="B308" s="4" t="s">
        <v>83</v>
      </c>
      <c r="C308" s="5">
        <v>15</v>
      </c>
      <c r="D308" s="5" t="s">
        <v>108</v>
      </c>
      <c r="E308" s="5" t="s">
        <v>107</v>
      </c>
      <c r="F308" s="6">
        <v>0</v>
      </c>
    </row>
    <row r="309" spans="1:6" x14ac:dyDescent="0.25">
      <c r="A309" s="3">
        <v>44624</v>
      </c>
      <c r="B309" s="4" t="s">
        <v>60</v>
      </c>
      <c r="C309" s="5">
        <v>13</v>
      </c>
      <c r="D309" s="5" t="s">
        <v>105</v>
      </c>
      <c r="E309" s="5" t="s">
        <v>106</v>
      </c>
      <c r="F309" s="6">
        <v>0</v>
      </c>
    </row>
    <row r="310" spans="1:6" x14ac:dyDescent="0.25">
      <c r="A310" s="3">
        <v>44626</v>
      </c>
      <c r="B310" s="4" t="s">
        <v>14</v>
      </c>
      <c r="C310" s="5">
        <v>2</v>
      </c>
      <c r="D310" s="5" t="s">
        <v>108</v>
      </c>
      <c r="E310" s="5" t="s">
        <v>107</v>
      </c>
      <c r="F310" s="6">
        <v>0</v>
      </c>
    </row>
    <row r="311" spans="1:6" x14ac:dyDescent="0.25">
      <c r="A311" s="3">
        <v>44627</v>
      </c>
      <c r="B311" s="4" t="s">
        <v>12</v>
      </c>
      <c r="C311" s="5">
        <v>1</v>
      </c>
      <c r="D311" s="5" t="s">
        <v>108</v>
      </c>
      <c r="E311" s="5" t="s">
        <v>107</v>
      </c>
      <c r="F311" s="6">
        <v>0</v>
      </c>
    </row>
    <row r="312" spans="1:6" x14ac:dyDescent="0.25">
      <c r="A312" s="3">
        <v>44628</v>
      </c>
      <c r="B312" s="4" t="s">
        <v>98</v>
      </c>
      <c r="C312" s="5">
        <v>6</v>
      </c>
      <c r="D312" s="5" t="s">
        <v>108</v>
      </c>
      <c r="E312" s="5" t="s">
        <v>106</v>
      </c>
      <c r="F312" s="6">
        <v>0</v>
      </c>
    </row>
    <row r="313" spans="1:6" x14ac:dyDescent="0.25">
      <c r="A313" s="3">
        <v>44629</v>
      </c>
      <c r="B313" s="4" t="s">
        <v>69</v>
      </c>
      <c r="C313" s="5">
        <v>3</v>
      </c>
      <c r="D313" s="5" t="s">
        <v>108</v>
      </c>
      <c r="E313" s="5" t="s">
        <v>106</v>
      </c>
      <c r="F313" s="6">
        <v>0</v>
      </c>
    </row>
    <row r="314" spans="1:6" x14ac:dyDescent="0.25">
      <c r="A314" s="3">
        <v>44629</v>
      </c>
      <c r="B314" s="4" t="s">
        <v>14</v>
      </c>
      <c r="C314" s="5">
        <v>11</v>
      </c>
      <c r="D314" s="5" t="s">
        <v>106</v>
      </c>
      <c r="E314" s="5" t="s">
        <v>107</v>
      </c>
      <c r="F314" s="6">
        <v>0</v>
      </c>
    </row>
    <row r="315" spans="1:6" x14ac:dyDescent="0.25">
      <c r="A315" s="3">
        <v>44630</v>
      </c>
      <c r="B315" s="4" t="s">
        <v>75</v>
      </c>
      <c r="C315" s="5">
        <v>12</v>
      </c>
      <c r="D315" s="5" t="s">
        <v>105</v>
      </c>
      <c r="E315" s="5" t="s">
        <v>106</v>
      </c>
      <c r="F315" s="6">
        <v>0</v>
      </c>
    </row>
    <row r="316" spans="1:6" x14ac:dyDescent="0.25">
      <c r="A316" s="3">
        <v>44634</v>
      </c>
      <c r="B316" s="4" t="s">
        <v>39</v>
      </c>
      <c r="C316" s="5">
        <v>2</v>
      </c>
      <c r="D316" s="5" t="s">
        <v>108</v>
      </c>
      <c r="E316" s="5" t="s">
        <v>107</v>
      </c>
      <c r="F316" s="6">
        <v>0</v>
      </c>
    </row>
    <row r="317" spans="1:6" x14ac:dyDescent="0.25">
      <c r="A317" s="3">
        <v>44634</v>
      </c>
      <c r="B317" s="4" t="s">
        <v>60</v>
      </c>
      <c r="C317" s="5">
        <v>13</v>
      </c>
      <c r="D317" s="5" t="s">
        <v>108</v>
      </c>
      <c r="E317" s="5" t="s">
        <v>106</v>
      </c>
      <c r="F317" s="6">
        <v>0</v>
      </c>
    </row>
    <row r="318" spans="1:6" x14ac:dyDescent="0.25">
      <c r="A318" s="3">
        <v>44638</v>
      </c>
      <c r="B318" s="4" t="s">
        <v>45</v>
      </c>
      <c r="C318" s="5">
        <v>2</v>
      </c>
      <c r="D318" s="5" t="s">
        <v>106</v>
      </c>
      <c r="E318" s="5" t="s">
        <v>107</v>
      </c>
      <c r="F318" s="6">
        <v>0</v>
      </c>
    </row>
    <row r="319" spans="1:6" x14ac:dyDescent="0.25">
      <c r="A319" s="3">
        <v>44638</v>
      </c>
      <c r="B319" s="4" t="s">
        <v>63</v>
      </c>
      <c r="C319" s="5">
        <v>10</v>
      </c>
      <c r="D319" s="5" t="s">
        <v>108</v>
      </c>
      <c r="E319" s="5" t="s">
        <v>107</v>
      </c>
      <c r="F319" s="6">
        <v>0</v>
      </c>
    </row>
    <row r="320" spans="1:6" x14ac:dyDescent="0.25">
      <c r="A320" s="3">
        <v>44639</v>
      </c>
      <c r="B320" s="4" t="s">
        <v>92</v>
      </c>
      <c r="C320" s="5">
        <v>6</v>
      </c>
      <c r="D320" s="5" t="s">
        <v>105</v>
      </c>
      <c r="E320" s="5" t="s">
        <v>107</v>
      </c>
      <c r="F320" s="6">
        <v>0</v>
      </c>
    </row>
    <row r="321" spans="1:6" x14ac:dyDescent="0.25">
      <c r="A321" s="3">
        <v>44643</v>
      </c>
      <c r="B321" s="4" t="s">
        <v>73</v>
      </c>
      <c r="C321" s="5">
        <v>9</v>
      </c>
      <c r="D321" s="5" t="s">
        <v>108</v>
      </c>
      <c r="E321" s="5" t="s">
        <v>107</v>
      </c>
      <c r="F321" s="6">
        <v>0</v>
      </c>
    </row>
    <row r="322" spans="1:6" x14ac:dyDescent="0.25">
      <c r="A322" s="3">
        <v>44645</v>
      </c>
      <c r="B322" s="4" t="s">
        <v>6</v>
      </c>
      <c r="C322" s="5">
        <v>2</v>
      </c>
      <c r="D322" s="5" t="s">
        <v>105</v>
      </c>
      <c r="E322" s="5" t="s">
        <v>106</v>
      </c>
      <c r="F322" s="6">
        <v>0</v>
      </c>
    </row>
    <row r="323" spans="1:6" x14ac:dyDescent="0.25">
      <c r="A323" s="3">
        <v>44645</v>
      </c>
      <c r="B323" s="4" t="s">
        <v>69</v>
      </c>
      <c r="C323" s="5">
        <v>11</v>
      </c>
      <c r="D323" s="5" t="s">
        <v>108</v>
      </c>
      <c r="E323" s="5" t="s">
        <v>106</v>
      </c>
      <c r="F323" s="6">
        <v>0</v>
      </c>
    </row>
    <row r="324" spans="1:6" x14ac:dyDescent="0.25">
      <c r="A324" s="3">
        <v>44649</v>
      </c>
      <c r="B324" s="4" t="s">
        <v>73</v>
      </c>
      <c r="C324" s="5">
        <v>12</v>
      </c>
      <c r="D324" s="5" t="s">
        <v>106</v>
      </c>
      <c r="E324" s="5" t="s">
        <v>106</v>
      </c>
      <c r="F324" s="6">
        <v>0</v>
      </c>
    </row>
    <row r="325" spans="1:6" x14ac:dyDescent="0.25">
      <c r="A325" s="3">
        <v>44650</v>
      </c>
      <c r="B325" s="4" t="s">
        <v>6</v>
      </c>
      <c r="C325" s="5">
        <v>13</v>
      </c>
      <c r="D325" s="5" t="s">
        <v>106</v>
      </c>
      <c r="E325" s="5" t="s">
        <v>107</v>
      </c>
      <c r="F325" s="6">
        <v>0</v>
      </c>
    </row>
    <row r="326" spans="1:6" x14ac:dyDescent="0.25">
      <c r="A326" s="3">
        <v>44652</v>
      </c>
      <c r="B326" s="4" t="s">
        <v>10</v>
      </c>
      <c r="C326" s="5">
        <v>2</v>
      </c>
      <c r="D326" s="5" t="s">
        <v>106</v>
      </c>
      <c r="E326" s="5" t="s">
        <v>107</v>
      </c>
      <c r="F326" s="6">
        <v>0</v>
      </c>
    </row>
    <row r="327" spans="1:6" x14ac:dyDescent="0.25">
      <c r="A327" s="3">
        <v>44653</v>
      </c>
      <c r="B327" s="4" t="s">
        <v>10</v>
      </c>
      <c r="C327" s="5">
        <v>3</v>
      </c>
      <c r="D327" s="5" t="s">
        <v>108</v>
      </c>
      <c r="E327" s="5" t="s">
        <v>107</v>
      </c>
      <c r="F327" s="6">
        <v>0</v>
      </c>
    </row>
    <row r="328" spans="1:6" x14ac:dyDescent="0.25">
      <c r="A328" s="3">
        <v>44657</v>
      </c>
      <c r="B328" s="4" t="s">
        <v>90</v>
      </c>
      <c r="C328" s="5">
        <v>2</v>
      </c>
      <c r="D328" s="5" t="s">
        <v>105</v>
      </c>
      <c r="E328" s="5" t="s">
        <v>107</v>
      </c>
      <c r="F328" s="6">
        <v>0</v>
      </c>
    </row>
    <row r="329" spans="1:6" x14ac:dyDescent="0.25">
      <c r="A329" s="3">
        <v>44658</v>
      </c>
      <c r="B329" s="4" t="s">
        <v>60</v>
      </c>
      <c r="C329" s="5">
        <v>7</v>
      </c>
      <c r="D329" s="5" t="s">
        <v>108</v>
      </c>
      <c r="E329" s="5" t="s">
        <v>106</v>
      </c>
      <c r="F329" s="6">
        <v>0</v>
      </c>
    </row>
    <row r="330" spans="1:6" x14ac:dyDescent="0.25">
      <c r="A330" s="3">
        <v>44660</v>
      </c>
      <c r="B330" s="4" t="s">
        <v>88</v>
      </c>
      <c r="C330" s="5">
        <v>12</v>
      </c>
      <c r="D330" s="5" t="s">
        <v>105</v>
      </c>
      <c r="E330" s="5" t="s">
        <v>107</v>
      </c>
      <c r="F330" s="6">
        <v>0</v>
      </c>
    </row>
    <row r="331" spans="1:6" x14ac:dyDescent="0.25">
      <c r="A331" s="3">
        <v>44660</v>
      </c>
      <c r="B331" s="4" t="s">
        <v>10</v>
      </c>
      <c r="C331" s="5">
        <v>9</v>
      </c>
      <c r="D331" s="5" t="s">
        <v>106</v>
      </c>
      <c r="E331" s="5" t="s">
        <v>106</v>
      </c>
      <c r="F331" s="6">
        <v>0</v>
      </c>
    </row>
    <row r="332" spans="1:6" x14ac:dyDescent="0.25">
      <c r="A332" s="3">
        <v>44664</v>
      </c>
      <c r="B332" s="4" t="s">
        <v>39</v>
      </c>
      <c r="C332" s="5">
        <v>14</v>
      </c>
      <c r="D332" s="5" t="s">
        <v>105</v>
      </c>
      <c r="E332" s="5" t="s">
        <v>106</v>
      </c>
      <c r="F332" s="6">
        <v>0</v>
      </c>
    </row>
    <row r="333" spans="1:6" x14ac:dyDescent="0.25">
      <c r="A333" s="3">
        <v>44669</v>
      </c>
      <c r="B333" s="4" t="s">
        <v>92</v>
      </c>
      <c r="C333" s="5">
        <v>9</v>
      </c>
      <c r="D333" s="5" t="s">
        <v>108</v>
      </c>
      <c r="E333" s="5" t="s">
        <v>107</v>
      </c>
      <c r="F333" s="6">
        <v>0</v>
      </c>
    </row>
    <row r="334" spans="1:6" x14ac:dyDescent="0.25">
      <c r="A334" s="3">
        <v>44671</v>
      </c>
      <c r="B334" s="4" t="s">
        <v>43</v>
      </c>
      <c r="C334" s="5">
        <v>2</v>
      </c>
      <c r="D334" s="5" t="s">
        <v>105</v>
      </c>
      <c r="E334" s="5" t="s">
        <v>106</v>
      </c>
      <c r="F334" s="6">
        <v>0</v>
      </c>
    </row>
    <row r="335" spans="1:6" x14ac:dyDescent="0.25">
      <c r="A335" s="3">
        <v>44671</v>
      </c>
      <c r="B335" s="4" t="s">
        <v>31</v>
      </c>
      <c r="C335" s="5">
        <v>4</v>
      </c>
      <c r="D335" s="5" t="s">
        <v>108</v>
      </c>
      <c r="E335" s="5" t="s">
        <v>106</v>
      </c>
      <c r="F335" s="6">
        <v>0</v>
      </c>
    </row>
    <row r="336" spans="1:6" x14ac:dyDescent="0.25">
      <c r="A336" s="3">
        <v>44672</v>
      </c>
      <c r="B336" s="4" t="s">
        <v>69</v>
      </c>
      <c r="C336" s="5">
        <v>2</v>
      </c>
      <c r="D336" s="5" t="s">
        <v>108</v>
      </c>
      <c r="E336" s="5" t="s">
        <v>107</v>
      </c>
      <c r="F336" s="6">
        <v>0</v>
      </c>
    </row>
    <row r="337" spans="1:6" x14ac:dyDescent="0.25">
      <c r="A337" s="3">
        <v>44672</v>
      </c>
      <c r="B337" s="4" t="s">
        <v>60</v>
      </c>
      <c r="C337" s="5">
        <v>14</v>
      </c>
      <c r="D337" s="5" t="s">
        <v>106</v>
      </c>
      <c r="E337" s="5" t="s">
        <v>106</v>
      </c>
      <c r="F337" s="6">
        <v>0</v>
      </c>
    </row>
    <row r="338" spans="1:6" x14ac:dyDescent="0.25">
      <c r="A338" s="3">
        <v>44674</v>
      </c>
      <c r="B338" s="4" t="s">
        <v>98</v>
      </c>
      <c r="C338" s="5">
        <v>15</v>
      </c>
      <c r="D338" s="5" t="s">
        <v>106</v>
      </c>
      <c r="E338" s="5" t="s">
        <v>106</v>
      </c>
      <c r="F338" s="6">
        <v>0</v>
      </c>
    </row>
    <row r="339" spans="1:6" x14ac:dyDescent="0.25">
      <c r="A339" s="3">
        <v>44675</v>
      </c>
      <c r="B339" s="4" t="s">
        <v>77</v>
      </c>
      <c r="C339" s="5">
        <v>4</v>
      </c>
      <c r="D339" s="5" t="s">
        <v>108</v>
      </c>
      <c r="E339" s="5" t="s">
        <v>106</v>
      </c>
      <c r="F339" s="6">
        <v>0</v>
      </c>
    </row>
    <row r="340" spans="1:6" x14ac:dyDescent="0.25">
      <c r="A340" s="3">
        <v>44676</v>
      </c>
      <c r="B340" s="4" t="s">
        <v>14</v>
      </c>
      <c r="C340" s="5">
        <v>9</v>
      </c>
      <c r="D340" s="5" t="s">
        <v>108</v>
      </c>
      <c r="E340" s="5" t="s">
        <v>107</v>
      </c>
      <c r="F340" s="6">
        <v>0</v>
      </c>
    </row>
    <row r="341" spans="1:6" x14ac:dyDescent="0.25">
      <c r="A341" s="3">
        <v>44676</v>
      </c>
      <c r="B341" s="4" t="s">
        <v>12</v>
      </c>
      <c r="C341" s="5">
        <v>8</v>
      </c>
      <c r="D341" s="5" t="s">
        <v>106</v>
      </c>
      <c r="E341" s="5" t="s">
        <v>106</v>
      </c>
      <c r="F341" s="6">
        <v>0</v>
      </c>
    </row>
    <row r="342" spans="1:6" x14ac:dyDescent="0.25">
      <c r="A342" s="3">
        <v>44677</v>
      </c>
      <c r="B342" s="4" t="s">
        <v>63</v>
      </c>
      <c r="C342" s="5">
        <v>2</v>
      </c>
      <c r="D342" s="5" t="s">
        <v>108</v>
      </c>
      <c r="E342" s="5" t="s">
        <v>107</v>
      </c>
      <c r="F342" s="6">
        <v>0</v>
      </c>
    </row>
    <row r="343" spans="1:6" x14ac:dyDescent="0.25">
      <c r="A343" s="3">
        <v>44679</v>
      </c>
      <c r="B343" s="4" t="s">
        <v>35</v>
      </c>
      <c r="C343" s="5">
        <v>14</v>
      </c>
      <c r="D343" s="5" t="s">
        <v>108</v>
      </c>
      <c r="E343" s="5" t="s">
        <v>107</v>
      </c>
      <c r="F343" s="6">
        <v>0</v>
      </c>
    </row>
    <row r="344" spans="1:6" x14ac:dyDescent="0.25">
      <c r="A344" s="3">
        <v>44681</v>
      </c>
      <c r="B344" s="4" t="s">
        <v>39</v>
      </c>
      <c r="C344" s="5">
        <v>13</v>
      </c>
      <c r="D344" s="5" t="s">
        <v>106</v>
      </c>
      <c r="E344" s="5" t="s">
        <v>106</v>
      </c>
      <c r="F344" s="6">
        <v>0</v>
      </c>
    </row>
    <row r="345" spans="1:6" x14ac:dyDescent="0.25">
      <c r="A345" s="3">
        <v>44681</v>
      </c>
      <c r="B345" s="4" t="s">
        <v>63</v>
      </c>
      <c r="C345" s="5">
        <v>8</v>
      </c>
      <c r="D345" s="5" t="s">
        <v>108</v>
      </c>
      <c r="E345" s="5" t="s">
        <v>106</v>
      </c>
      <c r="F345" s="6">
        <v>0</v>
      </c>
    </row>
    <row r="346" spans="1:6" x14ac:dyDescent="0.25">
      <c r="A346" s="3">
        <v>44682</v>
      </c>
      <c r="B346" s="4" t="s">
        <v>77</v>
      </c>
      <c r="C346" s="5">
        <v>9</v>
      </c>
      <c r="D346" s="5" t="s">
        <v>105</v>
      </c>
      <c r="E346" s="5" t="s">
        <v>106</v>
      </c>
      <c r="F346" s="6">
        <v>0</v>
      </c>
    </row>
    <row r="347" spans="1:6" x14ac:dyDescent="0.25">
      <c r="A347" s="3">
        <v>44682</v>
      </c>
      <c r="B347" s="4" t="s">
        <v>75</v>
      </c>
      <c r="C347" s="5">
        <v>6</v>
      </c>
      <c r="D347" s="5" t="s">
        <v>106</v>
      </c>
      <c r="E347" s="5" t="s">
        <v>106</v>
      </c>
      <c r="F347" s="6">
        <v>0</v>
      </c>
    </row>
    <row r="348" spans="1:6" x14ac:dyDescent="0.25">
      <c r="A348" s="3">
        <v>44683</v>
      </c>
      <c r="B348" s="4" t="s">
        <v>33</v>
      </c>
      <c r="C348" s="5">
        <v>4</v>
      </c>
      <c r="D348" s="5" t="s">
        <v>106</v>
      </c>
      <c r="E348" s="5" t="s">
        <v>107</v>
      </c>
      <c r="F348" s="6">
        <v>0</v>
      </c>
    </row>
    <row r="349" spans="1:6" x14ac:dyDescent="0.25">
      <c r="A349" s="3">
        <v>44685</v>
      </c>
      <c r="B349" s="4" t="s">
        <v>47</v>
      </c>
      <c r="C349" s="5">
        <v>10</v>
      </c>
      <c r="D349" s="5" t="s">
        <v>108</v>
      </c>
      <c r="E349" s="5" t="s">
        <v>106</v>
      </c>
      <c r="F349" s="6">
        <v>0</v>
      </c>
    </row>
    <row r="350" spans="1:6" x14ac:dyDescent="0.25">
      <c r="A350" s="3">
        <v>44687</v>
      </c>
      <c r="B350" s="4" t="s">
        <v>77</v>
      </c>
      <c r="C350" s="5">
        <v>7</v>
      </c>
      <c r="D350" s="5" t="s">
        <v>108</v>
      </c>
      <c r="E350" s="5" t="s">
        <v>106</v>
      </c>
      <c r="F350" s="6">
        <v>0</v>
      </c>
    </row>
    <row r="351" spans="1:6" x14ac:dyDescent="0.25">
      <c r="A351" s="3">
        <v>44688</v>
      </c>
      <c r="B351" s="4" t="s">
        <v>37</v>
      </c>
      <c r="C351" s="5">
        <v>4</v>
      </c>
      <c r="D351" s="5" t="s">
        <v>106</v>
      </c>
      <c r="E351" s="5" t="s">
        <v>107</v>
      </c>
      <c r="F351" s="6">
        <v>0</v>
      </c>
    </row>
    <row r="352" spans="1:6" x14ac:dyDescent="0.25">
      <c r="A352" s="3">
        <v>44688</v>
      </c>
      <c r="B352" s="4" t="s">
        <v>63</v>
      </c>
      <c r="C352" s="5">
        <v>1</v>
      </c>
      <c r="D352" s="5" t="s">
        <v>106</v>
      </c>
      <c r="E352" s="5" t="s">
        <v>106</v>
      </c>
      <c r="F352" s="6">
        <v>0</v>
      </c>
    </row>
    <row r="353" spans="1:6" x14ac:dyDescent="0.25">
      <c r="A353" s="3">
        <v>44689</v>
      </c>
      <c r="B353" s="4" t="s">
        <v>52</v>
      </c>
      <c r="C353" s="5">
        <v>7</v>
      </c>
      <c r="D353" s="5" t="s">
        <v>106</v>
      </c>
      <c r="E353" s="5" t="s">
        <v>106</v>
      </c>
      <c r="F353" s="6">
        <v>0</v>
      </c>
    </row>
    <row r="354" spans="1:6" x14ac:dyDescent="0.25">
      <c r="A354" s="3">
        <v>44690</v>
      </c>
      <c r="B354" s="4" t="s">
        <v>41</v>
      </c>
      <c r="C354" s="5">
        <v>12</v>
      </c>
      <c r="D354" s="5" t="s">
        <v>105</v>
      </c>
      <c r="E354" s="5" t="s">
        <v>107</v>
      </c>
      <c r="F354" s="6">
        <v>0</v>
      </c>
    </row>
    <row r="355" spans="1:6" x14ac:dyDescent="0.25">
      <c r="A355" s="3">
        <v>44691</v>
      </c>
      <c r="B355" s="4" t="s">
        <v>24</v>
      </c>
      <c r="C355" s="5">
        <v>6</v>
      </c>
      <c r="D355" s="5" t="s">
        <v>108</v>
      </c>
      <c r="E355" s="5" t="s">
        <v>106</v>
      </c>
      <c r="F355" s="6">
        <v>0</v>
      </c>
    </row>
    <row r="356" spans="1:6" x14ac:dyDescent="0.25">
      <c r="A356" s="3">
        <v>44693</v>
      </c>
      <c r="B356" s="4" t="s">
        <v>29</v>
      </c>
      <c r="C356" s="5">
        <v>7</v>
      </c>
      <c r="D356" s="5" t="s">
        <v>106</v>
      </c>
      <c r="E356" s="5" t="s">
        <v>107</v>
      </c>
      <c r="F356" s="6">
        <v>0</v>
      </c>
    </row>
    <row r="357" spans="1:6" x14ac:dyDescent="0.25">
      <c r="A357" s="3">
        <v>44694</v>
      </c>
      <c r="B357" s="4" t="s">
        <v>31</v>
      </c>
      <c r="C357" s="5">
        <v>5</v>
      </c>
      <c r="D357" s="5" t="s">
        <v>108</v>
      </c>
      <c r="E357" s="5" t="s">
        <v>106</v>
      </c>
      <c r="F357" s="6">
        <v>0</v>
      </c>
    </row>
    <row r="358" spans="1:6" x14ac:dyDescent="0.25">
      <c r="A358" s="3">
        <v>44695</v>
      </c>
      <c r="B358" s="4" t="s">
        <v>22</v>
      </c>
      <c r="C358" s="5">
        <v>14</v>
      </c>
      <c r="D358" s="5" t="s">
        <v>108</v>
      </c>
      <c r="E358" s="5" t="s">
        <v>107</v>
      </c>
      <c r="F358" s="6">
        <v>0</v>
      </c>
    </row>
    <row r="359" spans="1:6" x14ac:dyDescent="0.25">
      <c r="A359" s="3">
        <v>44696</v>
      </c>
      <c r="B359" s="4" t="s">
        <v>47</v>
      </c>
      <c r="C359" s="5">
        <v>5</v>
      </c>
      <c r="D359" s="5" t="s">
        <v>106</v>
      </c>
      <c r="E359" s="5" t="s">
        <v>106</v>
      </c>
      <c r="F359" s="6">
        <v>0</v>
      </c>
    </row>
    <row r="360" spans="1:6" x14ac:dyDescent="0.25">
      <c r="A360" s="3">
        <v>44697</v>
      </c>
      <c r="B360" s="4" t="s">
        <v>26</v>
      </c>
      <c r="C360" s="5">
        <v>13</v>
      </c>
      <c r="D360" s="5" t="s">
        <v>108</v>
      </c>
      <c r="E360" s="5" t="s">
        <v>107</v>
      </c>
      <c r="F360" s="6">
        <v>0</v>
      </c>
    </row>
    <row r="361" spans="1:6" x14ac:dyDescent="0.25">
      <c r="A361" s="3">
        <v>44697</v>
      </c>
      <c r="B361" s="4" t="s">
        <v>71</v>
      </c>
      <c r="C361" s="5">
        <v>13</v>
      </c>
      <c r="D361" s="5" t="s">
        <v>106</v>
      </c>
      <c r="E361" s="5" t="s">
        <v>106</v>
      </c>
      <c r="F361" s="6">
        <v>0</v>
      </c>
    </row>
    <row r="362" spans="1:6" x14ac:dyDescent="0.25">
      <c r="A362" s="3">
        <v>44698</v>
      </c>
      <c r="B362" s="4" t="s">
        <v>63</v>
      </c>
      <c r="C362" s="5">
        <v>8</v>
      </c>
      <c r="D362" s="5" t="s">
        <v>108</v>
      </c>
      <c r="E362" s="5" t="s">
        <v>107</v>
      </c>
      <c r="F362" s="6">
        <v>0</v>
      </c>
    </row>
    <row r="363" spans="1:6" x14ac:dyDescent="0.25">
      <c r="A363" s="3">
        <v>44699</v>
      </c>
      <c r="B363" s="4" t="s">
        <v>63</v>
      </c>
      <c r="C363" s="5">
        <v>4</v>
      </c>
      <c r="D363" s="5" t="s">
        <v>105</v>
      </c>
      <c r="E363" s="5" t="s">
        <v>106</v>
      </c>
      <c r="F363" s="6">
        <v>0</v>
      </c>
    </row>
    <row r="364" spans="1:6" x14ac:dyDescent="0.25">
      <c r="A364" s="3">
        <v>44699</v>
      </c>
      <c r="B364" s="4" t="s">
        <v>86</v>
      </c>
      <c r="C364" s="5">
        <v>8</v>
      </c>
      <c r="D364" s="5" t="s">
        <v>105</v>
      </c>
      <c r="E364" s="5" t="s">
        <v>106</v>
      </c>
      <c r="F364" s="6">
        <v>0</v>
      </c>
    </row>
    <row r="365" spans="1:6" x14ac:dyDescent="0.25">
      <c r="A365" s="3">
        <v>44701</v>
      </c>
      <c r="B365" s="4" t="s">
        <v>98</v>
      </c>
      <c r="C365" s="5">
        <v>15</v>
      </c>
      <c r="D365" s="5" t="s">
        <v>106</v>
      </c>
      <c r="E365" s="5" t="s">
        <v>107</v>
      </c>
      <c r="F365" s="6">
        <v>0</v>
      </c>
    </row>
    <row r="366" spans="1:6" x14ac:dyDescent="0.25">
      <c r="A366" s="3">
        <v>44703</v>
      </c>
      <c r="B366" s="4" t="s">
        <v>37</v>
      </c>
      <c r="C366" s="5">
        <v>12</v>
      </c>
      <c r="D366" s="5" t="s">
        <v>108</v>
      </c>
      <c r="E366" s="5" t="s">
        <v>106</v>
      </c>
      <c r="F366" s="6">
        <v>0</v>
      </c>
    </row>
    <row r="367" spans="1:6" x14ac:dyDescent="0.25">
      <c r="A367" s="3">
        <v>44706</v>
      </c>
      <c r="B367" s="4" t="s">
        <v>10</v>
      </c>
      <c r="C367" s="5">
        <v>7</v>
      </c>
      <c r="D367" s="5" t="s">
        <v>106</v>
      </c>
      <c r="E367" s="5" t="s">
        <v>106</v>
      </c>
      <c r="F367" s="6">
        <v>0</v>
      </c>
    </row>
    <row r="368" spans="1:6" x14ac:dyDescent="0.25">
      <c r="A368" s="3">
        <v>44707</v>
      </c>
      <c r="B368" s="4" t="s">
        <v>65</v>
      </c>
      <c r="C368" s="5">
        <v>2</v>
      </c>
      <c r="D368" s="5" t="s">
        <v>108</v>
      </c>
      <c r="E368" s="5" t="s">
        <v>106</v>
      </c>
      <c r="F368" s="6">
        <v>0</v>
      </c>
    </row>
    <row r="369" spans="1:6" x14ac:dyDescent="0.25">
      <c r="A369" s="3">
        <v>44707</v>
      </c>
      <c r="B369" s="4" t="s">
        <v>63</v>
      </c>
      <c r="C369" s="5">
        <v>2</v>
      </c>
      <c r="D369" s="5" t="s">
        <v>106</v>
      </c>
      <c r="E369" s="5" t="s">
        <v>106</v>
      </c>
      <c r="F369" s="6">
        <v>0</v>
      </c>
    </row>
    <row r="370" spans="1:6" x14ac:dyDescent="0.25">
      <c r="A370" s="3">
        <v>44709</v>
      </c>
      <c r="B370" s="4" t="s">
        <v>92</v>
      </c>
      <c r="C370" s="5">
        <v>10</v>
      </c>
      <c r="D370" s="5" t="s">
        <v>105</v>
      </c>
      <c r="E370" s="5" t="s">
        <v>107</v>
      </c>
      <c r="F370" s="6">
        <v>0</v>
      </c>
    </row>
    <row r="371" spans="1:6" x14ac:dyDescent="0.25">
      <c r="A371" s="3">
        <v>44709</v>
      </c>
      <c r="B371" s="4" t="s">
        <v>22</v>
      </c>
      <c r="C371" s="5">
        <v>5</v>
      </c>
      <c r="D371" s="5" t="s">
        <v>105</v>
      </c>
      <c r="E371" s="5" t="s">
        <v>106</v>
      </c>
      <c r="F371" s="6">
        <v>0</v>
      </c>
    </row>
    <row r="372" spans="1:6" x14ac:dyDescent="0.25">
      <c r="A372" s="3">
        <v>44709</v>
      </c>
      <c r="B372" s="4" t="s">
        <v>26</v>
      </c>
      <c r="C372" s="5">
        <v>9</v>
      </c>
      <c r="D372" s="5" t="s">
        <v>106</v>
      </c>
      <c r="E372" s="5" t="s">
        <v>107</v>
      </c>
      <c r="F372" s="6">
        <v>0</v>
      </c>
    </row>
    <row r="373" spans="1:6" x14ac:dyDescent="0.25">
      <c r="A373" s="3">
        <v>44709</v>
      </c>
      <c r="B373" s="4" t="s">
        <v>14</v>
      </c>
      <c r="C373" s="5">
        <v>12</v>
      </c>
      <c r="D373" s="5" t="s">
        <v>106</v>
      </c>
      <c r="E373" s="5" t="s">
        <v>106</v>
      </c>
      <c r="F373" s="6">
        <v>0</v>
      </c>
    </row>
    <row r="374" spans="1:6" x14ac:dyDescent="0.25">
      <c r="A374" s="3">
        <v>44709</v>
      </c>
      <c r="B374" s="4" t="s">
        <v>47</v>
      </c>
      <c r="C374" s="5">
        <v>14</v>
      </c>
      <c r="D374" s="5" t="s">
        <v>108</v>
      </c>
      <c r="E374" s="5" t="s">
        <v>107</v>
      </c>
      <c r="F374" s="6">
        <v>0</v>
      </c>
    </row>
    <row r="375" spans="1:6" x14ac:dyDescent="0.25">
      <c r="A375" s="3">
        <v>44711</v>
      </c>
      <c r="B375" s="4" t="s">
        <v>98</v>
      </c>
      <c r="C375" s="5">
        <v>9</v>
      </c>
      <c r="D375" s="5" t="s">
        <v>108</v>
      </c>
      <c r="E375" s="5" t="s">
        <v>106</v>
      </c>
      <c r="F375" s="6">
        <v>0</v>
      </c>
    </row>
    <row r="376" spans="1:6" x14ac:dyDescent="0.25">
      <c r="A376" s="3">
        <v>44711</v>
      </c>
      <c r="B376" s="4" t="s">
        <v>16</v>
      </c>
      <c r="C376" s="5">
        <v>4</v>
      </c>
      <c r="D376" s="5" t="s">
        <v>105</v>
      </c>
      <c r="E376" s="5" t="s">
        <v>107</v>
      </c>
      <c r="F376" s="6">
        <v>0</v>
      </c>
    </row>
    <row r="377" spans="1:6" x14ac:dyDescent="0.25">
      <c r="A377" s="3">
        <v>44711</v>
      </c>
      <c r="B377" s="4" t="s">
        <v>75</v>
      </c>
      <c r="C377" s="5">
        <v>3</v>
      </c>
      <c r="D377" s="5" t="s">
        <v>106</v>
      </c>
      <c r="E377" s="5" t="s">
        <v>107</v>
      </c>
      <c r="F377" s="6">
        <v>0</v>
      </c>
    </row>
    <row r="378" spans="1:6" x14ac:dyDescent="0.25">
      <c r="A378" s="3">
        <v>44715</v>
      </c>
      <c r="B378" s="4" t="s">
        <v>22</v>
      </c>
      <c r="C378" s="5">
        <v>14</v>
      </c>
      <c r="D378" s="5" t="s">
        <v>106</v>
      </c>
      <c r="E378" s="5" t="s">
        <v>106</v>
      </c>
      <c r="F378" s="6">
        <v>0</v>
      </c>
    </row>
    <row r="379" spans="1:6" x14ac:dyDescent="0.25">
      <c r="A379" s="3">
        <v>44722</v>
      </c>
      <c r="B379" s="4" t="s">
        <v>65</v>
      </c>
      <c r="C379" s="5">
        <v>8</v>
      </c>
      <c r="D379" s="5" t="s">
        <v>105</v>
      </c>
      <c r="E379" s="5" t="s">
        <v>106</v>
      </c>
      <c r="F379" s="6">
        <v>0</v>
      </c>
    </row>
    <row r="380" spans="1:6" x14ac:dyDescent="0.25">
      <c r="A380" s="3">
        <v>44723</v>
      </c>
      <c r="B380" s="4" t="s">
        <v>88</v>
      </c>
      <c r="C380" s="5">
        <v>13</v>
      </c>
      <c r="D380" s="5" t="s">
        <v>106</v>
      </c>
      <c r="E380" s="5" t="s">
        <v>107</v>
      </c>
      <c r="F380" s="6">
        <v>0</v>
      </c>
    </row>
    <row r="381" spans="1:6" x14ac:dyDescent="0.25">
      <c r="A381" s="3">
        <v>44723</v>
      </c>
      <c r="B381" s="4" t="s">
        <v>50</v>
      </c>
      <c r="C381" s="5">
        <v>6</v>
      </c>
      <c r="D381" s="5" t="s">
        <v>108</v>
      </c>
      <c r="E381" s="5" t="s">
        <v>106</v>
      </c>
      <c r="F381" s="6">
        <v>0</v>
      </c>
    </row>
    <row r="382" spans="1:6" x14ac:dyDescent="0.25">
      <c r="A382" s="3">
        <v>44725</v>
      </c>
      <c r="B382" s="4" t="s">
        <v>60</v>
      </c>
      <c r="C382" s="5">
        <v>6</v>
      </c>
      <c r="D382" s="5" t="s">
        <v>108</v>
      </c>
      <c r="E382" s="5" t="s">
        <v>107</v>
      </c>
      <c r="F382" s="6">
        <v>0</v>
      </c>
    </row>
    <row r="383" spans="1:6" x14ac:dyDescent="0.25">
      <c r="A383" s="3">
        <v>44727</v>
      </c>
      <c r="B383" s="4" t="s">
        <v>94</v>
      </c>
      <c r="C383" s="5">
        <v>15</v>
      </c>
      <c r="D383" s="5" t="s">
        <v>105</v>
      </c>
      <c r="E383" s="5" t="s">
        <v>106</v>
      </c>
      <c r="F383" s="6">
        <v>0</v>
      </c>
    </row>
    <row r="384" spans="1:6" x14ac:dyDescent="0.25">
      <c r="A384" s="3">
        <v>44728</v>
      </c>
      <c r="B384" s="4" t="s">
        <v>67</v>
      </c>
      <c r="C384" s="5">
        <v>15</v>
      </c>
      <c r="D384" s="5" t="s">
        <v>106</v>
      </c>
      <c r="E384" s="5" t="s">
        <v>107</v>
      </c>
      <c r="F384" s="6">
        <v>0</v>
      </c>
    </row>
    <row r="385" spans="1:6" x14ac:dyDescent="0.25">
      <c r="A385" s="3">
        <v>44731</v>
      </c>
      <c r="B385" s="4" t="s">
        <v>10</v>
      </c>
      <c r="C385" s="5">
        <v>8</v>
      </c>
      <c r="D385" s="5" t="s">
        <v>108</v>
      </c>
      <c r="E385" s="5" t="s">
        <v>107</v>
      </c>
      <c r="F385" s="6">
        <v>0</v>
      </c>
    </row>
    <row r="386" spans="1:6" x14ac:dyDescent="0.25">
      <c r="A386" s="3">
        <v>44733</v>
      </c>
      <c r="B386" s="4" t="s">
        <v>41</v>
      </c>
      <c r="C386" s="5">
        <v>14</v>
      </c>
      <c r="D386" s="5" t="s">
        <v>108</v>
      </c>
      <c r="E386" s="5" t="s">
        <v>107</v>
      </c>
      <c r="F386" s="6">
        <v>0</v>
      </c>
    </row>
    <row r="387" spans="1:6" x14ac:dyDescent="0.25">
      <c r="A387" s="3">
        <v>44734</v>
      </c>
      <c r="B387" s="4" t="s">
        <v>90</v>
      </c>
      <c r="C387" s="5">
        <v>10</v>
      </c>
      <c r="D387" s="5" t="s">
        <v>106</v>
      </c>
      <c r="E387" s="5" t="s">
        <v>107</v>
      </c>
      <c r="F387" s="6">
        <v>0</v>
      </c>
    </row>
    <row r="388" spans="1:6" x14ac:dyDescent="0.25">
      <c r="A388" s="3">
        <v>44734</v>
      </c>
      <c r="B388" s="4" t="s">
        <v>6</v>
      </c>
      <c r="C388" s="5">
        <v>4</v>
      </c>
      <c r="D388" s="5" t="s">
        <v>108</v>
      </c>
      <c r="E388" s="5" t="s">
        <v>107</v>
      </c>
      <c r="F388" s="6">
        <v>0</v>
      </c>
    </row>
    <row r="389" spans="1:6" x14ac:dyDescent="0.25">
      <c r="A389" s="3">
        <v>44735</v>
      </c>
      <c r="B389" s="4" t="s">
        <v>14</v>
      </c>
      <c r="C389" s="5">
        <v>8</v>
      </c>
      <c r="D389" s="5" t="s">
        <v>108</v>
      </c>
      <c r="E389" s="5" t="s">
        <v>106</v>
      </c>
      <c r="F389" s="6">
        <v>0</v>
      </c>
    </row>
    <row r="390" spans="1:6" x14ac:dyDescent="0.25">
      <c r="A390" s="3">
        <v>44736</v>
      </c>
      <c r="B390" s="4" t="s">
        <v>43</v>
      </c>
      <c r="C390" s="5">
        <v>7</v>
      </c>
      <c r="D390" s="5" t="s">
        <v>108</v>
      </c>
      <c r="E390" s="5" t="s">
        <v>107</v>
      </c>
      <c r="F390" s="6">
        <v>0</v>
      </c>
    </row>
    <row r="391" spans="1:6" x14ac:dyDescent="0.25">
      <c r="A391" s="3">
        <v>44737</v>
      </c>
      <c r="B391" s="4" t="s">
        <v>31</v>
      </c>
      <c r="C391" s="5">
        <v>7</v>
      </c>
      <c r="D391" s="5" t="s">
        <v>106</v>
      </c>
      <c r="E391" s="5" t="s">
        <v>106</v>
      </c>
      <c r="F391" s="6">
        <v>0</v>
      </c>
    </row>
    <row r="392" spans="1:6" x14ac:dyDescent="0.25">
      <c r="A392" s="3">
        <v>44738</v>
      </c>
      <c r="B392" s="4" t="s">
        <v>77</v>
      </c>
      <c r="C392" s="5">
        <v>4</v>
      </c>
      <c r="D392" s="5" t="s">
        <v>108</v>
      </c>
      <c r="E392" s="5" t="s">
        <v>107</v>
      </c>
      <c r="F392" s="6">
        <v>0</v>
      </c>
    </row>
    <row r="393" spans="1:6" x14ac:dyDescent="0.25">
      <c r="A393" s="3">
        <v>44738</v>
      </c>
      <c r="B393" s="4" t="s">
        <v>96</v>
      </c>
      <c r="C393" s="5">
        <v>12</v>
      </c>
      <c r="D393" s="5" t="s">
        <v>108</v>
      </c>
      <c r="E393" s="5" t="s">
        <v>106</v>
      </c>
      <c r="F393" s="6">
        <v>0</v>
      </c>
    </row>
    <row r="394" spans="1:6" x14ac:dyDescent="0.25">
      <c r="A394" s="3">
        <v>44745</v>
      </c>
      <c r="B394" s="4" t="s">
        <v>75</v>
      </c>
      <c r="C394" s="5">
        <v>15</v>
      </c>
      <c r="D394" s="5" t="s">
        <v>108</v>
      </c>
      <c r="E394" s="5" t="s">
        <v>107</v>
      </c>
      <c r="F394" s="6">
        <v>0</v>
      </c>
    </row>
    <row r="395" spans="1:6" x14ac:dyDescent="0.25">
      <c r="A395" s="3">
        <v>44746</v>
      </c>
      <c r="B395" s="4" t="s">
        <v>20</v>
      </c>
      <c r="C395" s="5">
        <v>7</v>
      </c>
      <c r="D395" s="5" t="s">
        <v>108</v>
      </c>
      <c r="E395" s="5" t="s">
        <v>106</v>
      </c>
      <c r="F395" s="6">
        <v>0</v>
      </c>
    </row>
    <row r="396" spans="1:6" x14ac:dyDescent="0.25">
      <c r="A396" s="3">
        <v>44747</v>
      </c>
      <c r="B396" s="4" t="s">
        <v>58</v>
      </c>
      <c r="C396" s="5">
        <v>7</v>
      </c>
      <c r="D396" s="5" t="s">
        <v>106</v>
      </c>
      <c r="E396" s="5" t="s">
        <v>107</v>
      </c>
      <c r="F396" s="6">
        <v>0</v>
      </c>
    </row>
    <row r="397" spans="1:6" x14ac:dyDescent="0.25">
      <c r="A397" s="3">
        <v>44747</v>
      </c>
      <c r="B397" s="4" t="s">
        <v>37</v>
      </c>
      <c r="C397" s="5">
        <v>8</v>
      </c>
      <c r="D397" s="5" t="s">
        <v>108</v>
      </c>
      <c r="E397" s="5" t="s">
        <v>106</v>
      </c>
      <c r="F397" s="6">
        <v>0</v>
      </c>
    </row>
    <row r="398" spans="1:6" x14ac:dyDescent="0.25">
      <c r="A398" s="3">
        <v>44748</v>
      </c>
      <c r="B398" s="4" t="s">
        <v>92</v>
      </c>
      <c r="C398" s="5">
        <v>2</v>
      </c>
      <c r="D398" s="5" t="s">
        <v>108</v>
      </c>
      <c r="E398" s="5" t="s">
        <v>107</v>
      </c>
      <c r="F398" s="6">
        <v>0</v>
      </c>
    </row>
    <row r="399" spans="1:6" x14ac:dyDescent="0.25">
      <c r="A399" s="3">
        <v>44750</v>
      </c>
      <c r="B399" s="4" t="s">
        <v>43</v>
      </c>
      <c r="C399" s="5">
        <v>2</v>
      </c>
      <c r="D399" s="5" t="s">
        <v>108</v>
      </c>
      <c r="E399" s="5" t="s">
        <v>106</v>
      </c>
      <c r="F399" s="6">
        <v>0</v>
      </c>
    </row>
    <row r="400" spans="1:6" x14ac:dyDescent="0.25">
      <c r="A400" s="3">
        <v>44752</v>
      </c>
      <c r="B400" s="4" t="s">
        <v>73</v>
      </c>
      <c r="C400" s="5">
        <v>12</v>
      </c>
      <c r="D400" s="5" t="s">
        <v>106</v>
      </c>
      <c r="E400" s="5" t="s">
        <v>107</v>
      </c>
      <c r="F400" s="6">
        <v>0</v>
      </c>
    </row>
    <row r="401" spans="1:6" x14ac:dyDescent="0.25">
      <c r="A401" s="3">
        <v>44754</v>
      </c>
      <c r="B401" s="4" t="s">
        <v>65</v>
      </c>
      <c r="C401" s="5">
        <v>12</v>
      </c>
      <c r="D401" s="5" t="s">
        <v>108</v>
      </c>
      <c r="E401" s="5" t="s">
        <v>107</v>
      </c>
      <c r="F401" s="6">
        <v>0</v>
      </c>
    </row>
    <row r="402" spans="1:6" x14ac:dyDescent="0.25">
      <c r="A402" s="3">
        <v>44755</v>
      </c>
      <c r="B402" s="4" t="s">
        <v>58</v>
      </c>
      <c r="C402" s="5">
        <v>7</v>
      </c>
      <c r="D402" s="5" t="s">
        <v>108</v>
      </c>
      <c r="E402" s="5" t="s">
        <v>106</v>
      </c>
      <c r="F402" s="6">
        <v>0</v>
      </c>
    </row>
    <row r="403" spans="1:6" x14ac:dyDescent="0.25">
      <c r="A403" s="3">
        <v>44756</v>
      </c>
      <c r="B403" s="4" t="s">
        <v>75</v>
      </c>
      <c r="C403" s="5">
        <v>9</v>
      </c>
      <c r="D403" s="5" t="s">
        <v>108</v>
      </c>
      <c r="E403" s="5" t="s">
        <v>106</v>
      </c>
      <c r="F403" s="6">
        <v>0</v>
      </c>
    </row>
    <row r="404" spans="1:6" x14ac:dyDescent="0.25">
      <c r="A404" s="3">
        <v>44757</v>
      </c>
      <c r="B404" s="4" t="s">
        <v>14</v>
      </c>
      <c r="C404" s="5">
        <v>2</v>
      </c>
      <c r="D404" s="5" t="s">
        <v>106</v>
      </c>
      <c r="E404" s="5" t="s">
        <v>106</v>
      </c>
      <c r="F404" s="6">
        <v>0</v>
      </c>
    </row>
    <row r="405" spans="1:6" x14ac:dyDescent="0.25">
      <c r="A405" s="3">
        <v>44759</v>
      </c>
      <c r="B405" s="4" t="s">
        <v>92</v>
      </c>
      <c r="C405" s="5">
        <v>8</v>
      </c>
      <c r="D405" s="5" t="s">
        <v>106</v>
      </c>
      <c r="E405" s="5" t="s">
        <v>107</v>
      </c>
      <c r="F405" s="6">
        <v>0</v>
      </c>
    </row>
    <row r="406" spans="1:6" x14ac:dyDescent="0.25">
      <c r="A406" s="3">
        <v>44760</v>
      </c>
      <c r="B406" s="4" t="s">
        <v>26</v>
      </c>
      <c r="C406" s="5">
        <v>12</v>
      </c>
      <c r="D406" s="5" t="s">
        <v>108</v>
      </c>
      <c r="E406" s="5" t="s">
        <v>106</v>
      </c>
      <c r="F406" s="6">
        <v>0</v>
      </c>
    </row>
    <row r="407" spans="1:6" x14ac:dyDescent="0.25">
      <c r="A407" s="3">
        <v>44762</v>
      </c>
      <c r="B407" s="4" t="s">
        <v>94</v>
      </c>
      <c r="C407" s="5">
        <v>8</v>
      </c>
      <c r="D407" s="5" t="s">
        <v>105</v>
      </c>
      <c r="E407" s="5" t="s">
        <v>106</v>
      </c>
      <c r="F407" s="6">
        <v>0</v>
      </c>
    </row>
    <row r="408" spans="1:6" x14ac:dyDescent="0.25">
      <c r="A408" s="3">
        <v>44764</v>
      </c>
      <c r="B408" s="4" t="s">
        <v>77</v>
      </c>
      <c r="C408" s="5">
        <v>6</v>
      </c>
      <c r="D408" s="5" t="s">
        <v>108</v>
      </c>
      <c r="E408" s="5" t="s">
        <v>107</v>
      </c>
      <c r="F408" s="6">
        <v>0</v>
      </c>
    </row>
    <row r="409" spans="1:6" x14ac:dyDescent="0.25">
      <c r="A409" s="3">
        <v>44765</v>
      </c>
      <c r="B409" s="4" t="s">
        <v>43</v>
      </c>
      <c r="C409" s="5">
        <v>2</v>
      </c>
      <c r="D409" s="5" t="s">
        <v>106</v>
      </c>
      <c r="E409" s="5" t="s">
        <v>106</v>
      </c>
      <c r="F409" s="6">
        <v>0</v>
      </c>
    </row>
    <row r="410" spans="1:6" x14ac:dyDescent="0.25">
      <c r="A410" s="3">
        <v>44766</v>
      </c>
      <c r="B410" s="4" t="s">
        <v>18</v>
      </c>
      <c r="C410" s="5">
        <v>14</v>
      </c>
      <c r="D410" s="5" t="s">
        <v>108</v>
      </c>
      <c r="E410" s="5" t="s">
        <v>107</v>
      </c>
      <c r="F410" s="6">
        <v>0</v>
      </c>
    </row>
    <row r="411" spans="1:6" x14ac:dyDescent="0.25">
      <c r="A411" s="3">
        <v>44766</v>
      </c>
      <c r="B411" s="4" t="s">
        <v>63</v>
      </c>
      <c r="C411" s="5">
        <v>1</v>
      </c>
      <c r="D411" s="5" t="s">
        <v>106</v>
      </c>
      <c r="E411" s="5" t="s">
        <v>106</v>
      </c>
      <c r="F411" s="6">
        <v>0</v>
      </c>
    </row>
    <row r="412" spans="1:6" x14ac:dyDescent="0.25">
      <c r="A412" s="3">
        <v>44767</v>
      </c>
      <c r="B412" s="4" t="s">
        <v>98</v>
      </c>
      <c r="C412" s="5">
        <v>2</v>
      </c>
      <c r="D412" s="5" t="s">
        <v>108</v>
      </c>
      <c r="E412" s="5" t="s">
        <v>107</v>
      </c>
      <c r="F412" s="6">
        <v>0</v>
      </c>
    </row>
    <row r="413" spans="1:6" x14ac:dyDescent="0.25">
      <c r="A413" s="3">
        <v>44767</v>
      </c>
      <c r="B413" s="4" t="s">
        <v>41</v>
      </c>
      <c r="C413" s="5">
        <v>12</v>
      </c>
      <c r="D413" s="5" t="s">
        <v>108</v>
      </c>
      <c r="E413" s="5" t="s">
        <v>107</v>
      </c>
      <c r="F413" s="6">
        <v>0</v>
      </c>
    </row>
    <row r="414" spans="1:6" x14ac:dyDescent="0.25">
      <c r="A414" s="3">
        <v>44767</v>
      </c>
      <c r="B414" s="4" t="s">
        <v>12</v>
      </c>
      <c r="C414" s="5">
        <v>13</v>
      </c>
      <c r="D414" s="5" t="s">
        <v>106</v>
      </c>
      <c r="E414" s="5" t="s">
        <v>107</v>
      </c>
      <c r="F414" s="6">
        <v>0</v>
      </c>
    </row>
    <row r="415" spans="1:6" x14ac:dyDescent="0.25">
      <c r="A415" s="3">
        <v>44768</v>
      </c>
      <c r="B415" s="4" t="s">
        <v>12</v>
      </c>
      <c r="C415" s="5">
        <v>10</v>
      </c>
      <c r="D415" s="5" t="s">
        <v>106</v>
      </c>
      <c r="E415" s="5" t="s">
        <v>106</v>
      </c>
      <c r="F415" s="6">
        <v>0</v>
      </c>
    </row>
    <row r="416" spans="1:6" x14ac:dyDescent="0.25">
      <c r="A416" s="3">
        <v>44768</v>
      </c>
      <c r="B416" s="4" t="s">
        <v>60</v>
      </c>
      <c r="C416" s="5">
        <v>1</v>
      </c>
      <c r="D416" s="5" t="s">
        <v>106</v>
      </c>
      <c r="E416" s="5" t="s">
        <v>107</v>
      </c>
      <c r="F416" s="6">
        <v>0</v>
      </c>
    </row>
    <row r="417" spans="1:6" x14ac:dyDescent="0.25">
      <c r="A417" s="3">
        <v>44776</v>
      </c>
      <c r="B417" s="4" t="s">
        <v>31</v>
      </c>
      <c r="C417" s="5">
        <v>5</v>
      </c>
      <c r="D417" s="5" t="s">
        <v>108</v>
      </c>
      <c r="E417" s="5" t="s">
        <v>107</v>
      </c>
      <c r="F417" s="6">
        <v>0</v>
      </c>
    </row>
    <row r="418" spans="1:6" x14ac:dyDescent="0.25">
      <c r="A418" s="3">
        <v>44779</v>
      </c>
      <c r="B418" s="4" t="s">
        <v>39</v>
      </c>
      <c r="C418" s="5">
        <v>9</v>
      </c>
      <c r="D418" s="5" t="s">
        <v>106</v>
      </c>
      <c r="E418" s="5" t="s">
        <v>106</v>
      </c>
      <c r="F418" s="6">
        <v>0</v>
      </c>
    </row>
    <row r="419" spans="1:6" x14ac:dyDescent="0.25">
      <c r="A419" s="3">
        <v>44781</v>
      </c>
      <c r="B419" s="4" t="s">
        <v>39</v>
      </c>
      <c r="C419" s="5">
        <v>2</v>
      </c>
      <c r="D419" s="5" t="s">
        <v>108</v>
      </c>
      <c r="E419" s="5" t="s">
        <v>106</v>
      </c>
      <c r="F419" s="6">
        <v>0</v>
      </c>
    </row>
    <row r="420" spans="1:6" x14ac:dyDescent="0.25">
      <c r="A420" s="3">
        <v>44781</v>
      </c>
      <c r="B420" s="4" t="s">
        <v>73</v>
      </c>
      <c r="C420" s="5">
        <v>12</v>
      </c>
      <c r="D420" s="5" t="s">
        <v>108</v>
      </c>
      <c r="E420" s="5" t="s">
        <v>107</v>
      </c>
      <c r="F420" s="6">
        <v>0</v>
      </c>
    </row>
    <row r="421" spans="1:6" x14ac:dyDescent="0.25">
      <c r="A421" s="3">
        <v>44781</v>
      </c>
      <c r="B421" s="4" t="s">
        <v>50</v>
      </c>
      <c r="C421" s="5">
        <v>11</v>
      </c>
      <c r="D421" s="5" t="s">
        <v>108</v>
      </c>
      <c r="E421" s="5" t="s">
        <v>107</v>
      </c>
      <c r="F421" s="6">
        <v>0</v>
      </c>
    </row>
    <row r="422" spans="1:6" x14ac:dyDescent="0.25">
      <c r="A422" s="3">
        <v>44787</v>
      </c>
      <c r="B422" s="4" t="s">
        <v>69</v>
      </c>
      <c r="C422" s="5">
        <v>14</v>
      </c>
      <c r="D422" s="5" t="s">
        <v>108</v>
      </c>
      <c r="E422" s="5" t="s">
        <v>107</v>
      </c>
      <c r="F422" s="6">
        <v>0</v>
      </c>
    </row>
    <row r="423" spans="1:6" x14ac:dyDescent="0.25">
      <c r="A423" s="3">
        <v>44788</v>
      </c>
      <c r="B423" s="4" t="s">
        <v>29</v>
      </c>
      <c r="C423" s="5">
        <v>10</v>
      </c>
      <c r="D423" s="5" t="s">
        <v>105</v>
      </c>
      <c r="E423" s="5" t="s">
        <v>107</v>
      </c>
      <c r="F423" s="6">
        <v>0</v>
      </c>
    </row>
    <row r="424" spans="1:6" x14ac:dyDescent="0.25">
      <c r="A424" s="3">
        <v>44788</v>
      </c>
      <c r="B424" s="4" t="s">
        <v>37</v>
      </c>
      <c r="C424" s="5">
        <v>7</v>
      </c>
      <c r="D424" s="5" t="s">
        <v>108</v>
      </c>
      <c r="E424" s="5" t="s">
        <v>106</v>
      </c>
      <c r="F424" s="6">
        <v>0</v>
      </c>
    </row>
    <row r="425" spans="1:6" x14ac:dyDescent="0.25">
      <c r="A425" s="3">
        <v>44791</v>
      </c>
      <c r="B425" s="4" t="s">
        <v>67</v>
      </c>
      <c r="C425" s="5">
        <v>8</v>
      </c>
      <c r="D425" s="5" t="s">
        <v>106</v>
      </c>
      <c r="E425" s="5" t="s">
        <v>106</v>
      </c>
      <c r="F425" s="6">
        <v>0</v>
      </c>
    </row>
    <row r="426" spans="1:6" x14ac:dyDescent="0.25">
      <c r="A426" s="3">
        <v>44791</v>
      </c>
      <c r="B426" s="4" t="s">
        <v>26</v>
      </c>
      <c r="C426" s="5">
        <v>2</v>
      </c>
      <c r="D426" s="5" t="s">
        <v>106</v>
      </c>
      <c r="E426" s="5" t="s">
        <v>107</v>
      </c>
      <c r="F426" s="6">
        <v>0</v>
      </c>
    </row>
    <row r="427" spans="1:6" x14ac:dyDescent="0.25">
      <c r="A427" s="3">
        <v>44792</v>
      </c>
      <c r="B427" s="4" t="s">
        <v>20</v>
      </c>
      <c r="C427" s="5">
        <v>3</v>
      </c>
      <c r="D427" s="5" t="s">
        <v>106</v>
      </c>
      <c r="E427" s="5" t="s">
        <v>106</v>
      </c>
      <c r="F427" s="6">
        <v>0</v>
      </c>
    </row>
    <row r="428" spans="1:6" x14ac:dyDescent="0.25">
      <c r="A428" s="3">
        <v>44793</v>
      </c>
      <c r="B428" s="4" t="s">
        <v>54</v>
      </c>
      <c r="C428" s="5">
        <v>13</v>
      </c>
      <c r="D428" s="5" t="s">
        <v>108</v>
      </c>
      <c r="E428" s="5" t="s">
        <v>106</v>
      </c>
      <c r="F428" s="6">
        <v>0</v>
      </c>
    </row>
    <row r="429" spans="1:6" x14ac:dyDescent="0.25">
      <c r="A429" s="3">
        <v>44793</v>
      </c>
      <c r="B429" s="4" t="s">
        <v>75</v>
      </c>
      <c r="C429" s="5">
        <v>14</v>
      </c>
      <c r="D429" s="5" t="s">
        <v>108</v>
      </c>
      <c r="E429" s="5" t="s">
        <v>106</v>
      </c>
      <c r="F429" s="6">
        <v>0</v>
      </c>
    </row>
    <row r="430" spans="1:6" x14ac:dyDescent="0.25">
      <c r="A430" s="3">
        <v>44794</v>
      </c>
      <c r="B430" s="4" t="s">
        <v>39</v>
      </c>
      <c r="C430" s="5">
        <v>4</v>
      </c>
      <c r="D430" s="5" t="s">
        <v>108</v>
      </c>
      <c r="E430" s="5" t="s">
        <v>106</v>
      </c>
      <c r="F430" s="6">
        <v>0</v>
      </c>
    </row>
    <row r="431" spans="1:6" x14ac:dyDescent="0.25">
      <c r="A431" s="3">
        <v>44796</v>
      </c>
      <c r="B431" s="4" t="s">
        <v>98</v>
      </c>
      <c r="C431" s="5">
        <v>11</v>
      </c>
      <c r="D431" s="5" t="s">
        <v>106</v>
      </c>
      <c r="E431" s="5" t="s">
        <v>106</v>
      </c>
      <c r="F431" s="6">
        <v>0</v>
      </c>
    </row>
    <row r="432" spans="1:6" x14ac:dyDescent="0.25">
      <c r="A432" s="3">
        <v>44796</v>
      </c>
      <c r="B432" s="4" t="s">
        <v>67</v>
      </c>
      <c r="C432" s="5">
        <v>14</v>
      </c>
      <c r="D432" s="5" t="s">
        <v>108</v>
      </c>
      <c r="E432" s="5" t="s">
        <v>107</v>
      </c>
      <c r="F432" s="6">
        <v>0</v>
      </c>
    </row>
    <row r="433" spans="1:6" x14ac:dyDescent="0.25">
      <c r="A433" s="3">
        <v>44797</v>
      </c>
      <c r="B433" s="4" t="s">
        <v>16</v>
      </c>
      <c r="C433" s="5">
        <v>5</v>
      </c>
      <c r="D433" s="5" t="s">
        <v>108</v>
      </c>
      <c r="E433" s="5" t="s">
        <v>107</v>
      </c>
      <c r="F433" s="6">
        <v>0</v>
      </c>
    </row>
    <row r="434" spans="1:6" x14ac:dyDescent="0.25">
      <c r="A434" s="3">
        <v>44799</v>
      </c>
      <c r="B434" s="4" t="s">
        <v>45</v>
      </c>
      <c r="C434" s="5">
        <v>13</v>
      </c>
      <c r="D434" s="5" t="s">
        <v>105</v>
      </c>
      <c r="E434" s="5" t="s">
        <v>107</v>
      </c>
      <c r="F434" s="6">
        <v>0</v>
      </c>
    </row>
    <row r="435" spans="1:6" x14ac:dyDescent="0.25">
      <c r="A435" s="3">
        <v>44799</v>
      </c>
      <c r="B435" s="4" t="s">
        <v>83</v>
      </c>
      <c r="C435" s="5">
        <v>8</v>
      </c>
      <c r="D435" s="5" t="s">
        <v>106</v>
      </c>
      <c r="E435" s="5" t="s">
        <v>106</v>
      </c>
      <c r="F435" s="6">
        <v>0</v>
      </c>
    </row>
    <row r="436" spans="1:6" x14ac:dyDescent="0.25">
      <c r="A436" s="3">
        <v>44800</v>
      </c>
      <c r="B436" s="4" t="s">
        <v>88</v>
      </c>
      <c r="C436" s="5">
        <v>15</v>
      </c>
      <c r="D436" s="5" t="s">
        <v>105</v>
      </c>
      <c r="E436" s="5" t="s">
        <v>106</v>
      </c>
      <c r="F436" s="6">
        <v>0</v>
      </c>
    </row>
    <row r="437" spans="1:6" x14ac:dyDescent="0.25">
      <c r="A437" s="3">
        <v>44801</v>
      </c>
      <c r="B437" s="4" t="s">
        <v>16</v>
      </c>
      <c r="C437" s="5">
        <v>9</v>
      </c>
      <c r="D437" s="5" t="s">
        <v>106</v>
      </c>
      <c r="E437" s="5" t="s">
        <v>106</v>
      </c>
      <c r="F437" s="6">
        <v>0</v>
      </c>
    </row>
    <row r="438" spans="1:6" x14ac:dyDescent="0.25">
      <c r="A438" s="3">
        <v>44801</v>
      </c>
      <c r="B438" s="4" t="s">
        <v>88</v>
      </c>
      <c r="C438" s="5">
        <v>5</v>
      </c>
      <c r="D438" s="5" t="s">
        <v>108</v>
      </c>
      <c r="E438" s="5" t="s">
        <v>106</v>
      </c>
      <c r="F438" s="6">
        <v>0</v>
      </c>
    </row>
    <row r="439" spans="1:6" x14ac:dyDescent="0.25">
      <c r="A439" s="3">
        <v>44803</v>
      </c>
      <c r="B439" s="4" t="s">
        <v>18</v>
      </c>
      <c r="C439" s="5">
        <v>6</v>
      </c>
      <c r="D439" s="5" t="s">
        <v>106</v>
      </c>
      <c r="E439" s="5" t="s">
        <v>107</v>
      </c>
      <c r="F439" s="6">
        <v>0</v>
      </c>
    </row>
    <row r="440" spans="1:6" x14ac:dyDescent="0.25">
      <c r="A440" s="3">
        <v>44803</v>
      </c>
      <c r="B440" s="4" t="s">
        <v>96</v>
      </c>
      <c r="C440" s="5">
        <v>6</v>
      </c>
      <c r="D440" s="5" t="s">
        <v>108</v>
      </c>
      <c r="E440" s="5" t="s">
        <v>107</v>
      </c>
      <c r="F440" s="6">
        <v>0</v>
      </c>
    </row>
    <row r="441" spans="1:6" x14ac:dyDescent="0.25">
      <c r="A441" s="3">
        <v>44803</v>
      </c>
      <c r="B441" s="4" t="s">
        <v>58</v>
      </c>
      <c r="C441" s="5">
        <v>5</v>
      </c>
      <c r="D441" s="5" t="s">
        <v>108</v>
      </c>
      <c r="E441" s="5" t="s">
        <v>107</v>
      </c>
      <c r="F441" s="6">
        <v>0</v>
      </c>
    </row>
    <row r="442" spans="1:6" x14ac:dyDescent="0.25">
      <c r="A442" s="3">
        <v>44804</v>
      </c>
      <c r="B442" s="4" t="s">
        <v>37</v>
      </c>
      <c r="C442" s="5">
        <v>13</v>
      </c>
      <c r="D442" s="5" t="s">
        <v>108</v>
      </c>
      <c r="E442" s="5" t="s">
        <v>107</v>
      </c>
      <c r="F442" s="6">
        <v>0</v>
      </c>
    </row>
    <row r="443" spans="1:6" x14ac:dyDescent="0.25">
      <c r="A443" s="3">
        <v>44808</v>
      </c>
      <c r="B443" s="4" t="s">
        <v>10</v>
      </c>
      <c r="C443" s="5">
        <v>1</v>
      </c>
      <c r="D443" s="5" t="s">
        <v>108</v>
      </c>
      <c r="E443" s="5" t="s">
        <v>107</v>
      </c>
      <c r="F443" s="6">
        <v>0</v>
      </c>
    </row>
    <row r="444" spans="1:6" x14ac:dyDescent="0.25">
      <c r="A444" s="3">
        <v>44810</v>
      </c>
      <c r="B444" s="4" t="s">
        <v>16</v>
      </c>
      <c r="C444" s="5">
        <v>12</v>
      </c>
      <c r="D444" s="5" t="s">
        <v>105</v>
      </c>
      <c r="E444" s="5" t="s">
        <v>106</v>
      </c>
      <c r="F444" s="6">
        <v>0</v>
      </c>
    </row>
    <row r="445" spans="1:6" x14ac:dyDescent="0.25">
      <c r="A445" s="3">
        <v>44813</v>
      </c>
      <c r="B445" s="4" t="s">
        <v>92</v>
      </c>
      <c r="C445" s="5">
        <v>9</v>
      </c>
      <c r="D445" s="5" t="s">
        <v>108</v>
      </c>
      <c r="E445" s="5" t="s">
        <v>106</v>
      </c>
      <c r="F445" s="6">
        <v>0</v>
      </c>
    </row>
    <row r="446" spans="1:6" x14ac:dyDescent="0.25">
      <c r="A446" s="3">
        <v>44813</v>
      </c>
      <c r="B446" s="4" t="s">
        <v>12</v>
      </c>
      <c r="C446" s="5">
        <v>3</v>
      </c>
      <c r="D446" s="5" t="s">
        <v>108</v>
      </c>
      <c r="E446" s="5" t="s">
        <v>106</v>
      </c>
      <c r="F446" s="6">
        <v>0</v>
      </c>
    </row>
    <row r="447" spans="1:6" x14ac:dyDescent="0.25">
      <c r="A447" s="3">
        <v>44814</v>
      </c>
      <c r="B447" s="4" t="s">
        <v>79</v>
      </c>
      <c r="C447" s="5">
        <v>15</v>
      </c>
      <c r="D447" s="5" t="s">
        <v>106</v>
      </c>
      <c r="E447" s="5" t="s">
        <v>107</v>
      </c>
      <c r="F447" s="6">
        <v>0</v>
      </c>
    </row>
    <row r="448" spans="1:6" x14ac:dyDescent="0.25">
      <c r="A448" s="3">
        <v>44814</v>
      </c>
      <c r="B448" s="4" t="s">
        <v>86</v>
      </c>
      <c r="C448" s="5">
        <v>4</v>
      </c>
      <c r="D448" s="5" t="s">
        <v>108</v>
      </c>
      <c r="E448" s="5" t="s">
        <v>107</v>
      </c>
      <c r="F448" s="6">
        <v>0</v>
      </c>
    </row>
    <row r="449" spans="1:6" x14ac:dyDescent="0.25">
      <c r="A449" s="3">
        <v>44818</v>
      </c>
      <c r="B449" s="4" t="s">
        <v>67</v>
      </c>
      <c r="C449" s="5">
        <v>3</v>
      </c>
      <c r="D449" s="5" t="s">
        <v>108</v>
      </c>
      <c r="E449" s="5" t="s">
        <v>107</v>
      </c>
      <c r="F449" s="6">
        <v>0</v>
      </c>
    </row>
    <row r="450" spans="1:6" x14ac:dyDescent="0.25">
      <c r="A450" s="3">
        <v>44819</v>
      </c>
      <c r="B450" s="4" t="s">
        <v>83</v>
      </c>
      <c r="C450" s="5">
        <v>15</v>
      </c>
      <c r="D450" s="5" t="s">
        <v>106</v>
      </c>
      <c r="E450" s="5" t="s">
        <v>106</v>
      </c>
      <c r="F450" s="6">
        <v>0</v>
      </c>
    </row>
    <row r="451" spans="1:6" x14ac:dyDescent="0.25">
      <c r="A451" s="3">
        <v>44822</v>
      </c>
      <c r="B451" s="4" t="s">
        <v>60</v>
      </c>
      <c r="C451" s="5">
        <v>14</v>
      </c>
      <c r="D451" s="5" t="s">
        <v>106</v>
      </c>
      <c r="E451" s="5" t="s">
        <v>107</v>
      </c>
      <c r="F451" s="6">
        <v>0</v>
      </c>
    </row>
    <row r="452" spans="1:6" x14ac:dyDescent="0.25">
      <c r="A452" s="3">
        <v>44823</v>
      </c>
      <c r="B452" s="4" t="s">
        <v>75</v>
      </c>
      <c r="C452" s="5">
        <v>8</v>
      </c>
      <c r="D452" s="5" t="s">
        <v>105</v>
      </c>
      <c r="E452" s="5" t="s">
        <v>107</v>
      </c>
      <c r="F452" s="6">
        <v>0</v>
      </c>
    </row>
    <row r="453" spans="1:6" x14ac:dyDescent="0.25">
      <c r="A453" s="3">
        <v>44824</v>
      </c>
      <c r="B453" s="4" t="s">
        <v>75</v>
      </c>
      <c r="C453" s="5">
        <v>6</v>
      </c>
      <c r="D453" s="5" t="s">
        <v>108</v>
      </c>
      <c r="E453" s="5" t="s">
        <v>106</v>
      </c>
      <c r="F453" s="6">
        <v>0</v>
      </c>
    </row>
    <row r="454" spans="1:6" x14ac:dyDescent="0.25">
      <c r="A454" s="3">
        <v>44824</v>
      </c>
      <c r="B454" s="4" t="s">
        <v>6</v>
      </c>
      <c r="C454" s="5">
        <v>10</v>
      </c>
      <c r="D454" s="5" t="s">
        <v>108</v>
      </c>
      <c r="E454" s="5" t="s">
        <v>106</v>
      </c>
      <c r="F454" s="6">
        <v>0</v>
      </c>
    </row>
    <row r="455" spans="1:6" x14ac:dyDescent="0.25">
      <c r="A455" s="3">
        <v>44825</v>
      </c>
      <c r="B455" s="4" t="s">
        <v>43</v>
      </c>
      <c r="C455" s="5">
        <v>14</v>
      </c>
      <c r="D455" s="5" t="s">
        <v>106</v>
      </c>
      <c r="E455" s="5" t="s">
        <v>106</v>
      </c>
      <c r="F455" s="6">
        <v>0</v>
      </c>
    </row>
    <row r="456" spans="1:6" x14ac:dyDescent="0.25">
      <c r="A456" s="3">
        <v>44825</v>
      </c>
      <c r="B456" s="4" t="s">
        <v>60</v>
      </c>
      <c r="C456" s="5">
        <v>5</v>
      </c>
      <c r="D456" s="5" t="s">
        <v>108</v>
      </c>
      <c r="E456" s="5" t="s">
        <v>107</v>
      </c>
      <c r="F456" s="6">
        <v>0</v>
      </c>
    </row>
    <row r="457" spans="1:6" x14ac:dyDescent="0.25">
      <c r="A457" s="3">
        <v>44826</v>
      </c>
      <c r="B457" s="4" t="s">
        <v>96</v>
      </c>
      <c r="C457" s="5">
        <v>12</v>
      </c>
      <c r="D457" s="5" t="s">
        <v>106</v>
      </c>
      <c r="E457" s="5" t="s">
        <v>106</v>
      </c>
      <c r="F457" s="6">
        <v>0</v>
      </c>
    </row>
    <row r="458" spans="1:6" x14ac:dyDescent="0.25">
      <c r="A458" s="3">
        <v>44827</v>
      </c>
      <c r="B458" s="4" t="s">
        <v>31</v>
      </c>
      <c r="C458" s="5">
        <v>12</v>
      </c>
      <c r="D458" s="5" t="s">
        <v>108</v>
      </c>
      <c r="E458" s="5" t="s">
        <v>106</v>
      </c>
      <c r="F458" s="6">
        <v>0</v>
      </c>
    </row>
    <row r="459" spans="1:6" x14ac:dyDescent="0.25">
      <c r="A459" s="3">
        <v>44828</v>
      </c>
      <c r="B459" s="4" t="s">
        <v>73</v>
      </c>
      <c r="C459" s="5">
        <v>14</v>
      </c>
      <c r="D459" s="5" t="s">
        <v>108</v>
      </c>
      <c r="E459" s="5" t="s">
        <v>106</v>
      </c>
      <c r="F459" s="6">
        <v>0</v>
      </c>
    </row>
    <row r="460" spans="1:6" x14ac:dyDescent="0.25">
      <c r="A460" s="3">
        <v>44828</v>
      </c>
      <c r="B460" s="4" t="s">
        <v>73</v>
      </c>
      <c r="C460" s="5">
        <v>8</v>
      </c>
      <c r="D460" s="5" t="s">
        <v>108</v>
      </c>
      <c r="E460" s="5" t="s">
        <v>107</v>
      </c>
      <c r="F460" s="6">
        <v>0</v>
      </c>
    </row>
    <row r="461" spans="1:6" x14ac:dyDescent="0.25">
      <c r="A461" s="3">
        <v>44831</v>
      </c>
      <c r="B461" s="4" t="s">
        <v>81</v>
      </c>
      <c r="C461" s="5">
        <v>4</v>
      </c>
      <c r="D461" s="5" t="s">
        <v>108</v>
      </c>
      <c r="E461" s="5" t="s">
        <v>107</v>
      </c>
      <c r="F461" s="6">
        <v>0</v>
      </c>
    </row>
    <row r="462" spans="1:6" x14ac:dyDescent="0.25">
      <c r="A462" s="3">
        <v>44831</v>
      </c>
      <c r="B462" s="4" t="s">
        <v>98</v>
      </c>
      <c r="C462" s="5">
        <v>9</v>
      </c>
      <c r="D462" s="5" t="s">
        <v>108</v>
      </c>
      <c r="E462" s="5" t="s">
        <v>107</v>
      </c>
      <c r="F462" s="6">
        <v>0</v>
      </c>
    </row>
    <row r="463" spans="1:6" x14ac:dyDescent="0.25">
      <c r="A463" s="3">
        <v>44831</v>
      </c>
      <c r="B463" s="4" t="s">
        <v>86</v>
      </c>
      <c r="C463" s="5">
        <v>3</v>
      </c>
      <c r="D463" s="5" t="s">
        <v>105</v>
      </c>
      <c r="E463" s="5" t="s">
        <v>107</v>
      </c>
      <c r="F463" s="6">
        <v>0</v>
      </c>
    </row>
    <row r="464" spans="1:6" x14ac:dyDescent="0.25">
      <c r="A464" s="3">
        <v>44833</v>
      </c>
      <c r="B464" s="4" t="s">
        <v>77</v>
      </c>
      <c r="C464" s="5">
        <v>13</v>
      </c>
      <c r="D464" s="5" t="s">
        <v>108</v>
      </c>
      <c r="E464" s="5" t="s">
        <v>106</v>
      </c>
      <c r="F464" s="6">
        <v>0</v>
      </c>
    </row>
    <row r="465" spans="1:6" x14ac:dyDescent="0.25">
      <c r="A465" s="3">
        <v>44837</v>
      </c>
      <c r="B465" s="4" t="s">
        <v>29</v>
      </c>
      <c r="C465" s="5">
        <v>5</v>
      </c>
      <c r="D465" s="5" t="s">
        <v>108</v>
      </c>
      <c r="E465" s="5" t="s">
        <v>107</v>
      </c>
      <c r="F465" s="6">
        <v>0</v>
      </c>
    </row>
    <row r="466" spans="1:6" x14ac:dyDescent="0.25">
      <c r="A466" s="3">
        <v>44838</v>
      </c>
      <c r="B466" s="4" t="s">
        <v>20</v>
      </c>
      <c r="C466" s="5">
        <v>15</v>
      </c>
      <c r="D466" s="5" t="s">
        <v>108</v>
      </c>
      <c r="E466" s="5" t="s">
        <v>106</v>
      </c>
      <c r="F466" s="6">
        <v>0</v>
      </c>
    </row>
    <row r="467" spans="1:6" x14ac:dyDescent="0.25">
      <c r="A467" s="3">
        <v>44840</v>
      </c>
      <c r="B467" s="4" t="s">
        <v>79</v>
      </c>
      <c r="C467" s="5">
        <v>1</v>
      </c>
      <c r="D467" s="5" t="s">
        <v>108</v>
      </c>
      <c r="E467" s="5" t="s">
        <v>106</v>
      </c>
      <c r="F467" s="6">
        <v>0</v>
      </c>
    </row>
    <row r="468" spans="1:6" x14ac:dyDescent="0.25">
      <c r="A468" s="3">
        <v>44843</v>
      </c>
      <c r="B468" s="4" t="s">
        <v>86</v>
      </c>
      <c r="C468" s="5">
        <v>14</v>
      </c>
      <c r="D468" s="5" t="s">
        <v>106</v>
      </c>
      <c r="E468" s="5" t="s">
        <v>106</v>
      </c>
      <c r="F468" s="6">
        <v>0</v>
      </c>
    </row>
    <row r="469" spans="1:6" x14ac:dyDescent="0.25">
      <c r="A469" s="3">
        <v>44844</v>
      </c>
      <c r="B469" s="4" t="s">
        <v>45</v>
      </c>
      <c r="C469" s="5">
        <v>9</v>
      </c>
      <c r="D469" s="5" t="s">
        <v>108</v>
      </c>
      <c r="E469" s="5" t="s">
        <v>106</v>
      </c>
      <c r="F469" s="6">
        <v>0</v>
      </c>
    </row>
    <row r="470" spans="1:6" x14ac:dyDescent="0.25">
      <c r="A470" s="3">
        <v>44844</v>
      </c>
      <c r="B470" s="4" t="s">
        <v>98</v>
      </c>
      <c r="C470" s="5">
        <v>12</v>
      </c>
      <c r="D470" s="5" t="s">
        <v>106</v>
      </c>
      <c r="E470" s="5" t="s">
        <v>106</v>
      </c>
      <c r="F470" s="6">
        <v>0</v>
      </c>
    </row>
    <row r="471" spans="1:6" x14ac:dyDescent="0.25">
      <c r="A471" s="3">
        <v>44845</v>
      </c>
      <c r="B471" s="4" t="s">
        <v>22</v>
      </c>
      <c r="C471" s="5">
        <v>10</v>
      </c>
      <c r="D471" s="5" t="s">
        <v>108</v>
      </c>
      <c r="E471" s="5" t="s">
        <v>106</v>
      </c>
      <c r="F471" s="6">
        <v>0</v>
      </c>
    </row>
    <row r="472" spans="1:6" x14ac:dyDescent="0.25">
      <c r="A472" s="3">
        <v>44847</v>
      </c>
      <c r="B472" s="4" t="s">
        <v>10</v>
      </c>
      <c r="C472" s="5">
        <v>15</v>
      </c>
      <c r="D472" s="5" t="s">
        <v>106</v>
      </c>
      <c r="E472" s="5" t="s">
        <v>106</v>
      </c>
      <c r="F472" s="6">
        <v>0</v>
      </c>
    </row>
    <row r="473" spans="1:6" x14ac:dyDescent="0.25">
      <c r="A473" s="3">
        <v>44848</v>
      </c>
      <c r="B473" s="4" t="s">
        <v>98</v>
      </c>
      <c r="C473" s="5">
        <v>15</v>
      </c>
      <c r="D473" s="5" t="s">
        <v>105</v>
      </c>
      <c r="E473" s="5" t="s">
        <v>106</v>
      </c>
      <c r="F473" s="6">
        <v>0</v>
      </c>
    </row>
    <row r="474" spans="1:6" x14ac:dyDescent="0.25">
      <c r="A474" s="3">
        <v>44849</v>
      </c>
      <c r="B474" s="4" t="s">
        <v>37</v>
      </c>
      <c r="C474" s="5">
        <v>10</v>
      </c>
      <c r="D474" s="5" t="s">
        <v>108</v>
      </c>
      <c r="E474" s="5" t="s">
        <v>107</v>
      </c>
      <c r="F474" s="6">
        <v>0</v>
      </c>
    </row>
    <row r="475" spans="1:6" x14ac:dyDescent="0.25">
      <c r="A475" s="3">
        <v>44850</v>
      </c>
      <c r="B475" s="4" t="s">
        <v>81</v>
      </c>
      <c r="C475" s="5">
        <v>3</v>
      </c>
      <c r="D475" s="5" t="s">
        <v>106</v>
      </c>
      <c r="E475" s="5" t="s">
        <v>106</v>
      </c>
      <c r="F475" s="6">
        <v>0</v>
      </c>
    </row>
    <row r="476" spans="1:6" x14ac:dyDescent="0.25">
      <c r="A476" s="3">
        <v>44857</v>
      </c>
      <c r="B476" s="4" t="s">
        <v>56</v>
      </c>
      <c r="C476" s="5">
        <v>14</v>
      </c>
      <c r="D476" s="5" t="s">
        <v>106</v>
      </c>
      <c r="E476" s="5" t="s">
        <v>107</v>
      </c>
      <c r="F476" s="6">
        <v>0</v>
      </c>
    </row>
    <row r="477" spans="1:6" x14ac:dyDescent="0.25">
      <c r="A477" s="3">
        <v>44864</v>
      </c>
      <c r="B477" s="4" t="s">
        <v>94</v>
      </c>
      <c r="C477" s="5">
        <v>3</v>
      </c>
      <c r="D477" s="5" t="s">
        <v>108</v>
      </c>
      <c r="E477" s="5" t="s">
        <v>107</v>
      </c>
      <c r="F477" s="6">
        <v>0</v>
      </c>
    </row>
    <row r="478" spans="1:6" x14ac:dyDescent="0.25">
      <c r="A478" s="3">
        <v>44865</v>
      </c>
      <c r="B478" s="4" t="s">
        <v>86</v>
      </c>
      <c r="C478" s="5">
        <v>8</v>
      </c>
      <c r="D478" s="5" t="s">
        <v>108</v>
      </c>
      <c r="E478" s="5" t="s">
        <v>106</v>
      </c>
      <c r="F478" s="6">
        <v>0</v>
      </c>
    </row>
    <row r="479" spans="1:6" x14ac:dyDescent="0.25">
      <c r="A479" s="3">
        <v>44866</v>
      </c>
      <c r="B479" s="4" t="s">
        <v>31</v>
      </c>
      <c r="C479" s="5">
        <v>15</v>
      </c>
      <c r="D479" s="5" t="s">
        <v>105</v>
      </c>
      <c r="E479" s="5" t="s">
        <v>106</v>
      </c>
      <c r="F479" s="6">
        <v>0</v>
      </c>
    </row>
    <row r="480" spans="1:6" x14ac:dyDescent="0.25">
      <c r="A480" s="3">
        <v>44867</v>
      </c>
      <c r="B480" s="4" t="s">
        <v>37</v>
      </c>
      <c r="C480" s="5">
        <v>15</v>
      </c>
      <c r="D480" s="5" t="s">
        <v>105</v>
      </c>
      <c r="E480" s="5" t="s">
        <v>107</v>
      </c>
      <c r="F480" s="6">
        <v>0</v>
      </c>
    </row>
    <row r="481" spans="1:6" x14ac:dyDescent="0.25">
      <c r="A481" s="3">
        <v>44867</v>
      </c>
      <c r="B481" s="4" t="s">
        <v>69</v>
      </c>
      <c r="C481" s="5">
        <v>15</v>
      </c>
      <c r="D481" s="5" t="s">
        <v>108</v>
      </c>
      <c r="E481" s="5" t="s">
        <v>107</v>
      </c>
      <c r="F481" s="6">
        <v>0</v>
      </c>
    </row>
    <row r="482" spans="1:6" x14ac:dyDescent="0.25">
      <c r="A482" s="3">
        <v>44867</v>
      </c>
      <c r="B482" s="4" t="s">
        <v>79</v>
      </c>
      <c r="C482" s="5">
        <v>5</v>
      </c>
      <c r="D482" s="5" t="s">
        <v>108</v>
      </c>
      <c r="E482" s="5" t="s">
        <v>107</v>
      </c>
      <c r="F482" s="6">
        <v>0</v>
      </c>
    </row>
    <row r="483" spans="1:6" x14ac:dyDescent="0.25">
      <c r="A483" s="3">
        <v>44868</v>
      </c>
      <c r="B483" s="4" t="s">
        <v>47</v>
      </c>
      <c r="C483" s="5">
        <v>11</v>
      </c>
      <c r="D483" s="5" t="s">
        <v>106</v>
      </c>
      <c r="E483" s="5" t="s">
        <v>106</v>
      </c>
      <c r="F483" s="6">
        <v>0</v>
      </c>
    </row>
    <row r="484" spans="1:6" x14ac:dyDescent="0.25">
      <c r="A484" s="3">
        <v>44869</v>
      </c>
      <c r="B484" s="4" t="s">
        <v>22</v>
      </c>
      <c r="C484" s="5">
        <v>10</v>
      </c>
      <c r="D484" s="5" t="s">
        <v>108</v>
      </c>
      <c r="E484" s="5" t="s">
        <v>106</v>
      </c>
      <c r="F484" s="6">
        <v>0</v>
      </c>
    </row>
    <row r="485" spans="1:6" x14ac:dyDescent="0.25">
      <c r="A485" s="3">
        <v>44870</v>
      </c>
      <c r="B485" s="4" t="s">
        <v>45</v>
      </c>
      <c r="C485" s="5">
        <v>15</v>
      </c>
      <c r="D485" s="5" t="s">
        <v>108</v>
      </c>
      <c r="E485" s="5" t="s">
        <v>107</v>
      </c>
      <c r="F485" s="6">
        <v>0</v>
      </c>
    </row>
    <row r="486" spans="1:6" x14ac:dyDescent="0.25">
      <c r="A486" s="3">
        <v>44871</v>
      </c>
      <c r="B486" s="4" t="s">
        <v>96</v>
      </c>
      <c r="C486" s="5">
        <v>13</v>
      </c>
      <c r="D486" s="5" t="s">
        <v>108</v>
      </c>
      <c r="E486" s="5" t="s">
        <v>107</v>
      </c>
      <c r="F486" s="6">
        <v>0</v>
      </c>
    </row>
    <row r="487" spans="1:6" x14ac:dyDescent="0.25">
      <c r="A487" s="3">
        <v>44871</v>
      </c>
      <c r="B487" s="4" t="s">
        <v>37</v>
      </c>
      <c r="C487" s="5">
        <v>13</v>
      </c>
      <c r="D487" s="5" t="s">
        <v>106</v>
      </c>
      <c r="E487" s="5" t="s">
        <v>106</v>
      </c>
      <c r="F487" s="6">
        <v>0</v>
      </c>
    </row>
    <row r="488" spans="1:6" x14ac:dyDescent="0.25">
      <c r="A488" s="3">
        <v>44871</v>
      </c>
      <c r="B488" s="4" t="s">
        <v>94</v>
      </c>
      <c r="C488" s="5">
        <v>13</v>
      </c>
      <c r="D488" s="5" t="s">
        <v>108</v>
      </c>
      <c r="E488" s="5" t="s">
        <v>107</v>
      </c>
      <c r="F488" s="6">
        <v>0</v>
      </c>
    </row>
    <row r="489" spans="1:6" x14ac:dyDescent="0.25">
      <c r="A489" s="3">
        <v>44872</v>
      </c>
      <c r="B489" s="4" t="s">
        <v>90</v>
      </c>
      <c r="C489" s="5">
        <v>13</v>
      </c>
      <c r="D489" s="5" t="s">
        <v>106</v>
      </c>
      <c r="E489" s="5" t="s">
        <v>107</v>
      </c>
      <c r="F489" s="6">
        <v>0</v>
      </c>
    </row>
    <row r="490" spans="1:6" x14ac:dyDescent="0.25">
      <c r="A490" s="3">
        <v>44873</v>
      </c>
      <c r="B490" s="4" t="s">
        <v>81</v>
      </c>
      <c r="C490" s="5">
        <v>11</v>
      </c>
      <c r="D490" s="5" t="s">
        <v>105</v>
      </c>
      <c r="E490" s="5" t="s">
        <v>107</v>
      </c>
      <c r="F490" s="6">
        <v>0</v>
      </c>
    </row>
    <row r="491" spans="1:6" x14ac:dyDescent="0.25">
      <c r="A491" s="3">
        <v>44873</v>
      </c>
      <c r="B491" s="4" t="s">
        <v>45</v>
      </c>
      <c r="C491" s="5">
        <v>10</v>
      </c>
      <c r="D491" s="5" t="s">
        <v>105</v>
      </c>
      <c r="E491" s="5" t="s">
        <v>106</v>
      </c>
      <c r="F491" s="6">
        <v>0</v>
      </c>
    </row>
    <row r="492" spans="1:6" x14ac:dyDescent="0.25">
      <c r="A492" s="3">
        <v>44874</v>
      </c>
      <c r="B492" s="4" t="s">
        <v>63</v>
      </c>
      <c r="C492" s="5">
        <v>8</v>
      </c>
      <c r="D492" s="5" t="s">
        <v>106</v>
      </c>
      <c r="E492" s="5" t="s">
        <v>107</v>
      </c>
      <c r="F492" s="6">
        <v>0</v>
      </c>
    </row>
    <row r="493" spans="1:6" x14ac:dyDescent="0.25">
      <c r="A493" s="3">
        <v>44875</v>
      </c>
      <c r="B493" s="4" t="s">
        <v>43</v>
      </c>
      <c r="C493" s="5">
        <v>7</v>
      </c>
      <c r="D493" s="5" t="s">
        <v>108</v>
      </c>
      <c r="E493" s="5" t="s">
        <v>106</v>
      </c>
      <c r="F493" s="6">
        <v>0</v>
      </c>
    </row>
    <row r="494" spans="1:6" x14ac:dyDescent="0.25">
      <c r="A494" s="3">
        <v>44878</v>
      </c>
      <c r="B494" s="4" t="s">
        <v>63</v>
      </c>
      <c r="C494" s="5">
        <v>10</v>
      </c>
      <c r="D494" s="5" t="s">
        <v>105</v>
      </c>
      <c r="E494" s="5" t="s">
        <v>107</v>
      </c>
      <c r="F494" s="6">
        <v>0</v>
      </c>
    </row>
    <row r="495" spans="1:6" x14ac:dyDescent="0.25">
      <c r="A495" s="3">
        <v>44879</v>
      </c>
      <c r="B495" s="4" t="s">
        <v>10</v>
      </c>
      <c r="C495" s="5">
        <v>1</v>
      </c>
      <c r="D495" s="5" t="s">
        <v>108</v>
      </c>
      <c r="E495" s="5" t="s">
        <v>107</v>
      </c>
      <c r="F495" s="6">
        <v>0</v>
      </c>
    </row>
    <row r="496" spans="1:6" x14ac:dyDescent="0.25">
      <c r="A496" s="3">
        <v>44880</v>
      </c>
      <c r="B496" s="4" t="s">
        <v>31</v>
      </c>
      <c r="C496" s="5">
        <v>14</v>
      </c>
      <c r="D496" s="5" t="s">
        <v>108</v>
      </c>
      <c r="E496" s="5" t="s">
        <v>107</v>
      </c>
      <c r="F496" s="6">
        <v>0</v>
      </c>
    </row>
    <row r="497" spans="1:6" x14ac:dyDescent="0.25">
      <c r="A497" s="3">
        <v>44881</v>
      </c>
      <c r="B497" s="4" t="s">
        <v>41</v>
      </c>
      <c r="C497" s="5">
        <v>8</v>
      </c>
      <c r="D497" s="5" t="s">
        <v>106</v>
      </c>
      <c r="E497" s="5" t="s">
        <v>106</v>
      </c>
      <c r="F497" s="6">
        <v>0</v>
      </c>
    </row>
    <row r="498" spans="1:6" x14ac:dyDescent="0.25">
      <c r="A498" s="3">
        <v>44883</v>
      </c>
      <c r="B498" s="4" t="s">
        <v>77</v>
      </c>
      <c r="C498" s="5">
        <v>8</v>
      </c>
      <c r="D498" s="5" t="s">
        <v>108</v>
      </c>
      <c r="E498" s="5" t="s">
        <v>107</v>
      </c>
      <c r="F498" s="6">
        <v>0</v>
      </c>
    </row>
    <row r="499" spans="1:6" x14ac:dyDescent="0.25">
      <c r="A499" s="3">
        <v>44886</v>
      </c>
      <c r="B499" s="4" t="s">
        <v>47</v>
      </c>
      <c r="C499" s="5">
        <v>6</v>
      </c>
      <c r="D499" s="5" t="s">
        <v>108</v>
      </c>
      <c r="E499" s="5" t="s">
        <v>107</v>
      </c>
      <c r="F499" s="6">
        <v>0</v>
      </c>
    </row>
    <row r="500" spans="1:6" x14ac:dyDescent="0.25">
      <c r="A500" s="3">
        <v>44888</v>
      </c>
      <c r="B500" s="4" t="s">
        <v>81</v>
      </c>
      <c r="C500" s="5">
        <v>12</v>
      </c>
      <c r="D500" s="5" t="s">
        <v>106</v>
      </c>
      <c r="E500" s="5" t="s">
        <v>106</v>
      </c>
      <c r="F500" s="6">
        <v>0</v>
      </c>
    </row>
    <row r="501" spans="1:6" x14ac:dyDescent="0.25">
      <c r="A501" s="3">
        <v>44890</v>
      </c>
      <c r="B501" s="4" t="s">
        <v>14</v>
      </c>
      <c r="C501" s="5">
        <v>5</v>
      </c>
      <c r="D501" s="5" t="s">
        <v>108</v>
      </c>
      <c r="E501" s="5" t="s">
        <v>107</v>
      </c>
      <c r="F501" s="6">
        <v>0</v>
      </c>
    </row>
    <row r="502" spans="1:6" x14ac:dyDescent="0.25">
      <c r="A502" s="3">
        <v>44891</v>
      </c>
      <c r="B502" s="4" t="s">
        <v>73</v>
      </c>
      <c r="C502" s="5">
        <v>5</v>
      </c>
      <c r="D502" s="5" t="s">
        <v>108</v>
      </c>
      <c r="E502" s="5" t="s">
        <v>106</v>
      </c>
      <c r="F502" s="6">
        <v>0</v>
      </c>
    </row>
    <row r="503" spans="1:6" x14ac:dyDescent="0.25">
      <c r="A503" s="3">
        <v>44892</v>
      </c>
      <c r="B503" s="4" t="s">
        <v>77</v>
      </c>
      <c r="C503" s="5">
        <v>15</v>
      </c>
      <c r="D503" s="5" t="s">
        <v>108</v>
      </c>
      <c r="E503" s="5" t="s">
        <v>106</v>
      </c>
      <c r="F503" s="6">
        <v>0</v>
      </c>
    </row>
    <row r="504" spans="1:6" x14ac:dyDescent="0.25">
      <c r="A504" s="3">
        <v>44893</v>
      </c>
      <c r="B504" s="4" t="s">
        <v>71</v>
      </c>
      <c r="C504" s="5">
        <v>8</v>
      </c>
      <c r="D504" s="5" t="s">
        <v>108</v>
      </c>
      <c r="E504" s="5" t="s">
        <v>107</v>
      </c>
      <c r="F504" s="6">
        <v>0</v>
      </c>
    </row>
    <row r="505" spans="1:6" x14ac:dyDescent="0.25">
      <c r="A505" s="3">
        <v>44895</v>
      </c>
      <c r="B505" s="4" t="s">
        <v>37</v>
      </c>
      <c r="C505" s="5">
        <v>2</v>
      </c>
      <c r="D505" s="5" t="s">
        <v>108</v>
      </c>
      <c r="E505" s="5" t="s">
        <v>106</v>
      </c>
      <c r="F505" s="6">
        <v>0</v>
      </c>
    </row>
    <row r="506" spans="1:6" x14ac:dyDescent="0.25">
      <c r="A506" s="3">
        <v>44898</v>
      </c>
      <c r="B506" s="4" t="s">
        <v>65</v>
      </c>
      <c r="C506" s="5">
        <v>5</v>
      </c>
      <c r="D506" s="5" t="s">
        <v>105</v>
      </c>
      <c r="E506" s="5" t="s">
        <v>107</v>
      </c>
      <c r="F506" s="6">
        <v>0</v>
      </c>
    </row>
    <row r="507" spans="1:6" x14ac:dyDescent="0.25">
      <c r="A507" s="3">
        <v>44899</v>
      </c>
      <c r="B507" s="4" t="s">
        <v>60</v>
      </c>
      <c r="C507" s="5">
        <v>10</v>
      </c>
      <c r="D507" s="5" t="s">
        <v>108</v>
      </c>
      <c r="E507" s="5" t="s">
        <v>107</v>
      </c>
      <c r="F507" s="6">
        <v>0</v>
      </c>
    </row>
    <row r="508" spans="1:6" x14ac:dyDescent="0.25">
      <c r="A508" s="3">
        <v>44899</v>
      </c>
      <c r="B508" s="4" t="s">
        <v>98</v>
      </c>
      <c r="C508" s="5">
        <v>15</v>
      </c>
      <c r="D508" s="5" t="s">
        <v>108</v>
      </c>
      <c r="E508" s="5" t="s">
        <v>107</v>
      </c>
      <c r="F508" s="6">
        <v>0</v>
      </c>
    </row>
    <row r="509" spans="1:6" x14ac:dyDescent="0.25">
      <c r="A509" s="3">
        <v>44902</v>
      </c>
      <c r="B509" s="4" t="s">
        <v>86</v>
      </c>
      <c r="C509" s="5">
        <v>12</v>
      </c>
      <c r="D509" s="5" t="s">
        <v>108</v>
      </c>
      <c r="E509" s="5" t="s">
        <v>107</v>
      </c>
      <c r="F509" s="6">
        <v>0</v>
      </c>
    </row>
    <row r="510" spans="1:6" x14ac:dyDescent="0.25">
      <c r="A510" s="3">
        <v>44902</v>
      </c>
      <c r="B510" s="4" t="s">
        <v>39</v>
      </c>
      <c r="C510" s="5">
        <v>13</v>
      </c>
      <c r="D510" s="5" t="s">
        <v>108</v>
      </c>
      <c r="E510" s="5" t="s">
        <v>106</v>
      </c>
      <c r="F510" s="6">
        <v>0</v>
      </c>
    </row>
    <row r="511" spans="1:6" x14ac:dyDescent="0.25">
      <c r="A511" s="3">
        <v>44902</v>
      </c>
      <c r="B511" s="4" t="s">
        <v>86</v>
      </c>
      <c r="C511" s="5">
        <v>5</v>
      </c>
      <c r="D511" s="5" t="s">
        <v>108</v>
      </c>
      <c r="E511" s="5" t="s">
        <v>107</v>
      </c>
      <c r="F511" s="6">
        <v>0</v>
      </c>
    </row>
    <row r="512" spans="1:6" x14ac:dyDescent="0.25">
      <c r="A512" s="3">
        <v>44906</v>
      </c>
      <c r="B512" s="4" t="s">
        <v>63</v>
      </c>
      <c r="C512" s="5">
        <v>5</v>
      </c>
      <c r="D512" s="5" t="s">
        <v>108</v>
      </c>
      <c r="E512" s="5" t="s">
        <v>106</v>
      </c>
      <c r="F512" s="6">
        <v>0</v>
      </c>
    </row>
    <row r="513" spans="1:6" x14ac:dyDescent="0.25">
      <c r="A513" s="3">
        <v>44906</v>
      </c>
      <c r="B513" s="4" t="s">
        <v>33</v>
      </c>
      <c r="C513" s="5">
        <v>9</v>
      </c>
      <c r="D513" s="5" t="s">
        <v>105</v>
      </c>
      <c r="E513" s="5" t="s">
        <v>106</v>
      </c>
      <c r="F513" s="6">
        <v>0</v>
      </c>
    </row>
    <row r="514" spans="1:6" x14ac:dyDescent="0.25">
      <c r="A514" s="3">
        <v>44906</v>
      </c>
      <c r="B514" s="4" t="s">
        <v>35</v>
      </c>
      <c r="C514" s="5">
        <v>10</v>
      </c>
      <c r="D514" s="5" t="s">
        <v>106</v>
      </c>
      <c r="E514" s="5" t="s">
        <v>107</v>
      </c>
      <c r="F514" s="6">
        <v>0</v>
      </c>
    </row>
    <row r="515" spans="1:6" x14ac:dyDescent="0.25">
      <c r="A515" s="3">
        <v>44907</v>
      </c>
      <c r="B515" s="4" t="s">
        <v>69</v>
      </c>
      <c r="C515" s="5">
        <v>9</v>
      </c>
      <c r="D515" s="5" t="s">
        <v>105</v>
      </c>
      <c r="E515" s="5" t="s">
        <v>107</v>
      </c>
      <c r="F515" s="6">
        <v>0</v>
      </c>
    </row>
    <row r="516" spans="1:6" x14ac:dyDescent="0.25">
      <c r="A516" s="3">
        <v>44907</v>
      </c>
      <c r="B516" s="4" t="s">
        <v>92</v>
      </c>
      <c r="C516" s="5">
        <v>10</v>
      </c>
      <c r="D516" s="5" t="s">
        <v>105</v>
      </c>
      <c r="E516" s="5" t="s">
        <v>106</v>
      </c>
      <c r="F516" s="6">
        <v>0</v>
      </c>
    </row>
    <row r="517" spans="1:6" x14ac:dyDescent="0.25">
      <c r="A517" s="3">
        <v>44909</v>
      </c>
      <c r="B517" s="4" t="s">
        <v>16</v>
      </c>
      <c r="C517" s="5">
        <v>4</v>
      </c>
      <c r="D517" s="5" t="s">
        <v>108</v>
      </c>
      <c r="E517" s="5" t="s">
        <v>107</v>
      </c>
      <c r="F517" s="6">
        <v>0</v>
      </c>
    </row>
    <row r="518" spans="1:6" x14ac:dyDescent="0.25">
      <c r="A518" s="3">
        <v>44910</v>
      </c>
      <c r="B518" s="4" t="s">
        <v>24</v>
      </c>
      <c r="C518" s="5">
        <v>13</v>
      </c>
      <c r="D518" s="5" t="s">
        <v>108</v>
      </c>
      <c r="E518" s="5" t="s">
        <v>106</v>
      </c>
      <c r="F518" s="6">
        <v>0</v>
      </c>
    </row>
    <row r="519" spans="1:6" x14ac:dyDescent="0.25">
      <c r="A519" s="3">
        <v>44914</v>
      </c>
      <c r="B519" s="4" t="s">
        <v>98</v>
      </c>
      <c r="C519" s="5">
        <v>7</v>
      </c>
      <c r="D519" s="5" t="s">
        <v>108</v>
      </c>
      <c r="E519" s="5" t="s">
        <v>106</v>
      </c>
      <c r="F519" s="6">
        <v>0</v>
      </c>
    </row>
    <row r="520" spans="1:6" x14ac:dyDescent="0.25">
      <c r="A520" s="3">
        <v>44914</v>
      </c>
      <c r="B520" s="4" t="s">
        <v>29</v>
      </c>
      <c r="C520" s="5">
        <v>14</v>
      </c>
      <c r="D520" s="5" t="s">
        <v>108</v>
      </c>
      <c r="E520" s="5" t="s">
        <v>107</v>
      </c>
      <c r="F520" s="6">
        <v>0</v>
      </c>
    </row>
    <row r="521" spans="1:6" x14ac:dyDescent="0.25">
      <c r="A521" s="3">
        <v>44914</v>
      </c>
      <c r="B521" s="4" t="s">
        <v>24</v>
      </c>
      <c r="C521" s="5">
        <v>11</v>
      </c>
      <c r="D521" s="5" t="s">
        <v>106</v>
      </c>
      <c r="E521" s="5" t="s">
        <v>106</v>
      </c>
      <c r="F521" s="6">
        <v>0</v>
      </c>
    </row>
    <row r="522" spans="1:6" x14ac:dyDescent="0.25">
      <c r="A522" s="3">
        <v>44916</v>
      </c>
      <c r="B522" s="4" t="s">
        <v>18</v>
      </c>
      <c r="C522" s="5">
        <v>10</v>
      </c>
      <c r="D522" s="5" t="s">
        <v>108</v>
      </c>
      <c r="E522" s="5" t="s">
        <v>106</v>
      </c>
      <c r="F522" s="6">
        <v>0</v>
      </c>
    </row>
    <row r="523" spans="1:6" x14ac:dyDescent="0.25">
      <c r="A523" s="3">
        <v>44924</v>
      </c>
      <c r="B523" s="4" t="s">
        <v>22</v>
      </c>
      <c r="C523" s="5">
        <v>15</v>
      </c>
      <c r="D523" s="5" t="s">
        <v>108</v>
      </c>
      <c r="E523" s="5" t="s">
        <v>106</v>
      </c>
      <c r="F523" s="6">
        <v>0</v>
      </c>
    </row>
    <row r="524" spans="1:6" x14ac:dyDescent="0.25">
      <c r="A524" s="3">
        <v>44924</v>
      </c>
      <c r="B524" s="4" t="s">
        <v>94</v>
      </c>
      <c r="C524" s="5">
        <v>1</v>
      </c>
      <c r="D524" s="5" t="s">
        <v>105</v>
      </c>
      <c r="E524" s="5" t="s">
        <v>107</v>
      </c>
      <c r="F524" s="6">
        <v>0</v>
      </c>
    </row>
    <row r="525" spans="1:6" x14ac:dyDescent="0.25">
      <c r="A525" s="3">
        <v>44925</v>
      </c>
      <c r="B525" s="4" t="s">
        <v>92</v>
      </c>
      <c r="C525" s="5">
        <v>14</v>
      </c>
      <c r="D525" s="5" t="s">
        <v>108</v>
      </c>
      <c r="E525" s="5" t="s">
        <v>106</v>
      </c>
      <c r="F525" s="6">
        <v>0</v>
      </c>
    </row>
    <row r="526" spans="1:6" x14ac:dyDescent="0.25">
      <c r="A526" s="3">
        <v>44926</v>
      </c>
      <c r="B526" s="4" t="s">
        <v>75</v>
      </c>
      <c r="C526" s="5">
        <v>12</v>
      </c>
      <c r="D526" s="5" t="s">
        <v>106</v>
      </c>
      <c r="E526" s="5" t="s">
        <v>106</v>
      </c>
      <c r="F526" s="6">
        <v>0</v>
      </c>
    </row>
    <row r="527" spans="1:6" x14ac:dyDescent="0.25">
      <c r="A527" s="3">
        <v>44926</v>
      </c>
      <c r="B527" s="4" t="s">
        <v>29</v>
      </c>
      <c r="C527" s="5">
        <v>6</v>
      </c>
      <c r="D527" s="5" t="s">
        <v>106</v>
      </c>
      <c r="E527" s="5" t="s">
        <v>106</v>
      </c>
      <c r="F527" s="6">
        <v>0</v>
      </c>
    </row>
    <row r="528" spans="1:6" x14ac:dyDescent="0.25">
      <c r="A528" s="3">
        <v>44926</v>
      </c>
      <c r="B528" s="7" t="s">
        <v>29</v>
      </c>
      <c r="C528" s="8">
        <v>3</v>
      </c>
      <c r="D528" s="5" t="s">
        <v>105</v>
      </c>
      <c r="E528" s="8" t="s">
        <v>107</v>
      </c>
      <c r="F528" s="6">
        <v>0</v>
      </c>
    </row>
  </sheetData>
  <sheetProtection password="CC2B" sheet="1" objects="1" scenarios="1"/>
  <dataValidations count="3">
    <dataValidation type="list" allowBlank="1" showInputMessage="1" sqref="D2:D528" xr:uid="{09AAF5BC-14F1-4273-A0D4-11F7541165A0}">
      <formula1>"Online,Wholesaler,Direct Sales"</formula1>
    </dataValidation>
    <dataValidation type="whole" allowBlank="1" showInputMessage="1" showErrorMessage="1" sqref="C2:C528" xr:uid="{5F14B46B-D649-4C71-9E09-2366D3584BB7}">
      <formula1>1</formula1>
      <formula2>1000</formula2>
    </dataValidation>
    <dataValidation type="list" allowBlank="1" showInputMessage="1" showErrorMessage="1" sqref="E2:E528" xr:uid="{9FDE2547-CDEB-451E-9875-463C1460D3DA}">
      <formula1>"Online,Cash"</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3769-80DE-429C-A476-5E26303DEB26}">
  <sheetPr codeName="Sheet4"/>
  <dimension ref="B1:BB479"/>
  <sheetViews>
    <sheetView zoomScale="55" zoomScaleNormal="55" workbookViewId="0">
      <selection activeCell="D9" sqref="D9"/>
    </sheetView>
  </sheetViews>
  <sheetFormatPr defaultRowHeight="15" x14ac:dyDescent="0.25"/>
  <cols>
    <col min="2" max="2" width="10.85546875" bestFit="1" customWidth="1"/>
    <col min="3" max="3" width="22.42578125" style="14" bestFit="1" customWidth="1"/>
    <col min="4" max="4" width="32.140625" style="14" bestFit="1" customWidth="1"/>
    <col min="5" max="5" width="21.7109375" style="14" customWidth="1"/>
    <col min="6" max="6" width="11.7109375" bestFit="1" customWidth="1"/>
    <col min="7" max="7" width="12.28515625" style="14" bestFit="1" customWidth="1"/>
    <col min="8" max="8" width="24.5703125" style="17" bestFit="1" customWidth="1"/>
    <col min="9" max="9" width="27.140625" style="14" bestFit="1" customWidth="1"/>
    <col min="10" max="10" width="30.28515625" style="14" bestFit="1" customWidth="1"/>
    <col min="11" max="11" width="20.5703125" style="14" customWidth="1"/>
    <col min="12" max="12" width="20.5703125" style="17" customWidth="1"/>
    <col min="13" max="14" width="20.5703125" style="14" customWidth="1"/>
    <col min="15" max="15" width="20.5703125" style="16" customWidth="1"/>
    <col min="16" max="17" width="20.5703125" style="14" customWidth="1"/>
    <col min="18" max="18" width="29.140625" style="14" customWidth="1"/>
    <col min="19" max="19" width="20.5703125" style="14" customWidth="1"/>
    <col min="20" max="20" width="33.5703125" style="14" customWidth="1"/>
    <col min="21" max="22" width="20.5703125" style="14" customWidth="1"/>
    <col min="23" max="23" width="27.140625" bestFit="1" customWidth="1"/>
    <col min="24" max="24" width="30.28515625" style="14" bestFit="1" customWidth="1"/>
    <col min="25" max="25" width="20.5703125" style="14" bestFit="1" customWidth="1"/>
    <col min="26" max="26" width="17.28515625" bestFit="1" customWidth="1"/>
    <col min="27" max="27" width="42.42578125" style="14" bestFit="1" customWidth="1"/>
    <col min="28" max="28" width="31.7109375" style="14" customWidth="1"/>
    <col min="29" max="29" width="31.7109375" style="17" customWidth="1"/>
    <col min="30" max="31" width="31.7109375" style="14" customWidth="1"/>
    <col min="33" max="33" width="13.85546875" bestFit="1" customWidth="1"/>
    <col min="34" max="34" width="27.140625" style="18" bestFit="1" customWidth="1"/>
    <col min="35" max="35" width="26.42578125" style="14" bestFit="1" customWidth="1"/>
    <col min="36" max="36" width="21.140625" style="14" bestFit="1" customWidth="1"/>
    <col min="37" max="39" width="14.42578125" style="14" customWidth="1"/>
    <col min="40" max="43" width="14.42578125" customWidth="1"/>
    <col min="44" max="44" width="11.85546875" bestFit="1" customWidth="1"/>
    <col min="45" max="45" width="27.140625" style="14" bestFit="1" customWidth="1"/>
    <col min="46" max="46" width="24.28515625" style="14" bestFit="1" customWidth="1"/>
    <col min="47" max="47" width="21.140625" bestFit="1" customWidth="1"/>
    <col min="48" max="48" width="21.7109375" bestFit="1" customWidth="1"/>
    <col min="49" max="49" width="21.7109375" customWidth="1"/>
    <col min="50" max="50" width="17.85546875" bestFit="1" customWidth="1"/>
    <col min="51" max="51" width="32.140625" style="14" bestFit="1" customWidth="1"/>
    <col min="53" max="53" width="23.7109375" bestFit="1" customWidth="1"/>
    <col min="54" max="54" width="38" style="14" bestFit="1" customWidth="1"/>
  </cols>
  <sheetData>
    <row r="1" spans="2:54" x14ac:dyDescent="0.25">
      <c r="M1" s="28" t="str">
        <f ca="1">VLOOKUP(1,$L:$Q,2,0)</f>
        <v>Product41</v>
      </c>
      <c r="N1" s="28" t="str">
        <f ca="1">VLOOKUP(1,$L:$Q,3,0)</f>
        <v>Ft</v>
      </c>
      <c r="O1" s="31">
        <f ca="1">VLOOKUP(1,$L:$Q,4,0)</f>
        <v>132</v>
      </c>
      <c r="P1" s="28">
        <f ca="1">VLOOKUP(1,$L:$Q,5,0)</f>
        <v>18216</v>
      </c>
      <c r="Q1" s="28">
        <f ca="1">VLOOKUP(1,$L:$Q,6,0)</f>
        <v>22952.16</v>
      </c>
      <c r="S1" s="32">
        <v>0</v>
      </c>
      <c r="AC1" s="31"/>
      <c r="AD1" s="28" t="str">
        <f ca="1">VLOOKUP(1,$AC:$AE,2,0)</f>
        <v>Category04</v>
      </c>
      <c r="AE1" s="28">
        <f ca="1">VLOOKUP(1,$AC:$AE,3,0)</f>
        <v>95269.4</v>
      </c>
      <c r="AR1" t="s">
        <v>154</v>
      </c>
      <c r="AS1" s="33"/>
      <c r="AT1" s="33"/>
      <c r="AU1" s="34">
        <f ca="1">AU2/AS2</f>
        <v>0.20723999482711436</v>
      </c>
    </row>
    <row r="2" spans="2:54" x14ac:dyDescent="0.25">
      <c r="AS2" s="33">
        <f ca="1">SUBTOTAL(9,AS:AS)</f>
        <v>332504</v>
      </c>
      <c r="AT2" s="33">
        <f t="shared" ref="AT2:AU2" ca="1" si="0">SUBTOTAL(9,AT:AT)</f>
        <v>401411.91999999993</v>
      </c>
      <c r="AU2" s="33">
        <f t="shared" ca="1" si="0"/>
        <v>68908.127239994836</v>
      </c>
      <c r="AV2" s="18"/>
    </row>
    <row r="3" spans="2:54" x14ac:dyDescent="0.25">
      <c r="B3" s="12" t="s">
        <v>126</v>
      </c>
      <c r="C3" s="14" t="s">
        <v>127</v>
      </c>
      <c r="D3"/>
      <c r="E3"/>
      <c r="F3" s="12" t="s">
        <v>118</v>
      </c>
      <c r="G3" s="12" t="s">
        <v>3</v>
      </c>
      <c r="H3" s="17" t="s">
        <v>148</v>
      </c>
      <c r="I3" t="s">
        <v>149</v>
      </c>
      <c r="J3" t="s">
        <v>147</v>
      </c>
      <c r="K3"/>
      <c r="L3" s="24" t="s">
        <v>158</v>
      </c>
      <c r="M3" s="25" t="s">
        <v>1</v>
      </c>
      <c r="N3" s="25" t="s">
        <v>3</v>
      </c>
      <c r="O3" s="26" t="s">
        <v>148</v>
      </c>
      <c r="P3" s="25" t="s">
        <v>149</v>
      </c>
      <c r="Q3" s="25" t="s">
        <v>147</v>
      </c>
      <c r="R3"/>
      <c r="S3" s="25" t="s">
        <v>1</v>
      </c>
      <c r="T3" s="25" t="s">
        <v>147</v>
      </c>
      <c r="U3"/>
      <c r="V3"/>
      <c r="W3" t="s">
        <v>149</v>
      </c>
      <c r="X3" t="s">
        <v>147</v>
      </c>
      <c r="Y3"/>
      <c r="Z3" s="12" t="s">
        <v>117</v>
      </c>
      <c r="AA3" s="14" t="s">
        <v>159</v>
      </c>
      <c r="AC3" s="30" t="s">
        <v>160</v>
      </c>
      <c r="AD3" s="29" t="s">
        <v>117</v>
      </c>
      <c r="AE3" s="29" t="s">
        <v>159</v>
      </c>
      <c r="AF3" s="12"/>
      <c r="AG3" s="12" t="s">
        <v>140</v>
      </c>
      <c r="AH3" t="s">
        <v>149</v>
      </c>
      <c r="AI3" t="s">
        <v>141</v>
      </c>
      <c r="AJ3" t="s">
        <v>157</v>
      </c>
      <c r="AK3"/>
      <c r="AL3" s="19" t="s">
        <v>140</v>
      </c>
      <c r="AM3" s="19" t="s">
        <v>114</v>
      </c>
      <c r="AN3" s="19" t="s">
        <v>115</v>
      </c>
      <c r="AO3" s="19" t="s">
        <v>153</v>
      </c>
      <c r="AP3" s="19" t="s">
        <v>154</v>
      </c>
      <c r="AR3" s="12" t="s">
        <v>143</v>
      </c>
      <c r="AS3" t="s">
        <v>149</v>
      </c>
      <c r="AT3" t="s">
        <v>142</v>
      </c>
      <c r="AU3" t="s">
        <v>157</v>
      </c>
      <c r="AX3" s="12" t="s">
        <v>116</v>
      </c>
      <c r="AY3" s="14" t="s">
        <v>144</v>
      </c>
      <c r="AZ3" s="12"/>
      <c r="BA3" s="12" t="s">
        <v>145</v>
      </c>
      <c r="BB3" s="14" t="s">
        <v>146</v>
      </c>
    </row>
    <row r="4" spans="2:54" x14ac:dyDescent="0.25">
      <c r="B4" s="13">
        <v>1</v>
      </c>
      <c r="C4" s="14">
        <v>13167.810000000001</v>
      </c>
      <c r="D4"/>
      <c r="F4" t="s">
        <v>7</v>
      </c>
      <c r="G4" t="s">
        <v>9</v>
      </c>
      <c r="H4" s="17">
        <v>94</v>
      </c>
      <c r="I4" s="14">
        <v>9212</v>
      </c>
      <c r="J4" s="14">
        <v>9764.7199999999993</v>
      </c>
      <c r="L4" s="24">
        <f ca="1">RANK(Q$4:Q$1048576,Q$4:Q$1048576)</f>
        <v>19</v>
      </c>
      <c r="M4" s="20" t="str">
        <f ca="1">OFFSET($F$3,1,0,COUNT($F:$J))</f>
        <v>Product01</v>
      </c>
      <c r="N4" s="20" t="str">
        <f ca="1">OFFSET($F$3,1,1,COUNT($F:$J))</f>
        <v>Kg</v>
      </c>
      <c r="O4" s="27">
        <f ca="1">OFFSET($F$3,1,2,COUNT($F:$J))</f>
        <v>94</v>
      </c>
      <c r="P4" s="20">
        <f ca="1">OFFSET($F$3,1,3,COUNT($F:$J))</f>
        <v>9212</v>
      </c>
      <c r="Q4" s="20">
        <f ca="1">OFFSET($F$3,1,4,COUNT($F:$J))</f>
        <v>9764.7199999999993</v>
      </c>
      <c r="S4" s="14" t="str">
        <f ca="1">OFFSET($M4,$S$1,0,1,1)</f>
        <v>Product01</v>
      </c>
      <c r="T4" s="14">
        <f ca="1">OFFSET($M4,$S$1,4,1,1)</f>
        <v>9764.7199999999993</v>
      </c>
      <c r="W4" s="14">
        <v>332504</v>
      </c>
      <c r="X4" s="14">
        <v>401411.91999999969</v>
      </c>
      <c r="Y4"/>
      <c r="Z4" s="13" t="s">
        <v>8</v>
      </c>
      <c r="AA4" s="14">
        <v>69261.950000000012</v>
      </c>
      <c r="AC4" s="24">
        <f ca="1">RANK(AE:AE,AE:AE)</f>
        <v>5</v>
      </c>
      <c r="AD4" s="20" t="str">
        <f ca="1">OFFSET($Z$3,1,0,COUNT($Z:$AA))</f>
        <v>Category01</v>
      </c>
      <c r="AE4" s="20">
        <f ca="1">OFFSET($Z$3,1,1,COUNT($Z:$AA))</f>
        <v>69261.950000000012</v>
      </c>
      <c r="AG4" s="13" t="s">
        <v>128</v>
      </c>
      <c r="AH4" s="14">
        <v>34290</v>
      </c>
      <c r="AI4" s="14">
        <v>41346.959999999992</v>
      </c>
      <c r="AJ4" s="14">
        <v>7056.96</v>
      </c>
      <c r="AL4" s="20" t="str">
        <f>AG4</f>
        <v>Jan</v>
      </c>
      <c r="AM4" s="20">
        <f>VLOOKUP($AL4,$AG:$AJ,2,0)</f>
        <v>34290</v>
      </c>
      <c r="AN4" s="20">
        <f>VLOOKUP($AL4,$AG:$AJ,3,0)</f>
        <v>41346.959999999992</v>
      </c>
      <c r="AO4" s="20">
        <f>VLOOKUP($AL4,$AG:$AJ,4,0)</f>
        <v>7056.96</v>
      </c>
      <c r="AP4" s="21">
        <f>AO4/AM4</f>
        <v>0.20580227471566054</v>
      </c>
      <c r="AR4" s="13">
        <v>2021</v>
      </c>
      <c r="AS4" s="14">
        <v>156969</v>
      </c>
      <c r="AT4" s="14">
        <v>187284.31999999995</v>
      </c>
      <c r="AU4" s="14">
        <v>30315.319999999996</v>
      </c>
      <c r="AV4" s="18"/>
      <c r="AW4" s="18"/>
      <c r="AX4" s="13" t="s">
        <v>108</v>
      </c>
      <c r="AY4" s="14">
        <v>208140.15000000005</v>
      </c>
      <c r="BA4" s="13" t="s">
        <v>107</v>
      </c>
      <c r="BB4" s="14">
        <v>199516.90000000008</v>
      </c>
    </row>
    <row r="5" spans="2:54" x14ac:dyDescent="0.25">
      <c r="B5" s="13">
        <v>2</v>
      </c>
      <c r="C5" s="14">
        <v>13210.220000000001</v>
      </c>
      <c r="D5"/>
      <c r="F5" t="s">
        <v>11</v>
      </c>
      <c r="G5" t="s">
        <v>9</v>
      </c>
      <c r="H5" s="17">
        <v>94</v>
      </c>
      <c r="I5" s="14">
        <v>9870</v>
      </c>
      <c r="J5" s="14">
        <v>13423.199999999999</v>
      </c>
      <c r="L5" s="24">
        <f t="shared" ref="L5:L47" ca="1" si="1">RANK(Q$4:Q$1048576,Q$4:Q$1048576)</f>
        <v>10</v>
      </c>
      <c r="M5" s="20" t="str">
        <f t="shared" ref="M5:M47" ca="1" si="2">OFFSET($F$3,1,0,COUNT($F:$J))</f>
        <v>Product02</v>
      </c>
      <c r="N5" s="20" t="str">
        <f t="shared" ref="N5:N47" ca="1" si="3">OFFSET($F$3,1,1,COUNT($F:$J))</f>
        <v>Kg</v>
      </c>
      <c r="O5" s="27">
        <f t="shared" ref="O5:O47" ca="1" si="4">OFFSET($F$3,1,2,COUNT($F:$J))</f>
        <v>94</v>
      </c>
      <c r="P5" s="20">
        <f t="shared" ref="P5:P47" ca="1" si="5">OFFSET($F$3,1,3,COUNT($F:$J))</f>
        <v>9870</v>
      </c>
      <c r="Q5" s="20">
        <f t="shared" ref="Q5:Q47" ca="1" si="6">OFFSET($F$3,1,4,COUNT($F:$J))</f>
        <v>13423.199999999999</v>
      </c>
      <c r="S5" s="14" t="str">
        <f t="shared" ref="S5:S10" ca="1" si="7">OFFSET($M5,$S$1,0,1,1)</f>
        <v>Product02</v>
      </c>
      <c r="T5" s="14">
        <f t="shared" ref="T5:T10" ca="1" si="8">OFFSET($M5,$S$1,4,1,1)</f>
        <v>13423.199999999999</v>
      </c>
      <c r="X5"/>
      <c r="Y5"/>
      <c r="Z5" s="13" t="s">
        <v>28</v>
      </c>
      <c r="AA5" s="14">
        <v>92963.87</v>
      </c>
      <c r="AC5" s="24">
        <f ca="1">RANK(AE:AE,AE:AE)</f>
        <v>3</v>
      </c>
      <c r="AD5" s="20" t="str">
        <f t="shared" ref="AD5:AD8" ca="1" si="9">OFFSET($Z$3,1,0,COUNT($Z:$AA))</f>
        <v>Category02</v>
      </c>
      <c r="AE5" s="20">
        <f t="shared" ref="AE5:AE8" ca="1" si="10">OFFSET($Z$3,1,1,COUNT($Z:$AA))</f>
        <v>92963.87</v>
      </c>
      <c r="AG5" s="13" t="s">
        <v>129</v>
      </c>
      <c r="AH5" s="14">
        <v>25341</v>
      </c>
      <c r="AI5" s="14">
        <v>30857.300000000003</v>
      </c>
      <c r="AJ5" s="14">
        <v>5516.3000000000011</v>
      </c>
      <c r="AL5" s="20" t="str">
        <f t="shared" ref="AL5:AL15" si="11">AG5</f>
        <v>Feb</v>
      </c>
      <c r="AM5" s="20">
        <f t="shared" ref="AM5:AM15" si="12">VLOOKUP($AL5,$AG:$AJ,2,0)</f>
        <v>25341</v>
      </c>
      <c r="AN5" s="20">
        <f t="shared" ref="AN5:AN15" si="13">VLOOKUP($AL5,$AG:$AJ,3,0)</f>
        <v>30857.300000000003</v>
      </c>
      <c r="AO5" s="20">
        <f t="shared" ref="AO5:AO15" si="14">VLOOKUP($AL5,$AG:$AJ,4,0)</f>
        <v>5516.3000000000011</v>
      </c>
      <c r="AP5" s="21">
        <f t="shared" ref="AP5:AP15" si="15">AO5/AM5</f>
        <v>0.21768280651907979</v>
      </c>
      <c r="AR5" s="13">
        <v>2022</v>
      </c>
      <c r="AS5" s="14">
        <v>175535</v>
      </c>
      <c r="AT5" s="14">
        <v>214127.59999999998</v>
      </c>
      <c r="AU5" s="14">
        <v>38592.600000000013</v>
      </c>
      <c r="AV5" s="18"/>
      <c r="AX5" s="13" t="s">
        <v>106</v>
      </c>
      <c r="AY5" s="14">
        <v>133923.87000000002</v>
      </c>
      <c r="BA5" s="13" t="s">
        <v>106</v>
      </c>
      <c r="BB5" s="14">
        <v>201895.01999999993</v>
      </c>
    </row>
    <row r="6" spans="2:54" x14ac:dyDescent="0.25">
      <c r="B6" s="13">
        <v>3</v>
      </c>
      <c r="C6" s="14">
        <v>20202.099999999995</v>
      </c>
      <c r="D6"/>
      <c r="F6" t="s">
        <v>13</v>
      </c>
      <c r="G6" t="s">
        <v>9</v>
      </c>
      <c r="H6" s="17">
        <v>79</v>
      </c>
      <c r="I6" s="14">
        <v>5609</v>
      </c>
      <c r="J6" s="14">
        <v>6394.2599999999993</v>
      </c>
      <c r="L6" s="24">
        <f t="shared" ca="1" si="1"/>
        <v>26</v>
      </c>
      <c r="M6" s="20" t="str">
        <f t="shared" ca="1" si="2"/>
        <v>Product03</v>
      </c>
      <c r="N6" s="20" t="str">
        <f t="shared" ca="1" si="3"/>
        <v>Kg</v>
      </c>
      <c r="O6" s="27">
        <f t="shared" ca="1" si="4"/>
        <v>79</v>
      </c>
      <c r="P6" s="20">
        <f t="shared" ca="1" si="5"/>
        <v>5609</v>
      </c>
      <c r="Q6" s="20">
        <f t="shared" ca="1" si="6"/>
        <v>6394.2599999999993</v>
      </c>
      <c r="S6" s="14" t="str">
        <f t="shared" ca="1" si="7"/>
        <v>Product03</v>
      </c>
      <c r="T6" s="14">
        <f t="shared" ca="1" si="8"/>
        <v>6394.2599999999993</v>
      </c>
      <c r="X6"/>
      <c r="Y6"/>
      <c r="Z6" s="13" t="s">
        <v>49</v>
      </c>
      <c r="AA6" s="14">
        <v>52299.509999999995</v>
      </c>
      <c r="AC6" s="24">
        <f ca="1">RANK(AE:AE,AE:AE)</f>
        <v>6</v>
      </c>
      <c r="AD6" s="20" t="str">
        <f t="shared" ca="1" si="9"/>
        <v>Category03</v>
      </c>
      <c r="AE6" s="20">
        <f t="shared" ca="1" si="10"/>
        <v>52299.509999999995</v>
      </c>
      <c r="AG6" s="13" t="s">
        <v>138</v>
      </c>
      <c r="AH6" s="14">
        <v>23437</v>
      </c>
      <c r="AI6" s="14">
        <v>28616.65</v>
      </c>
      <c r="AJ6" s="14">
        <v>5179.6500000000015</v>
      </c>
      <c r="AL6" s="20" t="str">
        <f t="shared" si="11"/>
        <v>Mar</v>
      </c>
      <c r="AM6" s="20">
        <f t="shared" si="12"/>
        <v>23437</v>
      </c>
      <c r="AN6" s="20">
        <f t="shared" si="13"/>
        <v>28616.65</v>
      </c>
      <c r="AO6" s="20">
        <f t="shared" si="14"/>
        <v>5179.6500000000015</v>
      </c>
      <c r="AP6" s="21">
        <f t="shared" si="15"/>
        <v>0.22100311473311438</v>
      </c>
      <c r="AS6"/>
      <c r="AT6"/>
      <c r="AX6" s="13" t="s">
        <v>105</v>
      </c>
      <c r="AY6" s="14">
        <v>59347.900000000009</v>
      </c>
      <c r="BB6"/>
    </row>
    <row r="7" spans="2:54" x14ac:dyDescent="0.25">
      <c r="B7" s="13">
        <v>4</v>
      </c>
      <c r="C7" s="14">
        <v>11312.2</v>
      </c>
      <c r="D7"/>
      <c r="F7" t="s">
        <v>15</v>
      </c>
      <c r="G7" t="s">
        <v>109</v>
      </c>
      <c r="H7" s="17">
        <v>124</v>
      </c>
      <c r="I7" s="14">
        <v>5456</v>
      </c>
      <c r="J7" s="14">
        <v>6056.1600000000008</v>
      </c>
      <c r="L7" s="24">
        <f t="shared" ca="1" si="1"/>
        <v>30</v>
      </c>
      <c r="M7" s="20" t="str">
        <f t="shared" ca="1" si="2"/>
        <v>Product04</v>
      </c>
      <c r="N7" s="20" t="str">
        <f t="shared" ca="1" si="3"/>
        <v>Lt</v>
      </c>
      <c r="O7" s="27">
        <f t="shared" ca="1" si="4"/>
        <v>124</v>
      </c>
      <c r="P7" s="20">
        <f t="shared" ca="1" si="5"/>
        <v>5456</v>
      </c>
      <c r="Q7" s="20">
        <f t="shared" ca="1" si="6"/>
        <v>6056.1600000000008</v>
      </c>
      <c r="S7" s="14" t="str">
        <f t="shared" ca="1" si="7"/>
        <v>Product04</v>
      </c>
      <c r="T7" s="14">
        <f t="shared" ca="1" si="8"/>
        <v>6056.1600000000008</v>
      </c>
      <c r="V7" s="14">
        <f>'Pivot tables'!S1</f>
        <v>0</v>
      </c>
      <c r="X7"/>
      <c r="Y7"/>
      <c r="Z7" s="13" t="s">
        <v>62</v>
      </c>
      <c r="AA7" s="14">
        <v>95269.4</v>
      </c>
      <c r="AC7" s="24">
        <f ca="1">RANK(AE:AE,AE:AE)</f>
        <v>1</v>
      </c>
      <c r="AD7" s="20" t="str">
        <f t="shared" ca="1" si="9"/>
        <v>Category04</v>
      </c>
      <c r="AE7" s="20">
        <f t="shared" ca="1" si="10"/>
        <v>95269.4</v>
      </c>
      <c r="AG7" s="13" t="s">
        <v>130</v>
      </c>
      <c r="AH7" s="14">
        <v>21282</v>
      </c>
      <c r="AI7" s="14">
        <v>26579.11</v>
      </c>
      <c r="AJ7" s="14">
        <v>5297.11</v>
      </c>
      <c r="AL7" s="20" t="str">
        <f t="shared" si="11"/>
        <v>Apr</v>
      </c>
      <c r="AM7" s="20">
        <f t="shared" si="12"/>
        <v>21282</v>
      </c>
      <c r="AN7" s="20">
        <f t="shared" si="13"/>
        <v>26579.11</v>
      </c>
      <c r="AO7" s="20">
        <f t="shared" si="14"/>
        <v>5297.11</v>
      </c>
      <c r="AP7" s="21">
        <f t="shared" si="15"/>
        <v>0.24890094915891361</v>
      </c>
      <c r="AS7"/>
      <c r="AT7"/>
      <c r="AY7"/>
      <c r="BB7"/>
    </row>
    <row r="8" spans="2:54" x14ac:dyDescent="0.25">
      <c r="B8" s="13">
        <v>5</v>
      </c>
      <c r="C8" s="14">
        <v>11711.449999999999</v>
      </c>
      <c r="D8"/>
      <c r="F8" t="s">
        <v>17</v>
      </c>
      <c r="G8" t="s">
        <v>110</v>
      </c>
      <c r="H8" s="17">
        <v>101</v>
      </c>
      <c r="I8" s="14">
        <v>13433</v>
      </c>
      <c r="J8" s="14">
        <v>15716.61</v>
      </c>
      <c r="L8" s="24">
        <f t="shared" ca="1" si="1"/>
        <v>8</v>
      </c>
      <c r="M8" s="20" t="str">
        <f t="shared" ca="1" si="2"/>
        <v>Product05</v>
      </c>
      <c r="N8" s="20" t="str">
        <f t="shared" ca="1" si="3"/>
        <v>Ft</v>
      </c>
      <c r="O8" s="27">
        <f t="shared" ca="1" si="4"/>
        <v>101</v>
      </c>
      <c r="P8" s="20">
        <f t="shared" ca="1" si="5"/>
        <v>13433</v>
      </c>
      <c r="Q8" s="20">
        <f t="shared" ca="1" si="6"/>
        <v>15716.61</v>
      </c>
      <c r="S8" s="14" t="str">
        <f t="shared" ca="1" si="7"/>
        <v>Product05</v>
      </c>
      <c r="T8" s="14">
        <f t="shared" ca="1" si="8"/>
        <v>15716.61</v>
      </c>
      <c r="W8" s="19" t="s">
        <v>114</v>
      </c>
      <c r="X8" s="20">
        <f>GETPIVOTDATA("Sum of TOTAL COST",$W$3)</f>
        <v>332504</v>
      </c>
      <c r="Y8"/>
      <c r="Z8" s="13" t="s">
        <v>85</v>
      </c>
      <c r="AA8" s="14">
        <v>91617.19</v>
      </c>
      <c r="AC8" s="24">
        <f ca="1">RANK(AE:AE,AE:AE)</f>
        <v>4</v>
      </c>
      <c r="AD8" s="20" t="str">
        <f t="shared" ca="1" si="9"/>
        <v>Category05</v>
      </c>
      <c r="AE8" s="20">
        <f t="shared" ca="1" si="10"/>
        <v>91617.19</v>
      </c>
      <c r="AG8" s="13" t="s">
        <v>131</v>
      </c>
      <c r="AH8" s="14">
        <v>26526</v>
      </c>
      <c r="AI8" s="14">
        <v>30910.45</v>
      </c>
      <c r="AJ8" s="14">
        <v>4384.4500000000007</v>
      </c>
      <c r="AL8" s="20" t="str">
        <f t="shared" si="11"/>
        <v>May</v>
      </c>
      <c r="AM8" s="20">
        <f t="shared" si="12"/>
        <v>26526</v>
      </c>
      <c r="AN8" s="20">
        <f t="shared" si="13"/>
        <v>30910.45</v>
      </c>
      <c r="AO8" s="20">
        <f t="shared" si="14"/>
        <v>4384.4500000000007</v>
      </c>
      <c r="AP8" s="21">
        <f t="shared" si="15"/>
        <v>0.16528877327904701</v>
      </c>
      <c r="AS8"/>
      <c r="AT8"/>
      <c r="AY8"/>
      <c r="BB8"/>
    </row>
    <row r="9" spans="2:54" x14ac:dyDescent="0.25">
      <c r="B9" s="13">
        <v>6</v>
      </c>
      <c r="C9" s="14">
        <v>14365.540000000005</v>
      </c>
      <c r="D9"/>
      <c r="F9" t="s">
        <v>19</v>
      </c>
      <c r="G9" t="s">
        <v>9</v>
      </c>
      <c r="H9" s="17">
        <v>53</v>
      </c>
      <c r="I9" s="14">
        <v>3975</v>
      </c>
      <c r="J9" s="14">
        <v>4531.5</v>
      </c>
      <c r="L9" s="24">
        <f t="shared" ca="1" si="1"/>
        <v>35</v>
      </c>
      <c r="M9" s="20" t="str">
        <f t="shared" ca="1" si="2"/>
        <v>Product06</v>
      </c>
      <c r="N9" s="20" t="str">
        <f t="shared" ca="1" si="3"/>
        <v>Kg</v>
      </c>
      <c r="O9" s="27">
        <f t="shared" ca="1" si="4"/>
        <v>53</v>
      </c>
      <c r="P9" s="20">
        <f t="shared" ca="1" si="5"/>
        <v>3975</v>
      </c>
      <c r="Q9" s="20">
        <f t="shared" ca="1" si="6"/>
        <v>4531.5</v>
      </c>
      <c r="S9" s="14" t="str">
        <f t="shared" ca="1" si="7"/>
        <v>Product06</v>
      </c>
      <c r="T9" s="14">
        <f t="shared" ca="1" si="8"/>
        <v>4531.5</v>
      </c>
      <c r="W9" s="19" t="s">
        <v>152</v>
      </c>
      <c r="X9" s="20">
        <f>GETPIVOTDATA("Total Sales By Product",$W$3)</f>
        <v>401411.91999999969</v>
      </c>
      <c r="Y9"/>
      <c r="AA9"/>
      <c r="AG9" s="13" t="s">
        <v>139</v>
      </c>
      <c r="AH9" s="14">
        <v>24879</v>
      </c>
      <c r="AI9" s="14">
        <v>30533.710000000003</v>
      </c>
      <c r="AJ9" s="14">
        <v>5654.7099999999991</v>
      </c>
      <c r="AL9" s="20" t="str">
        <f t="shared" si="11"/>
        <v>Jun</v>
      </c>
      <c r="AM9" s="20">
        <f t="shared" si="12"/>
        <v>24879</v>
      </c>
      <c r="AN9" s="20">
        <f t="shared" si="13"/>
        <v>30533.710000000003</v>
      </c>
      <c r="AO9" s="20">
        <f t="shared" si="14"/>
        <v>5654.7099999999991</v>
      </c>
      <c r="AP9" s="21">
        <f t="shared" si="15"/>
        <v>0.22728847622492862</v>
      </c>
      <c r="AS9"/>
      <c r="AT9"/>
      <c r="AY9"/>
      <c r="BB9"/>
    </row>
    <row r="10" spans="2:54" x14ac:dyDescent="0.25">
      <c r="B10" s="13">
        <v>7</v>
      </c>
      <c r="C10" s="14">
        <v>7132.79</v>
      </c>
      <c r="D10"/>
      <c r="F10" t="s">
        <v>21</v>
      </c>
      <c r="G10" t="s">
        <v>109</v>
      </c>
      <c r="H10" s="17">
        <v>48</v>
      </c>
      <c r="I10" s="14">
        <v>2064</v>
      </c>
      <c r="J10" s="14">
        <v>2291.04</v>
      </c>
      <c r="L10" s="24">
        <f t="shared" ca="1" si="1"/>
        <v>39</v>
      </c>
      <c r="M10" s="20" t="str">
        <f t="shared" ca="1" si="2"/>
        <v>Product07</v>
      </c>
      <c r="N10" s="20" t="str">
        <f t="shared" ca="1" si="3"/>
        <v>Lt</v>
      </c>
      <c r="O10" s="27">
        <f t="shared" ca="1" si="4"/>
        <v>48</v>
      </c>
      <c r="P10" s="20">
        <f t="shared" ca="1" si="5"/>
        <v>2064</v>
      </c>
      <c r="Q10" s="20">
        <f t="shared" ca="1" si="6"/>
        <v>2291.04</v>
      </c>
      <c r="S10" s="14" t="str">
        <f t="shared" ca="1" si="7"/>
        <v>Product07</v>
      </c>
      <c r="T10" s="14">
        <f t="shared" ca="1" si="8"/>
        <v>2291.04</v>
      </c>
      <c r="W10" s="19" t="s">
        <v>153</v>
      </c>
      <c r="X10" s="20">
        <f>X9-X8</f>
        <v>68907.919999999693</v>
      </c>
      <c r="Y10"/>
      <c r="AA10"/>
      <c r="AB10"/>
      <c r="AD10"/>
      <c r="AE10"/>
      <c r="AG10" s="13" t="s">
        <v>132</v>
      </c>
      <c r="AH10" s="14">
        <v>29878</v>
      </c>
      <c r="AI10" s="14">
        <v>35251.79</v>
      </c>
      <c r="AJ10" s="14">
        <v>5373.7900000000018</v>
      </c>
      <c r="AL10" s="20" t="str">
        <f t="shared" si="11"/>
        <v>Jul</v>
      </c>
      <c r="AM10" s="20">
        <f t="shared" si="12"/>
        <v>29878</v>
      </c>
      <c r="AN10" s="20">
        <f t="shared" si="13"/>
        <v>35251.79</v>
      </c>
      <c r="AO10" s="20">
        <f t="shared" si="14"/>
        <v>5373.7900000000018</v>
      </c>
      <c r="AP10" s="21">
        <f t="shared" si="15"/>
        <v>0.17985775486980393</v>
      </c>
      <c r="AS10"/>
      <c r="AT10"/>
      <c r="AY10"/>
      <c r="BB10"/>
    </row>
    <row r="11" spans="2:54" x14ac:dyDescent="0.25">
      <c r="B11" s="13">
        <v>8</v>
      </c>
      <c r="C11" s="14">
        <v>14262.46</v>
      </c>
      <c r="D11"/>
      <c r="F11" t="s">
        <v>23</v>
      </c>
      <c r="G11" t="s">
        <v>9</v>
      </c>
      <c r="H11" s="17">
        <v>111</v>
      </c>
      <c r="I11" s="14">
        <v>9213</v>
      </c>
      <c r="J11" s="14">
        <v>10502.82</v>
      </c>
      <c r="L11" s="24">
        <f t="shared" ca="1" si="1"/>
        <v>15</v>
      </c>
      <c r="M11" s="20" t="str">
        <f t="shared" ca="1" si="2"/>
        <v>Product08</v>
      </c>
      <c r="N11" s="20" t="str">
        <f t="shared" ca="1" si="3"/>
        <v>Kg</v>
      </c>
      <c r="O11" s="27">
        <f t="shared" ca="1" si="4"/>
        <v>111</v>
      </c>
      <c r="P11" s="20">
        <f t="shared" ca="1" si="5"/>
        <v>9213</v>
      </c>
      <c r="Q11" s="20">
        <f t="shared" ca="1" si="6"/>
        <v>10502.82</v>
      </c>
      <c r="W11" s="19" t="s">
        <v>154</v>
      </c>
      <c r="X11" s="21">
        <f>X10/X8</f>
        <v>0.20723937155643149</v>
      </c>
      <c r="Y11"/>
      <c r="AA11"/>
      <c r="AB11"/>
      <c r="AD11"/>
      <c r="AE11"/>
      <c r="AG11" s="13" t="s">
        <v>133</v>
      </c>
      <c r="AH11" s="14">
        <v>29831</v>
      </c>
      <c r="AI11" s="14">
        <v>35350.400000000016</v>
      </c>
      <c r="AJ11" s="14">
        <v>5519.3999999999987</v>
      </c>
      <c r="AL11" s="20" t="str">
        <f t="shared" si="11"/>
        <v>Aug</v>
      </c>
      <c r="AM11" s="20">
        <f t="shared" si="12"/>
        <v>29831</v>
      </c>
      <c r="AN11" s="20">
        <f t="shared" si="13"/>
        <v>35350.400000000016</v>
      </c>
      <c r="AO11" s="20">
        <f t="shared" si="14"/>
        <v>5519.3999999999987</v>
      </c>
      <c r="AP11" s="21">
        <f t="shared" si="15"/>
        <v>0.18502229224632089</v>
      </c>
      <c r="AS11"/>
      <c r="AT11"/>
      <c r="AY11"/>
      <c r="BB11"/>
    </row>
    <row r="12" spans="2:54" x14ac:dyDescent="0.25">
      <c r="B12" s="13">
        <v>9</v>
      </c>
      <c r="C12" s="14">
        <v>16824.670000000002</v>
      </c>
      <c r="D12"/>
      <c r="F12" t="s">
        <v>25</v>
      </c>
      <c r="G12" t="s">
        <v>111</v>
      </c>
      <c r="H12" s="17">
        <v>74</v>
      </c>
      <c r="I12" s="14">
        <v>444</v>
      </c>
      <c r="J12" s="14">
        <v>581.64</v>
      </c>
      <c r="L12" s="24">
        <f t="shared" ca="1" si="1"/>
        <v>44</v>
      </c>
      <c r="M12" s="20" t="str">
        <f t="shared" ca="1" si="2"/>
        <v>Product09</v>
      </c>
      <c r="N12" s="20" t="str">
        <f t="shared" ca="1" si="3"/>
        <v>No.</v>
      </c>
      <c r="O12" s="27">
        <f t="shared" ca="1" si="4"/>
        <v>74</v>
      </c>
      <c r="P12" s="20">
        <f t="shared" ca="1" si="5"/>
        <v>444</v>
      </c>
      <c r="Q12" s="20">
        <f t="shared" ca="1" si="6"/>
        <v>581.64</v>
      </c>
      <c r="X12"/>
      <c r="Y12"/>
      <c r="AA12"/>
      <c r="AB12"/>
      <c r="AD12"/>
      <c r="AE12"/>
      <c r="AG12" s="13" t="s">
        <v>134</v>
      </c>
      <c r="AH12" s="14">
        <v>28758</v>
      </c>
      <c r="AI12" s="14">
        <v>35242.810000000005</v>
      </c>
      <c r="AJ12" s="14">
        <v>6484.8100000000013</v>
      </c>
      <c r="AL12" s="20" t="str">
        <f t="shared" si="11"/>
        <v>Sep</v>
      </c>
      <c r="AM12" s="20">
        <f t="shared" si="12"/>
        <v>28758</v>
      </c>
      <c r="AN12" s="20">
        <f t="shared" si="13"/>
        <v>35242.810000000005</v>
      </c>
      <c r="AO12" s="20">
        <f t="shared" si="14"/>
        <v>6484.8100000000013</v>
      </c>
      <c r="AP12" s="21">
        <f t="shared" si="15"/>
        <v>0.22549586202100289</v>
      </c>
      <c r="AS12"/>
      <c r="AT12"/>
      <c r="AY12"/>
      <c r="BB12"/>
    </row>
    <row r="13" spans="2:54" x14ac:dyDescent="0.25">
      <c r="B13" s="13">
        <v>10</v>
      </c>
      <c r="C13" s="14">
        <v>15229.35</v>
      </c>
      <c r="D13"/>
      <c r="F13" t="s">
        <v>27</v>
      </c>
      <c r="G13" t="s">
        <v>110</v>
      </c>
      <c r="H13" s="17">
        <v>100</v>
      </c>
      <c r="I13" s="14">
        <v>14800</v>
      </c>
      <c r="J13" s="14">
        <v>16428</v>
      </c>
      <c r="L13" s="24">
        <f t="shared" ca="1" si="1"/>
        <v>5</v>
      </c>
      <c r="M13" s="20" t="str">
        <f t="shared" ca="1" si="2"/>
        <v>Product10</v>
      </c>
      <c r="N13" s="20" t="str">
        <f t="shared" ca="1" si="3"/>
        <v>Ft</v>
      </c>
      <c r="O13" s="27">
        <f t="shared" ca="1" si="4"/>
        <v>100</v>
      </c>
      <c r="P13" s="20">
        <f t="shared" ca="1" si="5"/>
        <v>14800</v>
      </c>
      <c r="Q13" s="20">
        <f t="shared" ca="1" si="6"/>
        <v>16428</v>
      </c>
      <c r="X13"/>
      <c r="Y13"/>
      <c r="AA13"/>
      <c r="AB13"/>
      <c r="AD13"/>
      <c r="AE13"/>
      <c r="AG13" s="13" t="s">
        <v>135</v>
      </c>
      <c r="AH13" s="14">
        <v>27842</v>
      </c>
      <c r="AI13" s="14">
        <v>33500.69000000001</v>
      </c>
      <c r="AJ13" s="14">
        <v>5658.69</v>
      </c>
      <c r="AL13" s="20" t="str">
        <f t="shared" si="11"/>
        <v>Oct</v>
      </c>
      <c r="AM13" s="20">
        <f t="shared" si="12"/>
        <v>27842</v>
      </c>
      <c r="AN13" s="20">
        <f t="shared" si="13"/>
        <v>33500.69000000001</v>
      </c>
      <c r="AO13" s="20">
        <f t="shared" si="14"/>
        <v>5658.69</v>
      </c>
      <c r="AP13" s="21">
        <f t="shared" si="15"/>
        <v>0.20324294231736226</v>
      </c>
      <c r="AS13"/>
      <c r="AT13"/>
      <c r="AY13"/>
      <c r="BB13"/>
    </row>
    <row r="14" spans="2:54" x14ac:dyDescent="0.25">
      <c r="B14" s="13">
        <v>11</v>
      </c>
      <c r="C14" s="14">
        <v>11915.58</v>
      </c>
      <c r="D14"/>
      <c r="F14" t="s">
        <v>30</v>
      </c>
      <c r="G14" t="s">
        <v>109</v>
      </c>
      <c r="H14" s="17">
        <v>121</v>
      </c>
      <c r="I14" s="14">
        <v>5324</v>
      </c>
      <c r="J14" s="14">
        <v>5856.4</v>
      </c>
      <c r="L14" s="24">
        <f t="shared" ca="1" si="1"/>
        <v>31</v>
      </c>
      <c r="M14" s="20" t="str">
        <f t="shared" ca="1" si="2"/>
        <v>Product11</v>
      </c>
      <c r="N14" s="20" t="str">
        <f t="shared" ca="1" si="3"/>
        <v>Lt</v>
      </c>
      <c r="O14" s="27">
        <f t="shared" ca="1" si="4"/>
        <v>121</v>
      </c>
      <c r="P14" s="20">
        <f t="shared" ca="1" si="5"/>
        <v>5324</v>
      </c>
      <c r="Q14" s="20">
        <f ca="1">OFFSET($F$3,1,4,COUNT($F:$J))</f>
        <v>5856.4</v>
      </c>
      <c r="X14"/>
      <c r="Y14"/>
      <c r="AA14"/>
      <c r="AB14"/>
      <c r="AD14"/>
      <c r="AE14"/>
      <c r="AG14" s="13" t="s">
        <v>136</v>
      </c>
      <c r="AH14" s="14">
        <v>29306</v>
      </c>
      <c r="AI14" s="14">
        <v>36124.07</v>
      </c>
      <c r="AJ14" s="14">
        <v>6818.0700000000006</v>
      </c>
      <c r="AL14" s="20" t="str">
        <f t="shared" si="11"/>
        <v>Nov</v>
      </c>
      <c r="AM14" s="20">
        <f t="shared" si="12"/>
        <v>29306</v>
      </c>
      <c r="AN14" s="20">
        <f t="shared" si="13"/>
        <v>36124.07</v>
      </c>
      <c r="AO14" s="20">
        <f t="shared" si="14"/>
        <v>6818.0700000000006</v>
      </c>
      <c r="AP14" s="21">
        <f t="shared" si="15"/>
        <v>0.23265099297072275</v>
      </c>
      <c r="AS14"/>
      <c r="AT14"/>
      <c r="AY14"/>
      <c r="BB14"/>
    </row>
    <row r="15" spans="2:54" x14ac:dyDescent="0.25">
      <c r="B15" s="13">
        <v>12</v>
      </c>
      <c r="C15" s="14">
        <v>14837.359999999999</v>
      </c>
      <c r="D15"/>
      <c r="F15" t="s">
        <v>32</v>
      </c>
      <c r="G15" t="s">
        <v>9</v>
      </c>
      <c r="H15" s="17">
        <v>123</v>
      </c>
      <c r="I15" s="14">
        <v>8979</v>
      </c>
      <c r="J15" s="14">
        <v>11582.910000000003</v>
      </c>
      <c r="L15" s="24">
        <f t="shared" ca="1" si="1"/>
        <v>13</v>
      </c>
      <c r="M15" s="20" t="str">
        <f t="shared" ca="1" si="2"/>
        <v>Product12</v>
      </c>
      <c r="N15" s="20" t="str">
        <f t="shared" ca="1" si="3"/>
        <v>Kg</v>
      </c>
      <c r="O15" s="27">
        <f t="shared" ca="1" si="4"/>
        <v>123</v>
      </c>
      <c r="P15" s="20">
        <f t="shared" ca="1" si="5"/>
        <v>8979</v>
      </c>
      <c r="Q15" s="20">
        <f t="shared" ca="1" si="6"/>
        <v>11582.910000000003</v>
      </c>
      <c r="X15"/>
      <c r="Y15"/>
      <c r="AA15"/>
      <c r="AB15"/>
      <c r="AD15"/>
      <c r="AE15"/>
      <c r="AG15" s="13" t="s">
        <v>137</v>
      </c>
      <c r="AH15" s="14">
        <v>31134</v>
      </c>
      <c r="AI15" s="14">
        <v>37097.979999999996</v>
      </c>
      <c r="AJ15" s="14">
        <v>5963.9799999999987</v>
      </c>
      <c r="AL15" s="20" t="str">
        <f t="shared" si="11"/>
        <v>Dec</v>
      </c>
      <c r="AM15" s="20">
        <f t="shared" si="12"/>
        <v>31134</v>
      </c>
      <c r="AN15" s="20">
        <f t="shared" si="13"/>
        <v>37097.979999999996</v>
      </c>
      <c r="AO15" s="20">
        <f t="shared" si="14"/>
        <v>5963.9799999999987</v>
      </c>
      <c r="AP15" s="21">
        <f t="shared" si="15"/>
        <v>0.19155842487312902</v>
      </c>
      <c r="AS15"/>
      <c r="AT15"/>
      <c r="AY15"/>
      <c r="BB15"/>
    </row>
    <row r="16" spans="2:54" x14ac:dyDescent="0.25">
      <c r="B16" s="13">
        <v>13</v>
      </c>
      <c r="C16" s="14">
        <v>8084.26</v>
      </c>
      <c r="D16"/>
      <c r="F16" t="s">
        <v>34</v>
      </c>
      <c r="G16" t="s">
        <v>9</v>
      </c>
      <c r="H16" s="17">
        <v>69</v>
      </c>
      <c r="I16" s="14">
        <v>7728</v>
      </c>
      <c r="J16" s="14">
        <v>8423.52</v>
      </c>
      <c r="L16" s="24">
        <f t="shared" ca="1" si="1"/>
        <v>22</v>
      </c>
      <c r="M16" s="20" t="str">
        <f t="shared" ca="1" si="2"/>
        <v>Product13</v>
      </c>
      <c r="N16" s="20" t="str">
        <f t="shared" ca="1" si="3"/>
        <v>Kg</v>
      </c>
      <c r="O16" s="27">
        <f t="shared" ca="1" si="4"/>
        <v>69</v>
      </c>
      <c r="P16" s="20">
        <f t="shared" ca="1" si="5"/>
        <v>7728</v>
      </c>
      <c r="Q16" s="20">
        <f t="shared" ca="1" si="6"/>
        <v>8423.52</v>
      </c>
      <c r="X16"/>
      <c r="Y16"/>
      <c r="AA16"/>
      <c r="AB16"/>
      <c r="AD16"/>
      <c r="AE16"/>
      <c r="AH16"/>
      <c r="AI16"/>
      <c r="AJ16"/>
      <c r="AS16"/>
      <c r="AT16"/>
      <c r="AY16"/>
      <c r="BB16"/>
    </row>
    <row r="17" spans="2:54" x14ac:dyDescent="0.25">
      <c r="B17" s="13">
        <v>14</v>
      </c>
      <c r="C17" s="14">
        <v>9461.1400000000012</v>
      </c>
      <c r="D17"/>
      <c r="F17" t="s">
        <v>36</v>
      </c>
      <c r="G17" t="s">
        <v>9</v>
      </c>
      <c r="H17" s="17">
        <v>87</v>
      </c>
      <c r="I17" s="14">
        <v>9744</v>
      </c>
      <c r="J17" s="14">
        <v>12764.640000000001</v>
      </c>
      <c r="L17" s="24">
        <f t="shared" ca="1" si="1"/>
        <v>12</v>
      </c>
      <c r="M17" s="20" t="str">
        <f t="shared" ca="1" si="2"/>
        <v>Product14</v>
      </c>
      <c r="N17" s="20" t="str">
        <f t="shared" ca="1" si="3"/>
        <v>Kg</v>
      </c>
      <c r="O17" s="27">
        <f t="shared" ca="1" si="4"/>
        <v>87</v>
      </c>
      <c r="P17" s="20">
        <f t="shared" ca="1" si="5"/>
        <v>9744</v>
      </c>
      <c r="Q17" s="20">
        <f t="shared" ca="1" si="6"/>
        <v>12764.640000000001</v>
      </c>
      <c r="X17"/>
      <c r="Y17"/>
      <c r="AA17"/>
      <c r="AB17"/>
      <c r="AD17"/>
      <c r="AE17"/>
      <c r="AI17"/>
      <c r="AJ17"/>
      <c r="AK17"/>
      <c r="AL17"/>
      <c r="AM17"/>
      <c r="AS17"/>
      <c r="AT17"/>
      <c r="AY17"/>
      <c r="BB17"/>
    </row>
    <row r="18" spans="2:54" x14ac:dyDescent="0.25">
      <c r="B18" s="13">
        <v>15</v>
      </c>
      <c r="C18" s="14">
        <v>12189.7</v>
      </c>
      <c r="D18"/>
      <c r="F18" t="s">
        <v>38</v>
      </c>
      <c r="G18" t="s">
        <v>111</v>
      </c>
      <c r="H18" s="17">
        <v>117</v>
      </c>
      <c r="I18" s="14">
        <v>1404</v>
      </c>
      <c r="J18" s="14">
        <v>1839.2399999999998</v>
      </c>
      <c r="L18" s="24">
        <f t="shared" ca="1" si="1"/>
        <v>41</v>
      </c>
      <c r="M18" s="20" t="str">
        <f t="shared" ca="1" si="2"/>
        <v>Product15</v>
      </c>
      <c r="N18" s="20" t="str">
        <f t="shared" ca="1" si="3"/>
        <v>No.</v>
      </c>
      <c r="O18" s="27">
        <f t="shared" ca="1" si="4"/>
        <v>117</v>
      </c>
      <c r="P18" s="20">
        <f t="shared" ca="1" si="5"/>
        <v>1404</v>
      </c>
      <c r="Q18" s="20">
        <f t="shared" ca="1" si="6"/>
        <v>1839.2399999999998</v>
      </c>
      <c r="X18"/>
      <c r="Y18"/>
      <c r="AA18"/>
      <c r="AB18"/>
      <c r="AD18"/>
      <c r="AE18"/>
      <c r="AI18"/>
      <c r="AJ18"/>
      <c r="AK18"/>
      <c r="AL18"/>
      <c r="AM18"/>
      <c r="AS18"/>
      <c r="AT18"/>
      <c r="AY18"/>
      <c r="BB18"/>
    </row>
    <row r="19" spans="2:54" x14ac:dyDescent="0.25">
      <c r="B19" s="13">
        <v>16</v>
      </c>
      <c r="C19" s="14">
        <v>12762.63</v>
      </c>
      <c r="D19"/>
      <c r="F19" t="s">
        <v>40</v>
      </c>
      <c r="G19" t="s">
        <v>111</v>
      </c>
      <c r="H19" s="17">
        <v>120</v>
      </c>
      <c r="I19" s="14">
        <v>1560</v>
      </c>
      <c r="J19" s="14">
        <v>1996.8</v>
      </c>
      <c r="L19" s="24">
        <f t="shared" ca="1" si="1"/>
        <v>40</v>
      </c>
      <c r="M19" s="20" t="str">
        <f t="shared" ca="1" si="2"/>
        <v>Product16</v>
      </c>
      <c r="N19" s="20" t="str">
        <f t="shared" ca="1" si="3"/>
        <v>No.</v>
      </c>
      <c r="O19" s="27">
        <f t="shared" ca="1" si="4"/>
        <v>120</v>
      </c>
      <c r="P19" s="20">
        <f t="shared" ca="1" si="5"/>
        <v>1560</v>
      </c>
      <c r="Q19" s="20">
        <f t="shared" ca="1" si="6"/>
        <v>1996.8</v>
      </c>
      <c r="X19"/>
      <c r="Y19"/>
      <c r="AA19"/>
      <c r="AB19"/>
      <c r="AD19"/>
      <c r="AE19"/>
      <c r="AI19"/>
      <c r="AJ19"/>
      <c r="AK19"/>
      <c r="AL19"/>
      <c r="AM19"/>
      <c r="AS19"/>
      <c r="AT19"/>
      <c r="AY19"/>
      <c r="BB19"/>
    </row>
    <row r="20" spans="2:54" x14ac:dyDescent="0.25">
      <c r="B20" s="13">
        <v>17</v>
      </c>
      <c r="C20" s="14">
        <v>3659.24</v>
      </c>
      <c r="D20"/>
      <c r="F20" t="s">
        <v>42</v>
      </c>
      <c r="G20" t="s">
        <v>110</v>
      </c>
      <c r="H20" s="17">
        <v>63</v>
      </c>
      <c r="I20" s="14">
        <v>8442</v>
      </c>
      <c r="J20" s="14">
        <v>9877.1400000000012</v>
      </c>
      <c r="L20" s="24">
        <f t="shared" ca="1" si="1"/>
        <v>18</v>
      </c>
      <c r="M20" s="20" t="str">
        <f t="shared" ca="1" si="2"/>
        <v>Product17</v>
      </c>
      <c r="N20" s="20" t="str">
        <f t="shared" ca="1" si="3"/>
        <v>Ft</v>
      </c>
      <c r="O20" s="27">
        <f t="shared" ca="1" si="4"/>
        <v>63</v>
      </c>
      <c r="P20" s="20">
        <f t="shared" ca="1" si="5"/>
        <v>8442</v>
      </c>
      <c r="Q20" s="20">
        <f t="shared" ca="1" si="6"/>
        <v>9877.1400000000012</v>
      </c>
      <c r="X20"/>
      <c r="Y20"/>
      <c r="AA20"/>
      <c r="AB20"/>
      <c r="AD20"/>
      <c r="AE20"/>
      <c r="AI20"/>
      <c r="AJ20"/>
      <c r="AK20"/>
      <c r="AL20"/>
      <c r="AM20"/>
      <c r="AS20"/>
      <c r="AT20"/>
      <c r="AY20"/>
      <c r="BB20"/>
    </row>
    <row r="21" spans="2:54" x14ac:dyDescent="0.25">
      <c r="B21" s="13">
        <v>18</v>
      </c>
      <c r="C21" s="14">
        <v>18582.390000000003</v>
      </c>
      <c r="D21"/>
      <c r="F21" t="s">
        <v>44</v>
      </c>
      <c r="G21" t="s">
        <v>111</v>
      </c>
      <c r="H21" s="17">
        <v>82</v>
      </c>
      <c r="I21" s="14">
        <v>3034</v>
      </c>
      <c r="J21" s="14">
        <v>4035.2200000000003</v>
      </c>
      <c r="L21" s="24">
        <f t="shared" ca="1" si="1"/>
        <v>36</v>
      </c>
      <c r="M21" s="20" t="str">
        <f t="shared" ca="1" si="2"/>
        <v>Product18</v>
      </c>
      <c r="N21" s="20" t="str">
        <f t="shared" ca="1" si="3"/>
        <v>No.</v>
      </c>
      <c r="O21" s="27">
        <f t="shared" ca="1" si="4"/>
        <v>82</v>
      </c>
      <c r="P21" s="20">
        <f t="shared" ca="1" si="5"/>
        <v>3034</v>
      </c>
      <c r="Q21" s="20">
        <f t="shared" ca="1" si="6"/>
        <v>4035.2200000000003</v>
      </c>
      <c r="X21"/>
      <c r="Y21"/>
      <c r="AA21"/>
      <c r="AB21"/>
      <c r="AD21"/>
      <c r="AE21"/>
      <c r="AI21"/>
      <c r="AJ21"/>
      <c r="AK21"/>
      <c r="AL21"/>
      <c r="AM21"/>
      <c r="AS21"/>
      <c r="AT21"/>
      <c r="AY21"/>
      <c r="BB21"/>
    </row>
    <row r="22" spans="2:54" x14ac:dyDescent="0.25">
      <c r="B22" s="13">
        <v>19</v>
      </c>
      <c r="C22" s="14">
        <v>10204.229999999998</v>
      </c>
      <c r="D22"/>
      <c r="F22" t="s">
        <v>46</v>
      </c>
      <c r="G22" t="s">
        <v>110</v>
      </c>
      <c r="H22" s="17">
        <v>96</v>
      </c>
      <c r="I22" s="14">
        <v>14400</v>
      </c>
      <c r="J22" s="14">
        <v>20160</v>
      </c>
      <c r="L22" s="24">
        <f t="shared" ca="1" si="1"/>
        <v>4</v>
      </c>
      <c r="M22" s="20" t="str">
        <f t="shared" ca="1" si="2"/>
        <v>Product19</v>
      </c>
      <c r="N22" s="20" t="str">
        <f t="shared" ca="1" si="3"/>
        <v>Ft</v>
      </c>
      <c r="O22" s="27">
        <f t="shared" ca="1" si="4"/>
        <v>96</v>
      </c>
      <c r="P22" s="20">
        <f t="shared" ca="1" si="5"/>
        <v>14400</v>
      </c>
      <c r="Q22" s="20">
        <f t="shared" ca="1" si="6"/>
        <v>20160</v>
      </c>
      <c r="X22"/>
      <c r="Y22"/>
      <c r="AA22"/>
      <c r="AB22"/>
      <c r="AD22"/>
      <c r="AE22"/>
      <c r="AI22"/>
      <c r="AJ22"/>
      <c r="AK22"/>
      <c r="AL22"/>
      <c r="AM22"/>
      <c r="AS22"/>
      <c r="AT22"/>
      <c r="AY22"/>
      <c r="BB22"/>
    </row>
    <row r="23" spans="2:54" x14ac:dyDescent="0.25">
      <c r="B23" s="13">
        <v>20</v>
      </c>
      <c r="C23" s="14">
        <v>20482.78</v>
      </c>
      <c r="D23"/>
      <c r="F23" t="s">
        <v>48</v>
      </c>
      <c r="G23" t="s">
        <v>109</v>
      </c>
      <c r="H23" s="17">
        <v>105</v>
      </c>
      <c r="I23" s="14">
        <v>6405</v>
      </c>
      <c r="J23" s="14">
        <v>8006.25</v>
      </c>
      <c r="L23" s="24">
        <f t="shared" ca="1" si="1"/>
        <v>23</v>
      </c>
      <c r="M23" s="20" t="str">
        <f t="shared" ca="1" si="2"/>
        <v>Product20</v>
      </c>
      <c r="N23" s="20" t="str">
        <f t="shared" ca="1" si="3"/>
        <v>Lt</v>
      </c>
      <c r="O23" s="27">
        <f t="shared" ca="1" si="4"/>
        <v>105</v>
      </c>
      <c r="P23" s="20">
        <f t="shared" ca="1" si="5"/>
        <v>6405</v>
      </c>
      <c r="Q23" s="20">
        <f t="shared" ca="1" si="6"/>
        <v>8006.25</v>
      </c>
      <c r="X23"/>
      <c r="Y23"/>
      <c r="AA23"/>
      <c r="AB23"/>
      <c r="AD23"/>
      <c r="AE23"/>
      <c r="AI23"/>
      <c r="AJ23"/>
      <c r="AK23"/>
      <c r="AL23"/>
      <c r="AM23"/>
      <c r="AS23"/>
      <c r="AT23"/>
      <c r="AY23"/>
      <c r="BB23"/>
    </row>
    <row r="24" spans="2:54" x14ac:dyDescent="0.25">
      <c r="B24" s="13">
        <v>21</v>
      </c>
      <c r="C24" s="14">
        <v>10665.4</v>
      </c>
      <c r="D24"/>
      <c r="F24" t="s">
        <v>51</v>
      </c>
      <c r="G24" t="s">
        <v>110</v>
      </c>
      <c r="H24" s="17">
        <v>66</v>
      </c>
      <c r="I24" s="14">
        <v>8316</v>
      </c>
      <c r="J24" s="14">
        <v>10727.64</v>
      </c>
      <c r="L24" s="24">
        <f t="shared" ca="1" si="1"/>
        <v>14</v>
      </c>
      <c r="M24" s="20" t="str">
        <f t="shared" ca="1" si="2"/>
        <v>Product21</v>
      </c>
      <c r="N24" s="20" t="str">
        <f t="shared" ca="1" si="3"/>
        <v>Ft</v>
      </c>
      <c r="O24" s="27">
        <f t="shared" ca="1" si="4"/>
        <v>66</v>
      </c>
      <c r="P24" s="20">
        <f t="shared" ca="1" si="5"/>
        <v>8316</v>
      </c>
      <c r="Q24" s="20">
        <f t="shared" ca="1" si="6"/>
        <v>10727.64</v>
      </c>
      <c r="X24"/>
      <c r="Y24"/>
      <c r="AA24"/>
      <c r="AB24"/>
      <c r="AD24"/>
      <c r="AE24"/>
      <c r="AI24"/>
      <c r="AJ24"/>
      <c r="AK24"/>
      <c r="AL24"/>
      <c r="AM24"/>
      <c r="AS24"/>
      <c r="AT24"/>
      <c r="AY24"/>
      <c r="BB24"/>
    </row>
    <row r="25" spans="2:54" x14ac:dyDescent="0.25">
      <c r="B25" s="13">
        <v>22</v>
      </c>
      <c r="C25" s="14">
        <v>11315.839999999997</v>
      </c>
      <c r="D25"/>
      <c r="F25" t="s">
        <v>53</v>
      </c>
      <c r="G25" t="s">
        <v>110</v>
      </c>
      <c r="H25" s="17">
        <v>70</v>
      </c>
      <c r="I25" s="14">
        <v>8470</v>
      </c>
      <c r="J25" s="14">
        <v>9909.9</v>
      </c>
      <c r="L25" s="24">
        <f t="shared" ca="1" si="1"/>
        <v>17</v>
      </c>
      <c r="M25" s="20" t="str">
        <f t="shared" ca="1" si="2"/>
        <v>Product22</v>
      </c>
      <c r="N25" s="20" t="str">
        <f t="shared" ca="1" si="3"/>
        <v>Ft</v>
      </c>
      <c r="O25" s="27">
        <f t="shared" ca="1" si="4"/>
        <v>70</v>
      </c>
      <c r="P25" s="20">
        <f t="shared" ca="1" si="5"/>
        <v>8470</v>
      </c>
      <c r="Q25" s="20">
        <f t="shared" ca="1" si="6"/>
        <v>9909.9</v>
      </c>
      <c r="X25"/>
      <c r="Y25"/>
      <c r="AA25"/>
      <c r="AB25"/>
      <c r="AD25"/>
      <c r="AE25"/>
      <c r="AI25"/>
      <c r="AJ25"/>
      <c r="AK25"/>
      <c r="AL25"/>
      <c r="AM25"/>
      <c r="AS25"/>
      <c r="AT25"/>
      <c r="AY25"/>
      <c r="BB25"/>
    </row>
    <row r="26" spans="2:54" x14ac:dyDescent="0.25">
      <c r="B26" s="13">
        <v>23</v>
      </c>
      <c r="C26" s="14">
        <v>18818.189999999999</v>
      </c>
      <c r="D26"/>
      <c r="F26" t="s">
        <v>55</v>
      </c>
      <c r="G26" t="s">
        <v>110</v>
      </c>
      <c r="H26" s="17">
        <v>86</v>
      </c>
      <c r="I26" s="14">
        <v>12126</v>
      </c>
      <c r="J26" s="14">
        <v>12853.560000000001</v>
      </c>
      <c r="L26" s="24">
        <f t="shared" ca="1" si="1"/>
        <v>11</v>
      </c>
      <c r="M26" s="20" t="str">
        <f t="shared" ca="1" si="2"/>
        <v>Product23</v>
      </c>
      <c r="N26" s="20" t="str">
        <f t="shared" ca="1" si="3"/>
        <v>Ft</v>
      </c>
      <c r="O26" s="27">
        <f t="shared" ca="1" si="4"/>
        <v>86</v>
      </c>
      <c r="P26" s="20">
        <f t="shared" ca="1" si="5"/>
        <v>12126</v>
      </c>
      <c r="Q26" s="20">
        <f t="shared" ca="1" si="6"/>
        <v>12853.560000000001</v>
      </c>
      <c r="X26"/>
      <c r="Y26"/>
      <c r="AA26"/>
      <c r="AB26"/>
      <c r="AD26"/>
      <c r="AE26"/>
      <c r="AI26"/>
      <c r="AJ26"/>
      <c r="AK26"/>
      <c r="AL26"/>
      <c r="AM26"/>
      <c r="AS26"/>
      <c r="AT26"/>
      <c r="AY26"/>
      <c r="BB26"/>
    </row>
    <row r="27" spans="2:54" x14ac:dyDescent="0.25">
      <c r="B27" s="13">
        <v>24</v>
      </c>
      <c r="C27" s="14">
        <v>11488.4</v>
      </c>
      <c r="D27"/>
      <c r="F27" t="s">
        <v>57</v>
      </c>
      <c r="G27" t="s">
        <v>110</v>
      </c>
      <c r="H27" s="17">
        <v>65</v>
      </c>
      <c r="I27" s="14">
        <v>9360</v>
      </c>
      <c r="J27" s="14">
        <v>10202.400000000001</v>
      </c>
      <c r="L27" s="24">
        <f t="shared" ca="1" si="1"/>
        <v>16</v>
      </c>
      <c r="M27" s="20" t="str">
        <f t="shared" ca="1" si="2"/>
        <v>Product24</v>
      </c>
      <c r="N27" s="20" t="str">
        <f t="shared" ca="1" si="3"/>
        <v>Ft</v>
      </c>
      <c r="O27" s="27">
        <f t="shared" ca="1" si="4"/>
        <v>65</v>
      </c>
      <c r="P27" s="20">
        <f t="shared" ca="1" si="5"/>
        <v>9360</v>
      </c>
      <c r="Q27" s="20">
        <f t="shared" ca="1" si="6"/>
        <v>10202.400000000001</v>
      </c>
      <c r="X27"/>
      <c r="Y27"/>
      <c r="AA27"/>
      <c r="AB27"/>
      <c r="AD27"/>
      <c r="AE27"/>
      <c r="AI27"/>
      <c r="AJ27"/>
      <c r="AK27"/>
      <c r="AL27"/>
      <c r="AM27"/>
      <c r="AS27"/>
      <c r="AT27"/>
      <c r="AY27"/>
      <c r="BB27"/>
    </row>
    <row r="28" spans="2:54" x14ac:dyDescent="0.25">
      <c r="B28" s="13">
        <v>25</v>
      </c>
      <c r="C28" s="14">
        <v>18688.430000000004</v>
      </c>
      <c r="D28"/>
      <c r="F28" t="s">
        <v>59</v>
      </c>
      <c r="G28" t="s">
        <v>111</v>
      </c>
      <c r="H28" s="17">
        <v>72</v>
      </c>
      <c r="I28" s="14">
        <v>504</v>
      </c>
      <c r="J28" s="14">
        <v>599.7600000000001</v>
      </c>
      <c r="L28" s="24">
        <f t="shared" ca="1" si="1"/>
        <v>43</v>
      </c>
      <c r="M28" s="20" t="str">
        <f t="shared" ca="1" si="2"/>
        <v>Product25</v>
      </c>
      <c r="N28" s="20" t="str">
        <f t="shared" ca="1" si="3"/>
        <v>No.</v>
      </c>
      <c r="O28" s="27">
        <f t="shared" ca="1" si="4"/>
        <v>72</v>
      </c>
      <c r="P28" s="20">
        <f t="shared" ca="1" si="5"/>
        <v>504</v>
      </c>
      <c r="Q28" s="20">
        <f t="shared" ca="1" si="6"/>
        <v>599.7600000000001</v>
      </c>
      <c r="X28"/>
      <c r="Y28"/>
      <c r="AA28"/>
      <c r="AB28"/>
      <c r="AD28"/>
      <c r="AE28"/>
      <c r="AI28"/>
      <c r="AJ28"/>
      <c r="AK28"/>
      <c r="AL28"/>
      <c r="AM28"/>
      <c r="AS28"/>
      <c r="AT28"/>
      <c r="AY28"/>
      <c r="BB28"/>
    </row>
    <row r="29" spans="2:54" x14ac:dyDescent="0.25">
      <c r="B29" s="13">
        <v>26</v>
      </c>
      <c r="C29" s="14">
        <v>13710.079999999998</v>
      </c>
      <c r="D29"/>
      <c r="F29" t="s">
        <v>61</v>
      </c>
      <c r="G29" t="s">
        <v>111</v>
      </c>
      <c r="H29" s="17">
        <v>112</v>
      </c>
      <c r="I29" s="14">
        <v>2016</v>
      </c>
      <c r="J29" s="14">
        <v>2761.9200000000005</v>
      </c>
      <c r="L29" s="24">
        <f t="shared" ca="1" si="1"/>
        <v>38</v>
      </c>
      <c r="M29" s="20" t="str">
        <f t="shared" ca="1" si="2"/>
        <v>Product26</v>
      </c>
      <c r="N29" s="20" t="str">
        <f t="shared" ca="1" si="3"/>
        <v>No.</v>
      </c>
      <c r="O29" s="27">
        <f t="shared" ca="1" si="4"/>
        <v>112</v>
      </c>
      <c r="P29" s="20">
        <f t="shared" ca="1" si="5"/>
        <v>2016</v>
      </c>
      <c r="Q29" s="20">
        <f t="shared" ca="1" si="6"/>
        <v>2761.9200000000005</v>
      </c>
      <c r="X29"/>
      <c r="Y29"/>
      <c r="AA29"/>
      <c r="AB29"/>
      <c r="AD29"/>
      <c r="AE29"/>
      <c r="AI29"/>
      <c r="AJ29"/>
      <c r="AK29"/>
      <c r="AL29"/>
      <c r="AM29"/>
      <c r="AS29"/>
      <c r="AT29"/>
      <c r="AY29"/>
      <c r="BB29"/>
    </row>
    <row r="30" spans="2:54" x14ac:dyDescent="0.25">
      <c r="B30" s="13">
        <v>27</v>
      </c>
      <c r="C30" s="14">
        <v>11440.67</v>
      </c>
      <c r="D30"/>
      <c r="F30" t="s">
        <v>64</v>
      </c>
      <c r="G30" t="s">
        <v>109</v>
      </c>
      <c r="H30" s="17">
        <v>109</v>
      </c>
      <c r="I30" s="14">
        <v>5232</v>
      </c>
      <c r="J30" s="14">
        <v>6226.0800000000008</v>
      </c>
      <c r="L30" s="24">
        <f t="shared" ca="1" si="1"/>
        <v>28</v>
      </c>
      <c r="M30" s="20" t="str">
        <f t="shared" ca="1" si="2"/>
        <v>Product27</v>
      </c>
      <c r="N30" s="20" t="str">
        <f t="shared" ca="1" si="3"/>
        <v>Lt</v>
      </c>
      <c r="O30" s="27">
        <f t="shared" ca="1" si="4"/>
        <v>109</v>
      </c>
      <c r="P30" s="20">
        <f t="shared" ca="1" si="5"/>
        <v>5232</v>
      </c>
      <c r="Q30" s="20">
        <f t="shared" ca="1" si="6"/>
        <v>6226.0800000000008</v>
      </c>
      <c r="X30"/>
      <c r="Y30"/>
      <c r="AA30"/>
      <c r="AB30"/>
      <c r="AD30"/>
      <c r="AE30"/>
      <c r="AI30"/>
      <c r="AJ30"/>
      <c r="AK30"/>
      <c r="AL30"/>
      <c r="AM30"/>
      <c r="AS30"/>
      <c r="AT30"/>
      <c r="AY30"/>
      <c r="BB30"/>
    </row>
    <row r="31" spans="2:54" x14ac:dyDescent="0.25">
      <c r="B31" s="13">
        <v>28</v>
      </c>
      <c r="C31" s="14">
        <v>13306.16</v>
      </c>
      <c r="D31"/>
      <c r="F31" t="s">
        <v>66</v>
      </c>
      <c r="G31" t="s">
        <v>111</v>
      </c>
      <c r="H31" s="17">
        <v>112</v>
      </c>
      <c r="I31" s="14">
        <v>4144</v>
      </c>
      <c r="J31" s="14">
        <v>4682.72</v>
      </c>
      <c r="L31" s="24">
        <f t="shared" ca="1" si="1"/>
        <v>34</v>
      </c>
      <c r="M31" s="20" t="str">
        <f t="shared" ca="1" si="2"/>
        <v>Product28</v>
      </c>
      <c r="N31" s="20" t="str">
        <f t="shared" ca="1" si="3"/>
        <v>No.</v>
      </c>
      <c r="O31" s="27">
        <f t="shared" ca="1" si="4"/>
        <v>112</v>
      </c>
      <c r="P31" s="20">
        <f t="shared" ca="1" si="5"/>
        <v>4144</v>
      </c>
      <c r="Q31" s="20">
        <f t="shared" ca="1" si="6"/>
        <v>4682.72</v>
      </c>
      <c r="X31"/>
      <c r="Y31"/>
      <c r="AA31"/>
      <c r="AB31"/>
      <c r="AD31"/>
      <c r="AE31"/>
      <c r="AI31"/>
      <c r="AJ31"/>
      <c r="AK31"/>
      <c r="AL31"/>
      <c r="AM31"/>
      <c r="AS31"/>
      <c r="AT31"/>
      <c r="AY31"/>
      <c r="BB31"/>
    </row>
    <row r="32" spans="2:54" x14ac:dyDescent="0.25">
      <c r="B32" s="13">
        <v>29</v>
      </c>
      <c r="C32" s="14">
        <v>8794.48</v>
      </c>
      <c r="D32"/>
      <c r="F32" t="s">
        <v>68</v>
      </c>
      <c r="G32" t="s">
        <v>109</v>
      </c>
      <c r="H32" s="17">
        <v>104</v>
      </c>
      <c r="I32" s="14">
        <v>4888</v>
      </c>
      <c r="J32" s="14">
        <v>5523.44</v>
      </c>
      <c r="L32" s="24">
        <f t="shared" ca="1" si="1"/>
        <v>32</v>
      </c>
      <c r="M32" s="20" t="str">
        <f t="shared" ca="1" si="2"/>
        <v>Product29</v>
      </c>
      <c r="N32" s="20" t="str">
        <f t="shared" ca="1" si="3"/>
        <v>Lt</v>
      </c>
      <c r="O32" s="27">
        <f t="shared" ca="1" si="4"/>
        <v>104</v>
      </c>
      <c r="P32" s="20">
        <f t="shared" ca="1" si="5"/>
        <v>4888</v>
      </c>
      <c r="Q32" s="20">
        <f t="shared" ca="1" si="6"/>
        <v>5523.44</v>
      </c>
      <c r="X32"/>
      <c r="Y32"/>
      <c r="AA32"/>
      <c r="AB32"/>
      <c r="AD32"/>
      <c r="AE32"/>
      <c r="AI32"/>
      <c r="AJ32"/>
      <c r="AK32"/>
      <c r="AL32"/>
      <c r="AM32"/>
      <c r="AS32"/>
      <c r="AT32"/>
      <c r="AY32"/>
      <c r="BB32"/>
    </row>
    <row r="33" spans="2:54" x14ac:dyDescent="0.25">
      <c r="B33" s="13">
        <v>30</v>
      </c>
      <c r="C33" s="14">
        <v>16666.269999999997</v>
      </c>
      <c r="D33"/>
      <c r="F33" t="s">
        <v>70</v>
      </c>
      <c r="G33" t="s">
        <v>110</v>
      </c>
      <c r="H33" s="17">
        <v>114</v>
      </c>
      <c r="I33" s="14">
        <v>16872</v>
      </c>
      <c r="J33" s="14">
        <v>22945.919999999998</v>
      </c>
      <c r="L33" s="24">
        <f t="shared" ca="1" si="1"/>
        <v>2</v>
      </c>
      <c r="M33" s="20" t="str">
        <f t="shared" ca="1" si="2"/>
        <v>Product30</v>
      </c>
      <c r="N33" s="20" t="str">
        <f t="shared" ca="1" si="3"/>
        <v>Ft</v>
      </c>
      <c r="O33" s="27">
        <f t="shared" ca="1" si="4"/>
        <v>114</v>
      </c>
      <c r="P33" s="20">
        <f t="shared" ca="1" si="5"/>
        <v>16872</v>
      </c>
      <c r="Q33" s="20">
        <f t="shared" ca="1" si="6"/>
        <v>22945.919999999998</v>
      </c>
      <c r="X33"/>
      <c r="Y33"/>
      <c r="AA33"/>
      <c r="AB33"/>
      <c r="AD33"/>
      <c r="AE33"/>
      <c r="AI33"/>
      <c r="AJ33"/>
      <c r="AK33"/>
      <c r="AL33"/>
      <c r="AM33"/>
      <c r="AS33"/>
      <c r="AT33"/>
      <c r="AY33"/>
      <c r="BB33"/>
    </row>
    <row r="34" spans="2:54" x14ac:dyDescent="0.25">
      <c r="B34" s="13">
        <v>31</v>
      </c>
      <c r="C34" s="14">
        <v>6920.0999999999995</v>
      </c>
      <c r="D34"/>
      <c r="F34" t="s">
        <v>72</v>
      </c>
      <c r="G34" t="s">
        <v>9</v>
      </c>
      <c r="H34" s="17">
        <v>60</v>
      </c>
      <c r="I34" s="14">
        <v>5580</v>
      </c>
      <c r="J34" s="14">
        <v>6249.5999999999995</v>
      </c>
      <c r="L34" s="24">
        <f t="shared" ca="1" si="1"/>
        <v>27</v>
      </c>
      <c r="M34" s="20" t="str">
        <f t="shared" ca="1" si="2"/>
        <v>Product31</v>
      </c>
      <c r="N34" s="20" t="str">
        <f t="shared" ca="1" si="3"/>
        <v>Kg</v>
      </c>
      <c r="O34" s="27">
        <f t="shared" ca="1" si="4"/>
        <v>60</v>
      </c>
      <c r="P34" s="20">
        <f t="shared" ca="1" si="5"/>
        <v>5580</v>
      </c>
      <c r="Q34" s="20">
        <f t="shared" ca="1" si="6"/>
        <v>6249.5999999999995</v>
      </c>
      <c r="X34"/>
      <c r="Y34"/>
      <c r="AA34"/>
      <c r="AB34"/>
      <c r="AD34"/>
      <c r="AE34"/>
      <c r="AI34"/>
      <c r="AJ34"/>
      <c r="AK34"/>
      <c r="AL34"/>
      <c r="AM34"/>
      <c r="AS34"/>
      <c r="AT34"/>
      <c r="AY34"/>
      <c r="BB34"/>
    </row>
    <row r="35" spans="2:54" x14ac:dyDescent="0.25">
      <c r="C35"/>
      <c r="D35"/>
      <c r="F35" t="s">
        <v>74</v>
      </c>
      <c r="G35" t="s">
        <v>9</v>
      </c>
      <c r="H35" s="17">
        <v>139</v>
      </c>
      <c r="I35" s="14">
        <v>12371</v>
      </c>
      <c r="J35" s="14">
        <v>16329.72</v>
      </c>
      <c r="L35" s="24">
        <f t="shared" ca="1" si="1"/>
        <v>7</v>
      </c>
      <c r="M35" s="20" t="str">
        <f t="shared" ca="1" si="2"/>
        <v>Product32</v>
      </c>
      <c r="N35" s="20" t="str">
        <f t="shared" ca="1" si="3"/>
        <v>Kg</v>
      </c>
      <c r="O35" s="27">
        <f t="shared" ca="1" si="4"/>
        <v>139</v>
      </c>
      <c r="P35" s="20">
        <f t="shared" ca="1" si="5"/>
        <v>12371</v>
      </c>
      <c r="Q35" s="20">
        <f t="shared" ca="1" si="6"/>
        <v>16329.72</v>
      </c>
      <c r="X35"/>
      <c r="Y35"/>
      <c r="AA35"/>
      <c r="AB35"/>
      <c r="AD35"/>
      <c r="AE35"/>
      <c r="AI35"/>
      <c r="AJ35"/>
      <c r="AK35"/>
      <c r="AL35"/>
      <c r="AM35"/>
      <c r="AS35"/>
      <c r="AT35"/>
      <c r="AY35"/>
      <c r="BB35"/>
    </row>
    <row r="36" spans="2:54" x14ac:dyDescent="0.25">
      <c r="C36"/>
      <c r="D36"/>
      <c r="F36" t="s">
        <v>76</v>
      </c>
      <c r="G36" t="s">
        <v>9</v>
      </c>
      <c r="H36" s="17">
        <v>114</v>
      </c>
      <c r="I36" s="14">
        <v>10830</v>
      </c>
      <c r="J36" s="14">
        <v>13645.800000000001</v>
      </c>
      <c r="L36" s="24">
        <f t="shared" ca="1" si="1"/>
        <v>9</v>
      </c>
      <c r="M36" s="20" t="str">
        <f t="shared" ca="1" si="2"/>
        <v>Product33</v>
      </c>
      <c r="N36" s="20" t="str">
        <f t="shared" ca="1" si="3"/>
        <v>Kg</v>
      </c>
      <c r="O36" s="27">
        <f t="shared" ca="1" si="4"/>
        <v>114</v>
      </c>
      <c r="P36" s="20">
        <f t="shared" ca="1" si="5"/>
        <v>10830</v>
      </c>
      <c r="Q36" s="20">
        <f t="shared" ca="1" si="6"/>
        <v>13645.800000000001</v>
      </c>
      <c r="X36"/>
      <c r="Y36"/>
      <c r="AA36"/>
      <c r="AB36"/>
      <c r="AD36"/>
      <c r="AE36"/>
      <c r="AI36"/>
      <c r="AJ36"/>
      <c r="AK36"/>
      <c r="AL36"/>
      <c r="AM36"/>
      <c r="AS36"/>
      <c r="AT36"/>
      <c r="AY36"/>
      <c r="BB36"/>
    </row>
    <row r="37" spans="2:54" x14ac:dyDescent="0.25">
      <c r="F37" t="s">
        <v>78</v>
      </c>
      <c r="G37" t="s">
        <v>109</v>
      </c>
      <c r="H37" s="17">
        <v>154</v>
      </c>
      <c r="I37" s="14">
        <v>8470</v>
      </c>
      <c r="J37" s="14">
        <v>8978.2000000000007</v>
      </c>
      <c r="L37" s="24">
        <f t="shared" ca="1" si="1"/>
        <v>20</v>
      </c>
      <c r="M37" s="20" t="str">
        <f t="shared" ca="1" si="2"/>
        <v>Product34</v>
      </c>
      <c r="N37" s="20" t="str">
        <f t="shared" ca="1" si="3"/>
        <v>Lt</v>
      </c>
      <c r="O37" s="27">
        <f t="shared" ca="1" si="4"/>
        <v>154</v>
      </c>
      <c r="P37" s="20">
        <f t="shared" ca="1" si="5"/>
        <v>8470</v>
      </c>
      <c r="Q37" s="20">
        <f t="shared" ca="1" si="6"/>
        <v>8978.2000000000007</v>
      </c>
      <c r="X37"/>
      <c r="Y37"/>
      <c r="AA37"/>
      <c r="AB37"/>
      <c r="AD37"/>
      <c r="AE37"/>
      <c r="AI37"/>
      <c r="AJ37"/>
      <c r="AK37"/>
      <c r="AL37"/>
      <c r="AM37"/>
      <c r="AS37"/>
      <c r="AT37"/>
      <c r="AY37"/>
      <c r="BB37"/>
    </row>
    <row r="38" spans="2:54" x14ac:dyDescent="0.25">
      <c r="F38" t="s">
        <v>80</v>
      </c>
      <c r="G38" t="s">
        <v>111</v>
      </c>
      <c r="H38" s="17">
        <v>105</v>
      </c>
      <c r="I38" s="14">
        <v>525</v>
      </c>
      <c r="J38" s="14">
        <v>703.5</v>
      </c>
      <c r="L38" s="24">
        <f t="shared" ca="1" si="1"/>
        <v>42</v>
      </c>
      <c r="M38" s="20" t="str">
        <f t="shared" ca="1" si="2"/>
        <v>Product35</v>
      </c>
      <c r="N38" s="20" t="str">
        <f t="shared" ca="1" si="3"/>
        <v>No.</v>
      </c>
      <c r="O38" s="27">
        <f t="shared" ca="1" si="4"/>
        <v>105</v>
      </c>
      <c r="P38" s="20">
        <f t="shared" ca="1" si="5"/>
        <v>525</v>
      </c>
      <c r="Q38" s="20">
        <f t="shared" ca="1" si="6"/>
        <v>703.5</v>
      </c>
      <c r="X38"/>
      <c r="Y38"/>
      <c r="AA38"/>
      <c r="AB38"/>
      <c r="AD38"/>
      <c r="AE38"/>
      <c r="AI38"/>
      <c r="AJ38"/>
      <c r="AK38"/>
      <c r="AL38"/>
      <c r="AM38"/>
      <c r="AS38"/>
      <c r="AT38"/>
      <c r="AY38"/>
      <c r="BB38"/>
    </row>
    <row r="39" spans="2:54" x14ac:dyDescent="0.25">
      <c r="F39" t="s">
        <v>82</v>
      </c>
      <c r="G39" t="s">
        <v>9</v>
      </c>
      <c r="H39" s="17">
        <v>75</v>
      </c>
      <c r="I39" s="14">
        <v>6750</v>
      </c>
      <c r="J39" s="14">
        <v>7222.5</v>
      </c>
      <c r="L39" s="24">
        <f t="shared" ca="1" si="1"/>
        <v>25</v>
      </c>
      <c r="M39" s="20" t="str">
        <f t="shared" ca="1" si="2"/>
        <v>Product36</v>
      </c>
      <c r="N39" s="20" t="str">
        <f t="shared" ca="1" si="3"/>
        <v>Kg</v>
      </c>
      <c r="O39" s="27">
        <f t="shared" ca="1" si="4"/>
        <v>75</v>
      </c>
      <c r="P39" s="20">
        <f t="shared" ca="1" si="5"/>
        <v>6750</v>
      </c>
      <c r="Q39" s="20">
        <f t="shared" ca="1" si="6"/>
        <v>7222.5</v>
      </c>
      <c r="X39"/>
      <c r="Y39"/>
      <c r="AA39"/>
      <c r="AB39"/>
      <c r="AD39"/>
      <c r="AE39"/>
      <c r="AI39"/>
      <c r="AJ39"/>
      <c r="AK39"/>
      <c r="AL39"/>
      <c r="AM39"/>
      <c r="AS39"/>
      <c r="AT39"/>
      <c r="AY39"/>
      <c r="BB39"/>
    </row>
    <row r="40" spans="2:54" x14ac:dyDescent="0.25">
      <c r="F40" t="s">
        <v>84</v>
      </c>
      <c r="G40" t="s">
        <v>9</v>
      </c>
      <c r="H40" s="17">
        <v>60</v>
      </c>
      <c r="I40" s="14">
        <v>4020</v>
      </c>
      <c r="J40" s="14">
        <v>5145.6000000000004</v>
      </c>
      <c r="L40" s="24">
        <f t="shared" ca="1" si="1"/>
        <v>33</v>
      </c>
      <c r="M40" s="20" t="str">
        <f t="shared" ca="1" si="2"/>
        <v>Product37</v>
      </c>
      <c r="N40" s="20" t="str">
        <f t="shared" ca="1" si="3"/>
        <v>Kg</v>
      </c>
      <c r="O40" s="27">
        <f t="shared" ca="1" si="4"/>
        <v>60</v>
      </c>
      <c r="P40" s="20">
        <f t="shared" ca="1" si="5"/>
        <v>4020</v>
      </c>
      <c r="Q40" s="20">
        <f t="shared" ca="1" si="6"/>
        <v>5145.6000000000004</v>
      </c>
      <c r="X40"/>
      <c r="Y40"/>
      <c r="AA40"/>
      <c r="AB40"/>
      <c r="AD40"/>
      <c r="AE40"/>
      <c r="AI40"/>
      <c r="AJ40"/>
      <c r="AK40"/>
      <c r="AL40"/>
      <c r="AM40"/>
      <c r="AS40"/>
      <c r="AT40"/>
      <c r="AY40"/>
      <c r="BB40"/>
    </row>
    <row r="41" spans="2:54" x14ac:dyDescent="0.25">
      <c r="F41" t="s">
        <v>87</v>
      </c>
      <c r="G41" t="s">
        <v>9</v>
      </c>
      <c r="H41" s="17">
        <v>111</v>
      </c>
      <c r="I41" s="14">
        <v>7992</v>
      </c>
      <c r="J41" s="14">
        <v>8871.1200000000008</v>
      </c>
      <c r="L41" s="24">
        <f t="shared" ca="1" si="1"/>
        <v>21</v>
      </c>
      <c r="M41" s="20" t="str">
        <f t="shared" ca="1" si="2"/>
        <v>Product38</v>
      </c>
      <c r="N41" s="20" t="str">
        <f t="shared" ca="1" si="3"/>
        <v>Kg</v>
      </c>
      <c r="O41" s="27">
        <f t="shared" ca="1" si="4"/>
        <v>111</v>
      </c>
      <c r="P41" s="20">
        <f t="shared" ca="1" si="5"/>
        <v>7992</v>
      </c>
      <c r="Q41" s="20">
        <f t="shared" ca="1" si="6"/>
        <v>8871.1200000000008</v>
      </c>
      <c r="X41"/>
      <c r="Y41"/>
      <c r="AA41"/>
      <c r="AB41"/>
      <c r="AD41"/>
      <c r="AE41"/>
      <c r="AI41"/>
      <c r="AJ41"/>
      <c r="AK41"/>
      <c r="AL41"/>
      <c r="AM41"/>
      <c r="AS41"/>
      <c r="AT41"/>
      <c r="AY41"/>
      <c r="BB41"/>
    </row>
    <row r="42" spans="2:54" x14ac:dyDescent="0.25">
      <c r="F42" t="s">
        <v>89</v>
      </c>
      <c r="G42" t="s">
        <v>111</v>
      </c>
      <c r="H42" s="17">
        <v>93</v>
      </c>
      <c r="I42" s="14">
        <v>3441</v>
      </c>
      <c r="J42" s="14">
        <v>3957.15</v>
      </c>
      <c r="L42" s="24">
        <f t="shared" ca="1" si="1"/>
        <v>37</v>
      </c>
      <c r="M42" s="20" t="str">
        <f t="shared" ca="1" si="2"/>
        <v>Product39</v>
      </c>
      <c r="N42" s="20" t="str">
        <f t="shared" ca="1" si="3"/>
        <v>No.</v>
      </c>
      <c r="O42" s="27">
        <f t="shared" ca="1" si="4"/>
        <v>93</v>
      </c>
      <c r="P42" s="20">
        <f t="shared" ca="1" si="5"/>
        <v>3441</v>
      </c>
      <c r="Q42" s="20">
        <f t="shared" ca="1" si="6"/>
        <v>3957.15</v>
      </c>
      <c r="X42"/>
      <c r="Y42"/>
      <c r="AA42"/>
      <c r="AB42"/>
      <c r="AD42"/>
      <c r="AE42"/>
      <c r="AI42"/>
      <c r="AJ42"/>
      <c r="AK42"/>
      <c r="AL42"/>
      <c r="AM42"/>
      <c r="AS42"/>
      <c r="AT42"/>
      <c r="AY42"/>
      <c r="BB42"/>
    </row>
    <row r="43" spans="2:54" x14ac:dyDescent="0.25">
      <c r="F43" t="s">
        <v>91</v>
      </c>
      <c r="G43" t="s">
        <v>9</v>
      </c>
      <c r="H43" s="17">
        <v>67</v>
      </c>
      <c r="I43" s="14">
        <v>6030</v>
      </c>
      <c r="J43" s="14">
        <v>7718.4000000000005</v>
      </c>
      <c r="L43" s="24">
        <f t="shared" ca="1" si="1"/>
        <v>24</v>
      </c>
      <c r="M43" s="20" t="str">
        <f t="shared" ca="1" si="2"/>
        <v>Product40</v>
      </c>
      <c r="N43" s="20" t="str">
        <f t="shared" ca="1" si="3"/>
        <v>Kg</v>
      </c>
      <c r="O43" s="27">
        <f t="shared" ca="1" si="4"/>
        <v>67</v>
      </c>
      <c r="P43" s="20">
        <f t="shared" ca="1" si="5"/>
        <v>6030</v>
      </c>
      <c r="Q43" s="20">
        <f t="shared" ca="1" si="6"/>
        <v>7718.4000000000005</v>
      </c>
      <c r="X43"/>
      <c r="Y43"/>
      <c r="AA43"/>
      <c r="AB43"/>
      <c r="AD43"/>
      <c r="AE43"/>
      <c r="AI43"/>
      <c r="AJ43"/>
      <c r="AK43"/>
      <c r="AL43"/>
      <c r="AM43"/>
      <c r="AS43"/>
      <c r="AT43"/>
      <c r="AY43"/>
      <c r="BB43"/>
    </row>
    <row r="44" spans="2:54" x14ac:dyDescent="0.25">
      <c r="F44" t="s">
        <v>93</v>
      </c>
      <c r="G44" t="s">
        <v>110</v>
      </c>
      <c r="H44" s="17">
        <v>132</v>
      </c>
      <c r="I44" s="14">
        <v>18216</v>
      </c>
      <c r="J44" s="14">
        <v>22952.16</v>
      </c>
      <c r="L44" s="24">
        <f t="shared" ca="1" si="1"/>
        <v>1</v>
      </c>
      <c r="M44" s="20" t="str">
        <f t="shared" ca="1" si="2"/>
        <v>Product41</v>
      </c>
      <c r="N44" s="20" t="str">
        <f t="shared" ca="1" si="3"/>
        <v>Ft</v>
      </c>
      <c r="O44" s="27">
        <f t="shared" ca="1" si="4"/>
        <v>132</v>
      </c>
      <c r="P44" s="20">
        <f t="shared" ca="1" si="5"/>
        <v>18216</v>
      </c>
      <c r="Q44" s="20">
        <f t="shared" ca="1" si="6"/>
        <v>22952.16</v>
      </c>
      <c r="X44"/>
      <c r="Y44"/>
      <c r="AA44"/>
      <c r="AB44"/>
      <c r="AD44"/>
      <c r="AE44"/>
      <c r="AI44"/>
      <c r="AJ44"/>
      <c r="AK44"/>
      <c r="AL44"/>
      <c r="AM44"/>
      <c r="AS44"/>
      <c r="AT44"/>
      <c r="AY44"/>
      <c r="BB44"/>
    </row>
    <row r="45" spans="2:54" x14ac:dyDescent="0.25">
      <c r="F45" t="s">
        <v>95</v>
      </c>
      <c r="G45" t="s">
        <v>110</v>
      </c>
      <c r="H45" s="17">
        <v>127</v>
      </c>
      <c r="I45" s="14">
        <v>15240</v>
      </c>
      <c r="J45" s="14">
        <v>20574</v>
      </c>
      <c r="L45" s="24">
        <f t="shared" ca="1" si="1"/>
        <v>3</v>
      </c>
      <c r="M45" s="20" t="str">
        <f t="shared" ca="1" si="2"/>
        <v>Product42</v>
      </c>
      <c r="N45" s="20" t="str">
        <f t="shared" ca="1" si="3"/>
        <v>Ft</v>
      </c>
      <c r="O45" s="27">
        <f t="shared" ca="1" si="4"/>
        <v>127</v>
      </c>
      <c r="P45" s="20">
        <f t="shared" ca="1" si="5"/>
        <v>15240</v>
      </c>
      <c r="Q45" s="20">
        <f t="shared" ca="1" si="6"/>
        <v>20574</v>
      </c>
      <c r="X45"/>
      <c r="Y45"/>
      <c r="AA45"/>
      <c r="AB45"/>
      <c r="AD45"/>
      <c r="AE45"/>
      <c r="AI45"/>
      <c r="AJ45"/>
      <c r="AK45"/>
      <c r="AL45"/>
      <c r="AM45"/>
      <c r="AS45"/>
      <c r="AT45"/>
      <c r="AY45"/>
      <c r="BB45"/>
    </row>
    <row r="46" spans="2:54" x14ac:dyDescent="0.25">
      <c r="F46" t="s">
        <v>97</v>
      </c>
      <c r="G46" t="s">
        <v>9</v>
      </c>
      <c r="H46" s="17">
        <v>73</v>
      </c>
      <c r="I46" s="14">
        <v>4891</v>
      </c>
      <c r="J46" s="14">
        <v>6064.8399999999992</v>
      </c>
      <c r="L46" s="24">
        <f t="shared" ca="1" si="1"/>
        <v>29</v>
      </c>
      <c r="M46" s="20" t="str">
        <f t="shared" ca="1" si="2"/>
        <v>Product43</v>
      </c>
      <c r="N46" s="20" t="str">
        <f t="shared" ca="1" si="3"/>
        <v>Kg</v>
      </c>
      <c r="O46" s="27">
        <f t="shared" ca="1" si="4"/>
        <v>73</v>
      </c>
      <c r="P46" s="20">
        <f t="shared" ca="1" si="5"/>
        <v>4891</v>
      </c>
      <c r="Q46" s="20">
        <f t="shared" ca="1" si="6"/>
        <v>6064.8399999999992</v>
      </c>
      <c r="X46"/>
      <c r="Y46"/>
      <c r="AA46"/>
      <c r="AB46"/>
      <c r="AD46"/>
      <c r="AE46"/>
      <c r="AI46"/>
      <c r="AJ46"/>
      <c r="AK46"/>
      <c r="AL46"/>
      <c r="AM46"/>
      <c r="AS46"/>
      <c r="AT46"/>
      <c r="AY46"/>
      <c r="BB46"/>
    </row>
    <row r="47" spans="2:54" x14ac:dyDescent="0.25">
      <c r="F47" t="s">
        <v>99</v>
      </c>
      <c r="G47" t="s">
        <v>9</v>
      </c>
      <c r="H47" s="17">
        <v>199</v>
      </c>
      <c r="I47" s="14">
        <v>15124</v>
      </c>
      <c r="J47" s="14">
        <v>16333.92</v>
      </c>
      <c r="L47" s="24">
        <f t="shared" ca="1" si="1"/>
        <v>6</v>
      </c>
      <c r="M47" s="20" t="str">
        <f t="shared" ca="1" si="2"/>
        <v>Product44</v>
      </c>
      <c r="N47" s="20" t="str">
        <f t="shared" ca="1" si="3"/>
        <v>Kg</v>
      </c>
      <c r="O47" s="27">
        <f t="shared" ca="1" si="4"/>
        <v>199</v>
      </c>
      <c r="P47" s="20">
        <f t="shared" ca="1" si="5"/>
        <v>15124</v>
      </c>
      <c r="Q47" s="20">
        <f t="shared" ca="1" si="6"/>
        <v>16333.92</v>
      </c>
      <c r="X47"/>
      <c r="Y47"/>
      <c r="AA47"/>
      <c r="AB47"/>
      <c r="AD47"/>
      <c r="AE47"/>
      <c r="AI47"/>
      <c r="AJ47"/>
      <c r="AK47"/>
      <c r="AL47"/>
      <c r="AM47"/>
      <c r="AS47"/>
      <c r="AT47"/>
      <c r="AY47"/>
      <c r="BB47"/>
    </row>
    <row r="48" spans="2:54" x14ac:dyDescent="0.25">
      <c r="G48"/>
      <c r="H48"/>
      <c r="I48"/>
      <c r="J48"/>
      <c r="X48"/>
      <c r="Y48"/>
      <c r="AA48"/>
      <c r="AB48"/>
      <c r="AD48"/>
      <c r="AE48"/>
      <c r="AI48"/>
      <c r="AJ48"/>
      <c r="AK48"/>
      <c r="AL48"/>
      <c r="AM48"/>
      <c r="AS48"/>
      <c r="AT48"/>
      <c r="AY48"/>
      <c r="BB48"/>
    </row>
    <row r="49" spans="7:54" x14ac:dyDescent="0.25">
      <c r="G49"/>
      <c r="H49"/>
      <c r="I49"/>
      <c r="J49"/>
      <c r="X49"/>
      <c r="Y49"/>
      <c r="AA49"/>
      <c r="AB49"/>
      <c r="AD49"/>
      <c r="AE49"/>
      <c r="AI49"/>
      <c r="AJ49"/>
      <c r="AK49"/>
      <c r="AL49"/>
      <c r="AM49"/>
      <c r="AS49"/>
      <c r="AT49"/>
      <c r="AY49"/>
      <c r="BB49"/>
    </row>
    <row r="50" spans="7:54" x14ac:dyDescent="0.25">
      <c r="G50"/>
      <c r="I50"/>
      <c r="J50"/>
      <c r="K50"/>
      <c r="M50"/>
      <c r="N50"/>
      <c r="P50"/>
      <c r="Q50"/>
      <c r="R50"/>
      <c r="S50"/>
      <c r="T50"/>
      <c r="U50"/>
      <c r="V50"/>
      <c r="X50"/>
      <c r="Y50"/>
      <c r="AA50"/>
      <c r="AB50"/>
      <c r="AD50"/>
      <c r="AE50"/>
      <c r="AI50"/>
      <c r="AJ50"/>
      <c r="AK50"/>
      <c r="AL50"/>
      <c r="AM50"/>
      <c r="AS50"/>
      <c r="AT50"/>
      <c r="AY50"/>
      <c r="BB50"/>
    </row>
    <row r="51" spans="7:54" x14ac:dyDescent="0.25">
      <c r="G51"/>
      <c r="I51"/>
      <c r="J51"/>
      <c r="K51"/>
      <c r="M51"/>
      <c r="N51"/>
      <c r="P51"/>
      <c r="Q51"/>
      <c r="R51"/>
      <c r="S51"/>
      <c r="T51"/>
      <c r="U51"/>
      <c r="V51"/>
      <c r="X51"/>
      <c r="Y51"/>
      <c r="AA51"/>
      <c r="AB51"/>
      <c r="AD51"/>
      <c r="AE51"/>
      <c r="AI51"/>
      <c r="AJ51"/>
      <c r="AK51"/>
      <c r="AL51"/>
      <c r="AM51"/>
      <c r="AS51"/>
      <c r="AT51"/>
      <c r="AY51"/>
      <c r="BB51"/>
    </row>
    <row r="52" spans="7:54" x14ac:dyDescent="0.25">
      <c r="G52"/>
      <c r="I52"/>
      <c r="J52"/>
      <c r="K52"/>
      <c r="M52"/>
      <c r="N52"/>
      <c r="P52"/>
      <c r="Q52"/>
      <c r="R52"/>
      <c r="S52"/>
      <c r="T52"/>
      <c r="U52"/>
      <c r="V52"/>
      <c r="X52"/>
      <c r="Y52"/>
      <c r="AA52"/>
      <c r="AB52"/>
      <c r="AD52"/>
      <c r="AE52"/>
      <c r="AI52"/>
      <c r="AJ52"/>
      <c r="AK52"/>
      <c r="AL52"/>
      <c r="AM52"/>
      <c r="AS52"/>
      <c r="AT52"/>
      <c r="AY52"/>
      <c r="BB52"/>
    </row>
    <row r="53" spans="7:54" x14ac:dyDescent="0.25">
      <c r="G53"/>
      <c r="I53"/>
      <c r="J53"/>
      <c r="K53"/>
      <c r="M53"/>
      <c r="N53"/>
      <c r="P53"/>
      <c r="Q53"/>
      <c r="R53"/>
      <c r="S53"/>
      <c r="T53"/>
      <c r="U53"/>
      <c r="V53"/>
      <c r="X53"/>
      <c r="Y53"/>
      <c r="AA53"/>
      <c r="AB53"/>
      <c r="AD53"/>
      <c r="AE53"/>
      <c r="AI53"/>
      <c r="AJ53"/>
      <c r="AK53"/>
      <c r="AL53"/>
      <c r="AM53"/>
      <c r="AS53"/>
      <c r="AT53"/>
      <c r="AY53"/>
      <c r="BB53"/>
    </row>
    <row r="54" spans="7:54" x14ac:dyDescent="0.25">
      <c r="G54"/>
      <c r="I54"/>
      <c r="J54"/>
      <c r="K54"/>
      <c r="M54"/>
      <c r="N54"/>
      <c r="P54"/>
      <c r="Q54"/>
      <c r="R54"/>
      <c r="S54"/>
      <c r="T54"/>
      <c r="U54"/>
      <c r="V54"/>
      <c r="X54"/>
      <c r="Y54"/>
      <c r="AA54"/>
      <c r="AB54"/>
      <c r="AD54"/>
      <c r="AE54"/>
      <c r="AI54"/>
      <c r="AJ54"/>
      <c r="AK54"/>
      <c r="AL54"/>
      <c r="AM54"/>
      <c r="AS54"/>
      <c r="AT54"/>
      <c r="AY54"/>
      <c r="BB54"/>
    </row>
    <row r="55" spans="7:54" x14ac:dyDescent="0.25">
      <c r="G55"/>
      <c r="I55"/>
      <c r="J55"/>
      <c r="K55"/>
      <c r="M55"/>
      <c r="N55"/>
      <c r="P55"/>
      <c r="Q55"/>
      <c r="R55"/>
      <c r="S55"/>
      <c r="T55"/>
      <c r="U55"/>
      <c r="V55"/>
      <c r="X55"/>
      <c r="Y55"/>
      <c r="AA55"/>
      <c r="AB55"/>
      <c r="AD55"/>
      <c r="AE55"/>
      <c r="AI55"/>
      <c r="AJ55"/>
      <c r="AK55"/>
      <c r="AL55"/>
      <c r="AM55"/>
      <c r="AS55"/>
      <c r="AT55"/>
      <c r="AY55"/>
      <c r="BB55"/>
    </row>
    <row r="56" spans="7:54" x14ac:dyDescent="0.25">
      <c r="G56"/>
      <c r="I56"/>
      <c r="J56"/>
      <c r="K56"/>
      <c r="M56"/>
      <c r="N56"/>
      <c r="P56"/>
      <c r="Q56"/>
      <c r="R56"/>
      <c r="S56"/>
      <c r="T56"/>
      <c r="U56"/>
      <c r="V56"/>
      <c r="X56"/>
      <c r="Y56"/>
      <c r="AA56"/>
      <c r="AB56"/>
      <c r="AD56"/>
      <c r="AE56"/>
      <c r="AI56"/>
      <c r="AJ56"/>
      <c r="AK56"/>
      <c r="AL56"/>
      <c r="AM56"/>
      <c r="AS56"/>
      <c r="AT56"/>
      <c r="AY56"/>
      <c r="BB56"/>
    </row>
    <row r="57" spans="7:54" x14ac:dyDescent="0.25">
      <c r="G57"/>
      <c r="I57"/>
      <c r="J57"/>
      <c r="K57"/>
      <c r="M57"/>
      <c r="N57"/>
      <c r="P57"/>
      <c r="Q57"/>
      <c r="R57"/>
      <c r="S57"/>
      <c r="T57"/>
      <c r="U57"/>
      <c r="V57"/>
      <c r="X57"/>
      <c r="Y57"/>
      <c r="AA57"/>
      <c r="AB57"/>
      <c r="AD57"/>
      <c r="AE57"/>
      <c r="AI57"/>
      <c r="AJ57"/>
      <c r="AK57"/>
      <c r="AL57"/>
      <c r="AM57"/>
      <c r="AS57"/>
      <c r="AT57"/>
      <c r="AY57"/>
      <c r="BB57"/>
    </row>
    <row r="58" spans="7:54" x14ac:dyDescent="0.25">
      <c r="G58"/>
      <c r="I58"/>
      <c r="J58"/>
      <c r="K58"/>
      <c r="M58"/>
      <c r="N58"/>
      <c r="P58"/>
      <c r="Q58"/>
      <c r="R58"/>
      <c r="S58"/>
      <c r="T58"/>
      <c r="U58"/>
      <c r="V58"/>
      <c r="X58"/>
      <c r="Y58"/>
      <c r="AA58"/>
      <c r="AB58"/>
      <c r="AD58"/>
      <c r="AE58"/>
      <c r="AI58"/>
      <c r="AJ58"/>
      <c r="AK58"/>
      <c r="AL58"/>
      <c r="AM58"/>
      <c r="AS58"/>
      <c r="AT58"/>
      <c r="AY58"/>
      <c r="BB58"/>
    </row>
    <row r="59" spans="7:54" x14ac:dyDescent="0.25">
      <c r="G59"/>
      <c r="I59"/>
      <c r="J59"/>
      <c r="K59"/>
      <c r="M59"/>
      <c r="N59"/>
      <c r="P59"/>
      <c r="Q59"/>
      <c r="R59"/>
      <c r="S59"/>
      <c r="T59"/>
      <c r="U59"/>
      <c r="V59"/>
      <c r="X59"/>
      <c r="Y59"/>
      <c r="AA59"/>
      <c r="AB59"/>
      <c r="AD59"/>
      <c r="AE59"/>
      <c r="AI59"/>
      <c r="AJ59"/>
      <c r="AK59"/>
      <c r="AL59"/>
      <c r="AM59"/>
      <c r="AS59"/>
      <c r="AT59"/>
      <c r="AY59"/>
      <c r="BB59"/>
    </row>
    <row r="60" spans="7:54" x14ac:dyDescent="0.25">
      <c r="G60"/>
      <c r="I60"/>
      <c r="J60"/>
      <c r="K60"/>
      <c r="M60"/>
      <c r="N60"/>
      <c r="P60"/>
      <c r="Q60"/>
      <c r="R60"/>
      <c r="S60"/>
      <c r="T60"/>
      <c r="U60"/>
      <c r="V60"/>
      <c r="X60"/>
      <c r="Y60"/>
      <c r="AA60"/>
      <c r="AB60"/>
      <c r="AD60"/>
      <c r="AE60"/>
      <c r="AI60"/>
      <c r="AJ60"/>
      <c r="AK60"/>
      <c r="AL60"/>
      <c r="AM60"/>
      <c r="AS60"/>
      <c r="AT60"/>
      <c r="AY60"/>
      <c r="BB60"/>
    </row>
    <row r="61" spans="7:54" x14ac:dyDescent="0.25">
      <c r="G61"/>
      <c r="I61"/>
      <c r="J61"/>
      <c r="K61"/>
      <c r="M61"/>
      <c r="N61"/>
      <c r="P61"/>
      <c r="Q61"/>
      <c r="R61"/>
      <c r="S61"/>
      <c r="T61"/>
      <c r="U61"/>
      <c r="V61"/>
      <c r="X61"/>
      <c r="Y61"/>
      <c r="AA61"/>
      <c r="AB61"/>
      <c r="AD61"/>
      <c r="AE61"/>
      <c r="AI61"/>
      <c r="AJ61"/>
      <c r="AK61"/>
      <c r="AL61"/>
      <c r="AM61"/>
      <c r="AS61"/>
      <c r="AT61"/>
      <c r="AY61"/>
      <c r="BB61"/>
    </row>
    <row r="62" spans="7:54" x14ac:dyDescent="0.25">
      <c r="G62"/>
      <c r="I62"/>
      <c r="J62"/>
      <c r="K62"/>
      <c r="M62"/>
      <c r="N62"/>
      <c r="P62"/>
      <c r="Q62"/>
      <c r="R62"/>
      <c r="S62"/>
      <c r="T62"/>
      <c r="U62"/>
      <c r="V62"/>
      <c r="X62"/>
      <c r="Y62"/>
      <c r="AA62"/>
      <c r="AB62"/>
      <c r="AD62"/>
      <c r="AE62"/>
      <c r="AI62"/>
      <c r="AJ62"/>
      <c r="AK62"/>
      <c r="AL62"/>
      <c r="AM62"/>
      <c r="AS62"/>
      <c r="AT62"/>
      <c r="AY62"/>
      <c r="BB62"/>
    </row>
    <row r="63" spans="7:54" x14ac:dyDescent="0.25">
      <c r="G63"/>
      <c r="I63"/>
      <c r="J63"/>
      <c r="K63"/>
      <c r="M63"/>
      <c r="N63"/>
      <c r="P63"/>
      <c r="Q63"/>
      <c r="R63"/>
      <c r="S63"/>
      <c r="T63"/>
      <c r="U63"/>
      <c r="V63"/>
      <c r="X63"/>
      <c r="Y63"/>
      <c r="AA63"/>
      <c r="AB63"/>
      <c r="AD63"/>
      <c r="AE63"/>
      <c r="AI63"/>
      <c r="AJ63"/>
      <c r="AK63"/>
      <c r="AL63"/>
      <c r="AM63"/>
      <c r="AS63"/>
      <c r="AT63"/>
      <c r="AY63"/>
      <c r="BB63"/>
    </row>
    <row r="64" spans="7:54" x14ac:dyDescent="0.25">
      <c r="G64"/>
      <c r="I64"/>
      <c r="J64"/>
      <c r="K64"/>
      <c r="M64"/>
      <c r="N64"/>
      <c r="P64"/>
      <c r="Q64"/>
      <c r="R64"/>
      <c r="S64"/>
      <c r="T64"/>
      <c r="U64"/>
      <c r="V64"/>
      <c r="X64"/>
      <c r="Y64"/>
      <c r="AA64"/>
      <c r="AB64"/>
      <c r="AD64"/>
      <c r="AE64"/>
      <c r="AI64"/>
      <c r="AJ64"/>
      <c r="AK64"/>
      <c r="AL64"/>
      <c r="AM64"/>
      <c r="AS64"/>
      <c r="AT64"/>
      <c r="AY64"/>
      <c r="BB64"/>
    </row>
    <row r="65" spans="7:54" x14ac:dyDescent="0.25">
      <c r="G65"/>
      <c r="I65"/>
      <c r="J65"/>
      <c r="K65"/>
      <c r="M65"/>
      <c r="N65"/>
      <c r="P65"/>
      <c r="Q65"/>
      <c r="R65"/>
      <c r="S65"/>
      <c r="T65"/>
      <c r="U65"/>
      <c r="V65"/>
      <c r="X65"/>
      <c r="Y65"/>
      <c r="AA65"/>
      <c r="AB65"/>
      <c r="AD65"/>
      <c r="AE65"/>
      <c r="AI65"/>
      <c r="AJ65"/>
      <c r="AK65"/>
      <c r="AL65"/>
      <c r="AM65"/>
      <c r="AS65"/>
      <c r="AT65"/>
      <c r="AY65"/>
      <c r="BB65"/>
    </row>
    <row r="66" spans="7:54" x14ac:dyDescent="0.25">
      <c r="G66"/>
      <c r="I66"/>
      <c r="J66"/>
      <c r="K66"/>
      <c r="M66"/>
      <c r="N66"/>
      <c r="P66"/>
      <c r="Q66"/>
      <c r="R66"/>
      <c r="S66"/>
      <c r="T66"/>
      <c r="U66"/>
      <c r="V66"/>
      <c r="X66"/>
      <c r="Y66"/>
      <c r="AA66"/>
      <c r="AB66"/>
      <c r="AD66"/>
      <c r="AE66"/>
      <c r="AI66"/>
      <c r="AJ66"/>
      <c r="AK66"/>
      <c r="AL66"/>
      <c r="AM66"/>
      <c r="AS66"/>
      <c r="AT66"/>
      <c r="AY66"/>
      <c r="BB66"/>
    </row>
    <row r="67" spans="7:54" x14ac:dyDescent="0.25">
      <c r="G67"/>
      <c r="I67"/>
      <c r="J67"/>
      <c r="K67"/>
      <c r="M67"/>
      <c r="N67"/>
      <c r="P67"/>
      <c r="Q67"/>
      <c r="R67"/>
      <c r="S67"/>
      <c r="T67"/>
      <c r="U67"/>
      <c r="V67"/>
      <c r="X67"/>
      <c r="Y67"/>
      <c r="AA67"/>
      <c r="AB67"/>
      <c r="AD67"/>
      <c r="AE67"/>
      <c r="AI67"/>
      <c r="AJ67"/>
      <c r="AK67"/>
      <c r="AL67"/>
      <c r="AM67"/>
      <c r="AS67"/>
      <c r="AT67"/>
      <c r="AY67"/>
      <c r="BB67"/>
    </row>
    <row r="68" spans="7:54" x14ac:dyDescent="0.25">
      <c r="G68"/>
      <c r="I68"/>
      <c r="J68"/>
      <c r="K68"/>
      <c r="M68"/>
      <c r="N68"/>
      <c r="P68"/>
      <c r="Q68"/>
      <c r="R68"/>
      <c r="S68"/>
      <c r="T68"/>
      <c r="U68"/>
      <c r="V68"/>
      <c r="X68"/>
      <c r="Y68"/>
      <c r="AA68"/>
      <c r="AB68"/>
      <c r="AD68"/>
      <c r="AE68"/>
      <c r="AI68"/>
      <c r="AJ68"/>
      <c r="AK68"/>
      <c r="AL68"/>
      <c r="AM68"/>
      <c r="AS68"/>
      <c r="AT68"/>
      <c r="AY68"/>
      <c r="BB68"/>
    </row>
    <row r="69" spans="7:54" x14ac:dyDescent="0.25">
      <c r="G69"/>
      <c r="I69"/>
      <c r="J69"/>
      <c r="K69"/>
      <c r="M69"/>
      <c r="N69"/>
      <c r="P69"/>
      <c r="Q69"/>
      <c r="R69"/>
      <c r="S69"/>
      <c r="T69"/>
      <c r="U69"/>
      <c r="V69"/>
      <c r="X69"/>
      <c r="Y69"/>
      <c r="AA69"/>
      <c r="AB69"/>
      <c r="AD69"/>
      <c r="AE69"/>
      <c r="AI69"/>
      <c r="AJ69"/>
      <c r="AK69"/>
      <c r="AL69"/>
      <c r="AM69"/>
      <c r="AS69"/>
      <c r="AT69"/>
      <c r="AY69"/>
      <c r="BB69"/>
    </row>
    <row r="70" spans="7:54" x14ac:dyDescent="0.25">
      <c r="G70"/>
      <c r="I70"/>
      <c r="J70"/>
      <c r="K70"/>
      <c r="M70"/>
      <c r="N70"/>
      <c r="P70"/>
      <c r="Q70"/>
      <c r="R70"/>
      <c r="S70"/>
      <c r="T70"/>
      <c r="U70"/>
      <c r="V70"/>
      <c r="X70"/>
      <c r="Y70"/>
      <c r="AA70"/>
      <c r="AB70"/>
      <c r="AD70"/>
      <c r="AE70"/>
      <c r="AI70"/>
      <c r="AJ70"/>
      <c r="AK70"/>
      <c r="AL70"/>
      <c r="AM70"/>
      <c r="AS70"/>
      <c r="AT70"/>
      <c r="AY70"/>
      <c r="BB70"/>
    </row>
    <row r="71" spans="7:54" x14ac:dyDescent="0.25">
      <c r="G71"/>
      <c r="I71"/>
      <c r="J71"/>
      <c r="K71"/>
      <c r="M71"/>
      <c r="N71"/>
      <c r="P71"/>
      <c r="Q71"/>
      <c r="R71"/>
      <c r="S71"/>
      <c r="T71"/>
      <c r="U71"/>
      <c r="V71"/>
      <c r="X71"/>
      <c r="Y71"/>
      <c r="AA71"/>
      <c r="AB71"/>
      <c r="AD71"/>
      <c r="AE71"/>
      <c r="AI71"/>
      <c r="AJ71"/>
      <c r="AK71"/>
      <c r="AL71"/>
      <c r="AM71"/>
      <c r="AS71"/>
      <c r="AT71"/>
      <c r="AY71"/>
      <c r="BB71"/>
    </row>
    <row r="72" spans="7:54" x14ac:dyDescent="0.25">
      <c r="G72"/>
      <c r="I72"/>
      <c r="J72"/>
      <c r="K72"/>
      <c r="M72"/>
      <c r="N72"/>
      <c r="P72"/>
      <c r="Q72"/>
      <c r="R72"/>
      <c r="S72"/>
      <c r="T72"/>
      <c r="U72"/>
      <c r="V72"/>
      <c r="X72"/>
      <c r="Y72"/>
      <c r="AA72"/>
      <c r="AB72"/>
      <c r="AD72"/>
      <c r="AE72"/>
      <c r="AI72"/>
      <c r="AJ72"/>
      <c r="AK72"/>
      <c r="AL72"/>
      <c r="AM72"/>
      <c r="AS72"/>
      <c r="AT72"/>
      <c r="AY72"/>
      <c r="BB72"/>
    </row>
    <row r="73" spans="7:54" x14ac:dyDescent="0.25">
      <c r="G73"/>
      <c r="I73"/>
      <c r="J73"/>
      <c r="K73"/>
      <c r="M73"/>
      <c r="N73"/>
      <c r="P73"/>
      <c r="Q73"/>
      <c r="R73"/>
      <c r="S73"/>
      <c r="T73"/>
      <c r="U73"/>
      <c r="V73"/>
      <c r="X73"/>
      <c r="Y73"/>
      <c r="AA73"/>
      <c r="AB73"/>
      <c r="AD73"/>
      <c r="AE73"/>
      <c r="AI73"/>
      <c r="AJ73"/>
      <c r="AK73"/>
      <c r="AL73"/>
      <c r="AM73"/>
      <c r="AS73"/>
      <c r="AT73"/>
      <c r="AY73"/>
      <c r="BB73"/>
    </row>
    <row r="74" spans="7:54" x14ac:dyDescent="0.25">
      <c r="G74"/>
      <c r="I74"/>
      <c r="J74"/>
      <c r="K74"/>
      <c r="M74"/>
      <c r="N74"/>
      <c r="P74"/>
      <c r="Q74"/>
      <c r="R74"/>
      <c r="S74"/>
      <c r="T74"/>
      <c r="U74"/>
      <c r="V74"/>
      <c r="X74"/>
      <c r="Y74"/>
      <c r="AA74"/>
      <c r="AB74"/>
      <c r="AD74"/>
      <c r="AE74"/>
      <c r="AI74"/>
      <c r="AJ74"/>
      <c r="AK74"/>
      <c r="AL74"/>
      <c r="AM74"/>
      <c r="AS74"/>
      <c r="AT74"/>
      <c r="AY74"/>
      <c r="BB74"/>
    </row>
    <row r="75" spans="7:54" x14ac:dyDescent="0.25">
      <c r="G75"/>
      <c r="I75"/>
      <c r="J75"/>
      <c r="K75"/>
      <c r="M75"/>
      <c r="N75"/>
      <c r="P75"/>
      <c r="Q75"/>
      <c r="R75"/>
      <c r="S75"/>
      <c r="T75"/>
      <c r="U75"/>
      <c r="V75"/>
      <c r="X75"/>
      <c r="Y75"/>
      <c r="AA75"/>
      <c r="AB75"/>
      <c r="AD75"/>
      <c r="AE75"/>
      <c r="AI75"/>
      <c r="AJ75"/>
      <c r="AK75"/>
      <c r="AL75"/>
      <c r="AM75"/>
      <c r="AS75"/>
      <c r="AT75"/>
      <c r="AY75"/>
      <c r="BB75"/>
    </row>
    <row r="76" spans="7:54" x14ac:dyDescent="0.25">
      <c r="G76"/>
      <c r="I76"/>
      <c r="J76"/>
      <c r="K76"/>
      <c r="M76"/>
      <c r="N76"/>
      <c r="P76"/>
      <c r="Q76"/>
      <c r="R76"/>
      <c r="S76"/>
      <c r="T76"/>
      <c r="U76"/>
      <c r="V76"/>
      <c r="X76"/>
      <c r="Y76"/>
      <c r="AA76"/>
      <c r="AB76"/>
      <c r="AD76"/>
      <c r="AE76"/>
      <c r="AI76"/>
      <c r="AJ76"/>
      <c r="AK76"/>
      <c r="AL76"/>
      <c r="AM76"/>
      <c r="AS76"/>
      <c r="AT76"/>
      <c r="AY76"/>
      <c r="BB76"/>
    </row>
    <row r="77" spans="7:54" x14ac:dyDescent="0.25">
      <c r="G77"/>
      <c r="I77"/>
      <c r="J77"/>
      <c r="K77"/>
      <c r="M77"/>
      <c r="N77"/>
      <c r="P77"/>
      <c r="Q77"/>
      <c r="R77"/>
      <c r="S77"/>
      <c r="T77"/>
      <c r="U77"/>
      <c r="V77"/>
      <c r="X77"/>
      <c r="Y77"/>
      <c r="AA77"/>
      <c r="AB77"/>
      <c r="AD77"/>
      <c r="AE77"/>
      <c r="AI77"/>
      <c r="AJ77"/>
      <c r="AK77"/>
      <c r="AL77"/>
      <c r="AM77"/>
      <c r="AS77"/>
      <c r="AT77"/>
      <c r="AY77"/>
      <c r="BB77"/>
    </row>
    <row r="78" spans="7:54" x14ac:dyDescent="0.25">
      <c r="G78"/>
      <c r="I78"/>
      <c r="J78"/>
      <c r="K78"/>
      <c r="M78"/>
      <c r="N78"/>
      <c r="P78"/>
      <c r="Q78"/>
      <c r="R78"/>
      <c r="S78"/>
      <c r="T78"/>
      <c r="U78"/>
      <c r="V78"/>
      <c r="X78"/>
      <c r="Y78"/>
      <c r="AA78"/>
      <c r="AB78"/>
      <c r="AD78"/>
      <c r="AE78"/>
      <c r="AI78"/>
      <c r="AJ78"/>
      <c r="AK78"/>
      <c r="AL78"/>
      <c r="AM78"/>
      <c r="AS78"/>
      <c r="AT78"/>
      <c r="AY78"/>
      <c r="BB78"/>
    </row>
    <row r="79" spans="7:54" x14ac:dyDescent="0.25">
      <c r="G79"/>
      <c r="I79"/>
      <c r="J79"/>
      <c r="K79"/>
      <c r="M79"/>
      <c r="N79"/>
      <c r="P79"/>
      <c r="Q79"/>
      <c r="R79"/>
      <c r="S79"/>
      <c r="T79"/>
      <c r="U79"/>
      <c r="V79"/>
      <c r="X79"/>
      <c r="Y79"/>
      <c r="AA79"/>
      <c r="AB79"/>
      <c r="AD79"/>
      <c r="AE79"/>
      <c r="AI79"/>
      <c r="AJ79"/>
      <c r="AK79"/>
      <c r="AL79"/>
      <c r="AM79"/>
      <c r="AS79"/>
      <c r="AT79"/>
      <c r="AY79"/>
      <c r="BB79"/>
    </row>
    <row r="80" spans="7:54" x14ac:dyDescent="0.25">
      <c r="G80"/>
      <c r="I80"/>
      <c r="J80"/>
      <c r="K80"/>
      <c r="M80"/>
      <c r="N80"/>
      <c r="P80"/>
      <c r="Q80"/>
      <c r="R80"/>
      <c r="S80"/>
      <c r="T80"/>
      <c r="U80"/>
      <c r="V80"/>
      <c r="X80"/>
      <c r="Y80"/>
      <c r="AA80"/>
      <c r="AB80"/>
      <c r="AD80"/>
      <c r="AE80"/>
      <c r="AI80"/>
      <c r="AJ80"/>
      <c r="AK80"/>
      <c r="AL80"/>
      <c r="AM80"/>
      <c r="AS80"/>
      <c r="AT80"/>
      <c r="AY80"/>
      <c r="BB80"/>
    </row>
    <row r="81" spans="7:54" x14ac:dyDescent="0.25">
      <c r="G81"/>
      <c r="I81"/>
      <c r="J81"/>
      <c r="K81"/>
      <c r="M81"/>
      <c r="N81"/>
      <c r="P81"/>
      <c r="Q81"/>
      <c r="R81"/>
      <c r="S81"/>
      <c r="T81"/>
      <c r="U81"/>
      <c r="V81"/>
      <c r="X81"/>
      <c r="Y81"/>
      <c r="AA81"/>
      <c r="AB81"/>
      <c r="AD81"/>
      <c r="AE81"/>
      <c r="AI81"/>
      <c r="AJ81"/>
      <c r="AK81"/>
      <c r="AL81"/>
      <c r="AM81"/>
      <c r="AS81"/>
      <c r="AT81"/>
      <c r="AY81"/>
      <c r="BB81"/>
    </row>
    <row r="82" spans="7:54" x14ac:dyDescent="0.25">
      <c r="G82"/>
      <c r="I82"/>
      <c r="J82"/>
      <c r="K82"/>
      <c r="M82"/>
      <c r="N82"/>
      <c r="P82"/>
      <c r="Q82"/>
      <c r="R82"/>
      <c r="S82"/>
      <c r="T82"/>
      <c r="U82"/>
      <c r="V82"/>
      <c r="X82"/>
      <c r="Y82"/>
      <c r="AA82"/>
      <c r="AB82"/>
      <c r="AD82"/>
      <c r="AE82"/>
      <c r="AI82"/>
      <c r="AJ82"/>
      <c r="AK82"/>
      <c r="AL82"/>
      <c r="AM82"/>
      <c r="AS82"/>
      <c r="AT82"/>
      <c r="AY82"/>
      <c r="BB82"/>
    </row>
    <row r="83" spans="7:54" x14ac:dyDescent="0.25">
      <c r="G83"/>
      <c r="I83"/>
      <c r="J83"/>
      <c r="K83"/>
      <c r="M83"/>
      <c r="N83"/>
      <c r="P83"/>
      <c r="Q83"/>
      <c r="R83"/>
      <c r="S83"/>
      <c r="T83"/>
      <c r="U83"/>
      <c r="V83"/>
      <c r="X83"/>
      <c r="Y83"/>
      <c r="AA83"/>
      <c r="AB83"/>
      <c r="AD83"/>
      <c r="AE83"/>
      <c r="AI83"/>
      <c r="AJ83"/>
      <c r="AK83"/>
      <c r="AL83"/>
      <c r="AM83"/>
      <c r="AS83"/>
      <c r="AT83"/>
      <c r="AY83"/>
      <c r="BB83"/>
    </row>
    <row r="84" spans="7:54" x14ac:dyDescent="0.25">
      <c r="G84"/>
      <c r="I84"/>
      <c r="J84"/>
      <c r="K84"/>
      <c r="M84"/>
      <c r="N84"/>
      <c r="P84"/>
      <c r="Q84"/>
      <c r="R84"/>
      <c r="S84"/>
      <c r="T84"/>
      <c r="U84"/>
      <c r="V84"/>
      <c r="X84"/>
      <c r="Y84"/>
      <c r="AA84"/>
      <c r="AB84"/>
      <c r="AD84"/>
      <c r="AE84"/>
      <c r="AI84"/>
      <c r="AJ84"/>
      <c r="AK84"/>
      <c r="AL84"/>
      <c r="AM84"/>
      <c r="AS84"/>
      <c r="AT84"/>
      <c r="AY84"/>
      <c r="BB84"/>
    </row>
    <row r="85" spans="7:54" x14ac:dyDescent="0.25">
      <c r="G85"/>
      <c r="I85"/>
      <c r="J85"/>
      <c r="K85"/>
      <c r="M85"/>
      <c r="N85"/>
      <c r="P85"/>
      <c r="Q85"/>
      <c r="R85"/>
      <c r="S85"/>
      <c r="T85"/>
      <c r="U85"/>
      <c r="V85"/>
      <c r="X85"/>
      <c r="Y85"/>
      <c r="AA85"/>
      <c r="AB85"/>
      <c r="AD85"/>
      <c r="AE85"/>
      <c r="AI85"/>
      <c r="AJ85"/>
      <c r="AK85"/>
      <c r="AL85"/>
      <c r="AM85"/>
      <c r="AS85"/>
      <c r="AT85"/>
      <c r="AY85"/>
      <c r="BB85"/>
    </row>
    <row r="86" spans="7:54" x14ac:dyDescent="0.25">
      <c r="G86"/>
      <c r="I86"/>
      <c r="J86"/>
      <c r="K86"/>
      <c r="M86"/>
      <c r="N86"/>
      <c r="P86"/>
      <c r="Q86"/>
      <c r="R86"/>
      <c r="S86"/>
      <c r="T86"/>
      <c r="U86"/>
      <c r="V86"/>
      <c r="X86"/>
      <c r="Y86"/>
      <c r="AA86"/>
      <c r="AB86"/>
      <c r="AD86"/>
      <c r="AE86"/>
      <c r="AI86"/>
      <c r="AJ86"/>
      <c r="AK86"/>
      <c r="AL86"/>
      <c r="AM86"/>
      <c r="AS86"/>
      <c r="AT86"/>
      <c r="AY86"/>
      <c r="BB86"/>
    </row>
    <row r="87" spans="7:54" x14ac:dyDescent="0.25">
      <c r="G87"/>
      <c r="I87"/>
      <c r="J87"/>
      <c r="K87"/>
      <c r="M87"/>
      <c r="N87"/>
      <c r="P87"/>
      <c r="Q87"/>
      <c r="R87"/>
      <c r="S87"/>
      <c r="T87"/>
      <c r="U87"/>
      <c r="V87"/>
      <c r="X87"/>
      <c r="Y87"/>
      <c r="AA87"/>
      <c r="AB87"/>
      <c r="AD87"/>
      <c r="AE87"/>
      <c r="AI87"/>
      <c r="AJ87"/>
      <c r="AK87"/>
      <c r="AL87"/>
      <c r="AM87"/>
      <c r="AS87"/>
      <c r="AT87"/>
      <c r="AY87"/>
      <c r="BB87"/>
    </row>
    <row r="88" spans="7:54" x14ac:dyDescent="0.25">
      <c r="G88"/>
      <c r="I88"/>
      <c r="J88"/>
      <c r="K88"/>
      <c r="M88"/>
      <c r="N88"/>
      <c r="P88"/>
      <c r="Q88"/>
      <c r="R88"/>
      <c r="S88"/>
      <c r="T88"/>
      <c r="U88"/>
      <c r="V88"/>
      <c r="X88"/>
      <c r="Y88"/>
      <c r="AA88"/>
      <c r="AB88"/>
      <c r="AD88"/>
      <c r="AE88"/>
      <c r="AI88"/>
      <c r="AJ88"/>
      <c r="AK88"/>
      <c r="AL88"/>
      <c r="AM88"/>
      <c r="AS88"/>
      <c r="AT88"/>
      <c r="AY88"/>
      <c r="BB88"/>
    </row>
    <row r="89" spans="7:54" x14ac:dyDescent="0.25">
      <c r="G89"/>
      <c r="I89"/>
      <c r="J89"/>
      <c r="K89"/>
      <c r="M89"/>
      <c r="N89"/>
      <c r="P89"/>
      <c r="Q89"/>
      <c r="R89"/>
      <c r="S89"/>
      <c r="T89"/>
      <c r="U89"/>
      <c r="V89"/>
      <c r="X89"/>
      <c r="Y89"/>
      <c r="AA89"/>
      <c r="AB89"/>
      <c r="AD89"/>
      <c r="AE89"/>
      <c r="AI89"/>
      <c r="AJ89"/>
      <c r="AK89"/>
      <c r="AL89"/>
      <c r="AM89"/>
      <c r="AS89"/>
      <c r="AT89"/>
      <c r="AY89"/>
      <c r="BB89"/>
    </row>
    <row r="90" spans="7:54" x14ac:dyDescent="0.25">
      <c r="G90"/>
      <c r="I90"/>
      <c r="J90"/>
      <c r="K90"/>
      <c r="M90"/>
      <c r="N90"/>
      <c r="P90"/>
      <c r="Q90"/>
      <c r="R90"/>
      <c r="S90"/>
      <c r="T90"/>
      <c r="U90"/>
      <c r="V90"/>
      <c r="X90"/>
      <c r="Y90"/>
      <c r="AA90"/>
      <c r="AB90"/>
      <c r="AD90"/>
      <c r="AE90"/>
      <c r="AI90"/>
      <c r="AJ90"/>
      <c r="AK90"/>
      <c r="AL90"/>
      <c r="AM90"/>
      <c r="AS90"/>
      <c r="AT90"/>
      <c r="AY90"/>
      <c r="BB90"/>
    </row>
    <row r="91" spans="7:54" x14ac:dyDescent="0.25">
      <c r="G91"/>
      <c r="I91"/>
      <c r="J91"/>
      <c r="K91"/>
      <c r="M91"/>
      <c r="N91"/>
      <c r="P91"/>
      <c r="Q91"/>
      <c r="R91"/>
      <c r="S91"/>
      <c r="T91"/>
      <c r="U91"/>
      <c r="V91"/>
      <c r="X91"/>
      <c r="Y91"/>
      <c r="AA91"/>
      <c r="AB91"/>
      <c r="AD91"/>
      <c r="AE91"/>
      <c r="AI91"/>
      <c r="AJ91"/>
      <c r="AK91"/>
      <c r="AL91"/>
      <c r="AM91"/>
      <c r="AS91"/>
      <c r="AT91"/>
      <c r="AY91"/>
      <c r="BB91"/>
    </row>
    <row r="92" spans="7:54" x14ac:dyDescent="0.25">
      <c r="G92"/>
      <c r="I92"/>
      <c r="J92"/>
      <c r="K92"/>
      <c r="M92"/>
      <c r="N92"/>
      <c r="P92"/>
      <c r="Q92"/>
      <c r="R92"/>
      <c r="S92"/>
      <c r="T92"/>
      <c r="U92"/>
      <c r="V92"/>
      <c r="X92"/>
      <c r="Y92"/>
      <c r="AA92"/>
      <c r="AB92"/>
      <c r="AD92"/>
      <c r="AE92"/>
      <c r="AI92"/>
      <c r="AJ92"/>
      <c r="AK92"/>
      <c r="AL92"/>
      <c r="AM92"/>
      <c r="AS92"/>
      <c r="AT92"/>
      <c r="AY92"/>
      <c r="BB92"/>
    </row>
    <row r="93" spans="7:54" x14ac:dyDescent="0.25">
      <c r="G93"/>
      <c r="I93"/>
      <c r="J93"/>
      <c r="K93"/>
      <c r="M93"/>
      <c r="N93"/>
      <c r="P93"/>
      <c r="Q93"/>
      <c r="R93"/>
      <c r="S93"/>
      <c r="T93"/>
      <c r="U93"/>
      <c r="V93"/>
      <c r="X93"/>
      <c r="Y93"/>
      <c r="AA93"/>
      <c r="AB93"/>
      <c r="AD93"/>
      <c r="AE93"/>
      <c r="AI93"/>
      <c r="AJ93"/>
      <c r="AK93"/>
      <c r="AL93"/>
      <c r="AM93"/>
      <c r="AS93"/>
      <c r="AT93"/>
      <c r="AY93"/>
      <c r="BB93"/>
    </row>
    <row r="94" spans="7:54" x14ac:dyDescent="0.25">
      <c r="G94"/>
      <c r="I94"/>
      <c r="J94"/>
      <c r="K94"/>
      <c r="M94"/>
      <c r="N94"/>
      <c r="P94"/>
      <c r="Q94"/>
      <c r="R94"/>
      <c r="S94"/>
      <c r="T94"/>
      <c r="U94"/>
      <c r="V94"/>
      <c r="X94"/>
      <c r="Y94"/>
      <c r="AA94"/>
      <c r="AB94"/>
      <c r="AD94"/>
      <c r="AE94"/>
      <c r="AI94"/>
      <c r="AJ94"/>
      <c r="AK94"/>
      <c r="AL94"/>
      <c r="AM94"/>
      <c r="AS94"/>
      <c r="AT94"/>
      <c r="AY94"/>
      <c r="BB94"/>
    </row>
    <row r="95" spans="7:54" x14ac:dyDescent="0.25">
      <c r="G95"/>
      <c r="I95"/>
      <c r="J95"/>
      <c r="K95"/>
      <c r="M95"/>
      <c r="N95"/>
      <c r="P95"/>
      <c r="Q95"/>
      <c r="R95"/>
      <c r="S95"/>
      <c r="T95"/>
      <c r="U95"/>
      <c r="V95"/>
      <c r="X95"/>
      <c r="Y95"/>
      <c r="AA95"/>
      <c r="AB95"/>
      <c r="AD95"/>
      <c r="AE95"/>
      <c r="AI95"/>
      <c r="AJ95"/>
      <c r="AK95"/>
      <c r="AL95"/>
      <c r="AM95"/>
      <c r="AS95"/>
      <c r="AT95"/>
      <c r="AY95"/>
      <c r="BB95"/>
    </row>
    <row r="96" spans="7:54" x14ac:dyDescent="0.25">
      <c r="G96"/>
      <c r="I96"/>
      <c r="J96"/>
      <c r="K96"/>
      <c r="M96"/>
      <c r="N96"/>
      <c r="P96"/>
      <c r="Q96"/>
      <c r="R96"/>
      <c r="S96"/>
      <c r="T96"/>
      <c r="U96"/>
      <c r="V96"/>
      <c r="X96"/>
      <c r="Y96"/>
      <c r="AA96"/>
      <c r="AB96"/>
      <c r="AD96"/>
      <c r="AE96"/>
      <c r="AI96"/>
      <c r="AJ96"/>
      <c r="AK96"/>
      <c r="AL96"/>
      <c r="AM96"/>
      <c r="AS96"/>
      <c r="AT96"/>
      <c r="AY96"/>
      <c r="BB96"/>
    </row>
    <row r="97" spans="7:54" x14ac:dyDescent="0.25">
      <c r="G97"/>
      <c r="I97"/>
      <c r="J97"/>
      <c r="K97"/>
      <c r="M97"/>
      <c r="N97"/>
      <c r="P97"/>
      <c r="Q97"/>
      <c r="R97"/>
      <c r="S97"/>
      <c r="T97"/>
      <c r="U97"/>
      <c r="V97"/>
      <c r="X97"/>
      <c r="Y97"/>
      <c r="AA97"/>
      <c r="AB97"/>
      <c r="AD97"/>
      <c r="AE97"/>
      <c r="AI97"/>
      <c r="AJ97"/>
      <c r="AK97"/>
      <c r="AL97"/>
      <c r="AM97"/>
      <c r="AS97"/>
      <c r="AT97"/>
      <c r="AY97"/>
      <c r="BB97"/>
    </row>
    <row r="98" spans="7:54" x14ac:dyDescent="0.25">
      <c r="G98"/>
      <c r="I98"/>
      <c r="J98"/>
      <c r="K98"/>
      <c r="M98"/>
      <c r="N98"/>
      <c r="P98"/>
      <c r="Q98"/>
      <c r="R98"/>
      <c r="S98"/>
      <c r="T98"/>
      <c r="U98"/>
      <c r="V98"/>
      <c r="X98"/>
      <c r="Y98"/>
      <c r="AA98"/>
      <c r="AB98"/>
      <c r="AD98"/>
      <c r="AE98"/>
      <c r="AI98"/>
      <c r="AJ98"/>
      <c r="AK98"/>
      <c r="AL98"/>
      <c r="AM98"/>
      <c r="AS98"/>
      <c r="AT98"/>
      <c r="AY98"/>
      <c r="BB98"/>
    </row>
    <row r="99" spans="7:54" x14ac:dyDescent="0.25">
      <c r="G99"/>
      <c r="I99"/>
      <c r="J99"/>
      <c r="K99"/>
      <c r="M99"/>
      <c r="N99"/>
      <c r="P99"/>
      <c r="Q99"/>
      <c r="R99"/>
      <c r="S99"/>
      <c r="T99"/>
      <c r="U99"/>
      <c r="V99"/>
      <c r="X99"/>
      <c r="Y99"/>
      <c r="AA99"/>
      <c r="AB99"/>
      <c r="AD99"/>
      <c r="AE99"/>
      <c r="AI99"/>
      <c r="AJ99"/>
      <c r="AK99"/>
      <c r="AL99"/>
      <c r="AM99"/>
      <c r="AS99"/>
      <c r="AT99"/>
      <c r="AY99"/>
      <c r="BB99"/>
    </row>
    <row r="100" spans="7:54" x14ac:dyDescent="0.25">
      <c r="G100"/>
      <c r="I100"/>
      <c r="J100"/>
      <c r="K100"/>
      <c r="M100"/>
      <c r="N100"/>
      <c r="P100"/>
      <c r="Q100"/>
      <c r="R100"/>
      <c r="S100"/>
      <c r="T100"/>
      <c r="U100"/>
      <c r="V100"/>
      <c r="X100"/>
      <c r="Y100"/>
      <c r="AA100"/>
      <c r="AB100"/>
      <c r="AD100"/>
      <c r="AE100"/>
      <c r="AI100"/>
      <c r="AJ100"/>
      <c r="AK100"/>
      <c r="AL100"/>
      <c r="AM100"/>
      <c r="AS100"/>
      <c r="AT100"/>
      <c r="AY100"/>
      <c r="BB100"/>
    </row>
    <row r="101" spans="7:54" x14ac:dyDescent="0.25">
      <c r="G101"/>
      <c r="I101"/>
      <c r="J101"/>
      <c r="K101"/>
      <c r="M101"/>
      <c r="N101"/>
      <c r="P101"/>
      <c r="Q101"/>
      <c r="R101"/>
      <c r="S101"/>
      <c r="T101"/>
      <c r="U101"/>
      <c r="V101"/>
      <c r="X101"/>
      <c r="Y101"/>
      <c r="AA101"/>
      <c r="AB101"/>
      <c r="AD101"/>
      <c r="AE101"/>
      <c r="AI101"/>
      <c r="AJ101"/>
      <c r="AK101"/>
      <c r="AL101"/>
      <c r="AM101"/>
      <c r="AS101"/>
      <c r="AT101"/>
      <c r="AY101"/>
      <c r="BB101"/>
    </row>
    <row r="102" spans="7:54" x14ac:dyDescent="0.25">
      <c r="G102"/>
      <c r="I102"/>
      <c r="J102"/>
      <c r="K102"/>
      <c r="M102"/>
      <c r="N102"/>
      <c r="P102"/>
      <c r="Q102"/>
      <c r="R102"/>
      <c r="S102"/>
      <c r="T102"/>
      <c r="U102"/>
      <c r="V102"/>
      <c r="X102"/>
      <c r="Y102"/>
      <c r="AA102"/>
      <c r="AB102"/>
      <c r="AD102"/>
      <c r="AE102"/>
      <c r="AI102"/>
      <c r="AJ102"/>
      <c r="AK102"/>
      <c r="AL102"/>
      <c r="AM102"/>
      <c r="AS102"/>
      <c r="AT102"/>
      <c r="AY102"/>
      <c r="BB102"/>
    </row>
    <row r="103" spans="7:54" x14ac:dyDescent="0.25">
      <c r="G103"/>
      <c r="I103"/>
      <c r="J103"/>
      <c r="K103"/>
      <c r="M103"/>
      <c r="N103"/>
      <c r="P103"/>
      <c r="Q103"/>
      <c r="R103"/>
      <c r="S103"/>
      <c r="T103"/>
      <c r="U103"/>
      <c r="V103"/>
      <c r="X103"/>
      <c r="Y103"/>
      <c r="AA103"/>
      <c r="AB103"/>
      <c r="AD103"/>
      <c r="AE103"/>
      <c r="AI103"/>
      <c r="AJ103"/>
      <c r="AK103"/>
      <c r="AL103"/>
      <c r="AM103"/>
      <c r="AS103"/>
      <c r="AT103"/>
      <c r="AY103"/>
      <c r="BB103"/>
    </row>
    <row r="104" spans="7:54" x14ac:dyDescent="0.25">
      <c r="G104"/>
      <c r="I104"/>
      <c r="J104"/>
      <c r="K104"/>
      <c r="M104"/>
      <c r="N104"/>
      <c r="P104"/>
      <c r="Q104"/>
      <c r="R104"/>
      <c r="S104"/>
      <c r="T104"/>
      <c r="U104"/>
      <c r="V104"/>
      <c r="X104"/>
      <c r="Y104"/>
      <c r="AA104"/>
      <c r="AB104"/>
      <c r="AD104"/>
      <c r="AE104"/>
      <c r="AI104"/>
      <c r="AJ104"/>
      <c r="AK104"/>
      <c r="AL104"/>
      <c r="AM104"/>
      <c r="AS104"/>
      <c r="AT104"/>
      <c r="AY104"/>
      <c r="BB104"/>
    </row>
    <row r="105" spans="7:54" x14ac:dyDescent="0.25">
      <c r="G105"/>
      <c r="I105"/>
      <c r="J105"/>
      <c r="K105"/>
      <c r="M105"/>
      <c r="N105"/>
      <c r="P105"/>
      <c r="Q105"/>
      <c r="R105"/>
      <c r="S105"/>
      <c r="T105"/>
      <c r="U105"/>
      <c r="V105"/>
      <c r="X105"/>
      <c r="Y105"/>
      <c r="AA105"/>
      <c r="AB105"/>
      <c r="AD105"/>
      <c r="AE105"/>
      <c r="AI105"/>
      <c r="AJ105"/>
      <c r="AK105"/>
      <c r="AL105"/>
      <c r="AM105"/>
      <c r="AS105"/>
      <c r="AT105"/>
      <c r="AY105"/>
      <c r="BB105"/>
    </row>
    <row r="106" spans="7:54" x14ac:dyDescent="0.25">
      <c r="G106"/>
      <c r="I106"/>
      <c r="J106"/>
      <c r="K106"/>
      <c r="M106"/>
      <c r="N106"/>
      <c r="P106"/>
      <c r="Q106"/>
      <c r="R106"/>
      <c r="S106"/>
      <c r="T106"/>
      <c r="U106"/>
      <c r="V106"/>
      <c r="X106"/>
      <c r="Y106"/>
      <c r="AA106"/>
      <c r="AB106"/>
      <c r="AD106"/>
      <c r="AE106"/>
      <c r="AI106"/>
      <c r="AJ106"/>
      <c r="AK106"/>
      <c r="AL106"/>
      <c r="AM106"/>
      <c r="AS106"/>
      <c r="AT106"/>
      <c r="AY106"/>
      <c r="BB106"/>
    </row>
    <row r="107" spans="7:54" x14ac:dyDescent="0.25">
      <c r="G107"/>
      <c r="I107"/>
      <c r="J107"/>
      <c r="K107"/>
      <c r="M107"/>
      <c r="N107"/>
      <c r="P107"/>
      <c r="Q107"/>
      <c r="R107"/>
      <c r="S107"/>
      <c r="T107"/>
      <c r="U107"/>
      <c r="V107"/>
      <c r="X107"/>
      <c r="Y107"/>
      <c r="AA107"/>
      <c r="AB107"/>
      <c r="AD107"/>
      <c r="AE107"/>
      <c r="AI107"/>
      <c r="AJ107"/>
      <c r="AK107"/>
      <c r="AL107"/>
      <c r="AM107"/>
      <c r="AS107"/>
      <c r="AT107"/>
      <c r="AY107"/>
      <c r="BB107"/>
    </row>
    <row r="108" spans="7:54" x14ac:dyDescent="0.25">
      <c r="G108"/>
      <c r="I108"/>
      <c r="J108"/>
      <c r="K108"/>
      <c r="M108"/>
      <c r="N108"/>
      <c r="P108"/>
      <c r="Q108"/>
      <c r="R108"/>
      <c r="S108"/>
      <c r="T108"/>
      <c r="U108"/>
      <c r="V108"/>
      <c r="X108"/>
      <c r="Y108"/>
      <c r="AA108"/>
      <c r="AB108"/>
      <c r="AD108"/>
      <c r="AE108"/>
      <c r="AI108"/>
      <c r="AJ108"/>
      <c r="AK108"/>
      <c r="AL108"/>
      <c r="AM108"/>
      <c r="AS108"/>
      <c r="AT108"/>
      <c r="AY108"/>
      <c r="BB108"/>
    </row>
    <row r="109" spans="7:54" x14ac:dyDescent="0.25">
      <c r="G109"/>
      <c r="I109"/>
      <c r="J109"/>
      <c r="K109"/>
      <c r="M109"/>
      <c r="N109"/>
      <c r="P109"/>
      <c r="Q109"/>
      <c r="R109"/>
      <c r="S109"/>
      <c r="T109"/>
      <c r="U109"/>
      <c r="V109"/>
      <c r="X109"/>
      <c r="Y109"/>
      <c r="AA109"/>
      <c r="AB109"/>
      <c r="AD109"/>
      <c r="AE109"/>
      <c r="AI109"/>
      <c r="AJ109"/>
      <c r="AK109"/>
      <c r="AL109"/>
      <c r="AM109"/>
      <c r="AS109"/>
      <c r="AT109"/>
      <c r="AY109"/>
      <c r="BB109"/>
    </row>
    <row r="110" spans="7:54" x14ac:dyDescent="0.25">
      <c r="G110"/>
      <c r="I110"/>
      <c r="J110"/>
      <c r="K110"/>
      <c r="M110"/>
      <c r="N110"/>
      <c r="P110"/>
      <c r="Q110"/>
      <c r="R110"/>
      <c r="S110"/>
      <c r="T110"/>
      <c r="U110"/>
      <c r="V110"/>
      <c r="X110"/>
      <c r="Y110"/>
      <c r="AA110"/>
      <c r="AB110"/>
      <c r="AD110"/>
      <c r="AE110"/>
      <c r="AI110"/>
      <c r="AJ110"/>
      <c r="AK110"/>
      <c r="AL110"/>
      <c r="AM110"/>
      <c r="AS110"/>
      <c r="AT110"/>
      <c r="AY110"/>
      <c r="BB110"/>
    </row>
    <row r="111" spans="7:54" x14ac:dyDescent="0.25">
      <c r="G111"/>
      <c r="I111"/>
      <c r="J111"/>
      <c r="K111"/>
      <c r="M111"/>
      <c r="N111"/>
      <c r="P111"/>
      <c r="Q111"/>
      <c r="R111"/>
      <c r="S111"/>
      <c r="T111"/>
      <c r="U111"/>
      <c r="V111"/>
      <c r="X111"/>
      <c r="Y111"/>
      <c r="AA111"/>
      <c r="AB111"/>
      <c r="AD111"/>
      <c r="AE111"/>
      <c r="AI111"/>
      <c r="AJ111"/>
      <c r="AK111"/>
      <c r="AL111"/>
      <c r="AM111"/>
      <c r="AS111"/>
      <c r="AT111"/>
      <c r="AY111"/>
      <c r="BB111"/>
    </row>
    <row r="112" spans="7:54" x14ac:dyDescent="0.25">
      <c r="G112"/>
      <c r="I112"/>
      <c r="J112"/>
      <c r="K112"/>
      <c r="M112"/>
      <c r="N112"/>
      <c r="P112"/>
      <c r="Q112"/>
      <c r="R112"/>
      <c r="S112"/>
      <c r="T112"/>
      <c r="U112"/>
      <c r="V112"/>
      <c r="X112"/>
      <c r="Y112"/>
      <c r="AA112"/>
      <c r="AB112"/>
      <c r="AD112"/>
      <c r="AE112"/>
      <c r="AI112"/>
      <c r="AJ112"/>
      <c r="AK112"/>
      <c r="AL112"/>
      <c r="AM112"/>
      <c r="AS112"/>
      <c r="AT112"/>
      <c r="AY112"/>
      <c r="BB112"/>
    </row>
    <row r="113" spans="7:54" x14ac:dyDescent="0.25">
      <c r="G113"/>
      <c r="I113"/>
      <c r="J113"/>
      <c r="K113"/>
      <c r="M113"/>
      <c r="N113"/>
      <c r="P113"/>
      <c r="Q113"/>
      <c r="R113"/>
      <c r="S113"/>
      <c r="T113"/>
      <c r="U113"/>
      <c r="V113"/>
      <c r="X113"/>
      <c r="Y113"/>
      <c r="AA113"/>
      <c r="AB113"/>
      <c r="AD113"/>
      <c r="AE113"/>
      <c r="AI113"/>
      <c r="AJ113"/>
      <c r="AK113"/>
      <c r="AL113"/>
      <c r="AM113"/>
      <c r="AS113"/>
      <c r="AT113"/>
      <c r="AY113"/>
      <c r="BB113"/>
    </row>
    <row r="114" spans="7:54" x14ac:dyDescent="0.25">
      <c r="G114"/>
      <c r="I114"/>
      <c r="J114"/>
      <c r="K114"/>
      <c r="M114"/>
      <c r="N114"/>
      <c r="P114"/>
      <c r="Q114"/>
      <c r="R114"/>
      <c r="S114"/>
      <c r="T114"/>
      <c r="U114"/>
      <c r="V114"/>
      <c r="X114"/>
      <c r="Y114"/>
      <c r="AA114"/>
      <c r="AB114"/>
      <c r="AD114"/>
      <c r="AE114"/>
      <c r="AI114"/>
      <c r="AJ114"/>
      <c r="AK114"/>
      <c r="AL114"/>
      <c r="AM114"/>
      <c r="AS114"/>
      <c r="AT114"/>
      <c r="AY114"/>
      <c r="BB114"/>
    </row>
    <row r="115" spans="7:54" x14ac:dyDescent="0.25">
      <c r="G115"/>
      <c r="I115"/>
      <c r="J115"/>
      <c r="K115"/>
      <c r="M115"/>
      <c r="N115"/>
      <c r="P115"/>
      <c r="Q115"/>
      <c r="R115"/>
      <c r="S115"/>
      <c r="T115"/>
      <c r="U115"/>
      <c r="V115"/>
      <c r="X115"/>
      <c r="Y115"/>
      <c r="AA115"/>
      <c r="AB115"/>
      <c r="AD115"/>
      <c r="AE115"/>
      <c r="AI115"/>
      <c r="AJ115"/>
      <c r="AK115"/>
      <c r="AL115"/>
      <c r="AM115"/>
      <c r="AS115"/>
      <c r="AT115"/>
      <c r="AY115"/>
      <c r="BB115"/>
    </row>
    <row r="116" spans="7:54" x14ac:dyDescent="0.25">
      <c r="G116"/>
      <c r="I116"/>
      <c r="J116"/>
      <c r="K116"/>
      <c r="M116"/>
      <c r="N116"/>
      <c r="P116"/>
      <c r="Q116"/>
      <c r="R116"/>
      <c r="S116"/>
      <c r="T116"/>
      <c r="U116"/>
      <c r="V116"/>
      <c r="X116"/>
      <c r="Y116"/>
      <c r="AA116"/>
      <c r="AB116"/>
      <c r="AD116"/>
      <c r="AE116"/>
      <c r="AI116"/>
      <c r="AJ116"/>
      <c r="AK116"/>
      <c r="AL116"/>
      <c r="AM116"/>
      <c r="AS116"/>
      <c r="AT116"/>
      <c r="AY116"/>
      <c r="BB116"/>
    </row>
    <row r="117" spans="7:54" x14ac:dyDescent="0.25">
      <c r="G117"/>
      <c r="I117"/>
      <c r="J117"/>
      <c r="K117"/>
      <c r="M117"/>
      <c r="N117"/>
      <c r="P117"/>
      <c r="Q117"/>
      <c r="R117"/>
      <c r="S117"/>
      <c r="T117"/>
      <c r="U117"/>
      <c r="V117"/>
      <c r="X117"/>
      <c r="Y117"/>
      <c r="AA117"/>
      <c r="AB117"/>
      <c r="AD117"/>
      <c r="AE117"/>
      <c r="AI117"/>
      <c r="AJ117"/>
      <c r="AK117"/>
      <c r="AL117"/>
      <c r="AM117"/>
      <c r="AS117"/>
      <c r="AT117"/>
      <c r="AY117"/>
      <c r="BB117"/>
    </row>
    <row r="118" spans="7:54" x14ac:dyDescent="0.25">
      <c r="G118"/>
      <c r="I118"/>
      <c r="J118"/>
      <c r="K118"/>
      <c r="M118"/>
      <c r="N118"/>
      <c r="P118"/>
      <c r="Q118"/>
      <c r="R118"/>
      <c r="S118"/>
      <c r="T118"/>
      <c r="U118"/>
      <c r="V118"/>
      <c r="X118"/>
      <c r="Y118"/>
      <c r="AA118"/>
      <c r="AB118"/>
      <c r="AD118"/>
      <c r="AE118"/>
      <c r="AI118"/>
      <c r="AJ118"/>
      <c r="AK118"/>
      <c r="AL118"/>
      <c r="AM118"/>
      <c r="AS118"/>
      <c r="AT118"/>
      <c r="AY118"/>
      <c r="BB118"/>
    </row>
    <row r="119" spans="7:54" x14ac:dyDescent="0.25">
      <c r="G119"/>
      <c r="I119"/>
      <c r="J119"/>
      <c r="K119"/>
      <c r="M119"/>
      <c r="N119"/>
      <c r="P119"/>
      <c r="Q119"/>
      <c r="R119"/>
      <c r="S119"/>
      <c r="T119"/>
      <c r="U119"/>
      <c r="V119"/>
      <c r="X119"/>
      <c r="Y119"/>
      <c r="AA119"/>
      <c r="AB119"/>
      <c r="AD119"/>
      <c r="AE119"/>
      <c r="AI119"/>
      <c r="AJ119"/>
      <c r="AK119"/>
      <c r="AL119"/>
      <c r="AM119"/>
      <c r="AS119"/>
      <c r="AT119"/>
      <c r="AY119"/>
      <c r="BB119"/>
    </row>
    <row r="120" spans="7:54" x14ac:dyDescent="0.25">
      <c r="G120"/>
      <c r="I120"/>
      <c r="J120"/>
      <c r="K120"/>
      <c r="M120"/>
      <c r="N120"/>
      <c r="P120"/>
      <c r="Q120"/>
      <c r="R120"/>
      <c r="S120"/>
      <c r="T120"/>
      <c r="U120"/>
      <c r="V120"/>
      <c r="X120"/>
      <c r="Y120"/>
      <c r="AA120"/>
      <c r="AB120"/>
      <c r="AD120"/>
      <c r="AE120"/>
      <c r="AI120"/>
      <c r="AJ120"/>
      <c r="AK120"/>
      <c r="AL120"/>
      <c r="AM120"/>
      <c r="AS120"/>
      <c r="AT120"/>
      <c r="AY120"/>
      <c r="BB120"/>
    </row>
    <row r="121" spans="7:54" x14ac:dyDescent="0.25">
      <c r="G121"/>
      <c r="I121"/>
      <c r="J121"/>
      <c r="K121"/>
      <c r="M121"/>
      <c r="N121"/>
      <c r="P121"/>
      <c r="Q121"/>
      <c r="R121"/>
      <c r="S121"/>
      <c r="T121"/>
      <c r="U121"/>
      <c r="V121"/>
      <c r="X121"/>
      <c r="Y121"/>
      <c r="AA121"/>
      <c r="AB121"/>
      <c r="AD121"/>
      <c r="AE121"/>
      <c r="AI121"/>
      <c r="AJ121"/>
      <c r="AK121"/>
      <c r="AL121"/>
      <c r="AM121"/>
      <c r="AS121"/>
      <c r="AT121"/>
      <c r="AY121"/>
      <c r="BB121"/>
    </row>
    <row r="122" spans="7:54" x14ac:dyDescent="0.25">
      <c r="G122"/>
      <c r="I122"/>
      <c r="J122"/>
      <c r="K122"/>
      <c r="M122"/>
      <c r="N122"/>
      <c r="P122"/>
      <c r="Q122"/>
      <c r="R122"/>
      <c r="S122"/>
      <c r="T122"/>
      <c r="U122"/>
      <c r="V122"/>
      <c r="X122"/>
      <c r="Y122"/>
      <c r="AA122"/>
      <c r="AB122"/>
      <c r="AD122"/>
      <c r="AE122"/>
      <c r="AI122"/>
      <c r="AJ122"/>
      <c r="AK122"/>
      <c r="AL122"/>
      <c r="AM122"/>
      <c r="AS122"/>
      <c r="AT122"/>
      <c r="AY122"/>
      <c r="BB122"/>
    </row>
    <row r="123" spans="7:54" x14ac:dyDescent="0.25">
      <c r="G123"/>
      <c r="I123"/>
      <c r="J123"/>
      <c r="K123"/>
      <c r="M123"/>
      <c r="N123"/>
      <c r="P123"/>
      <c r="Q123"/>
      <c r="R123"/>
      <c r="S123"/>
      <c r="T123"/>
      <c r="U123"/>
      <c r="V123"/>
      <c r="X123"/>
      <c r="Y123"/>
      <c r="AA123"/>
      <c r="AB123"/>
      <c r="AD123"/>
      <c r="AE123"/>
      <c r="AI123"/>
      <c r="AJ123"/>
      <c r="AK123"/>
      <c r="AL123"/>
      <c r="AM123"/>
      <c r="AS123"/>
      <c r="AT123"/>
      <c r="AY123"/>
      <c r="BB123"/>
    </row>
    <row r="124" spans="7:54" x14ac:dyDescent="0.25">
      <c r="G124"/>
      <c r="I124"/>
      <c r="J124"/>
      <c r="K124"/>
      <c r="M124"/>
      <c r="N124"/>
      <c r="P124"/>
      <c r="Q124"/>
      <c r="R124"/>
      <c r="S124"/>
      <c r="T124"/>
      <c r="U124"/>
      <c r="V124"/>
      <c r="X124"/>
      <c r="Y124"/>
      <c r="AA124"/>
      <c r="AB124"/>
      <c r="AD124"/>
      <c r="AE124"/>
      <c r="AI124"/>
      <c r="AJ124"/>
      <c r="AK124"/>
      <c r="AL124"/>
      <c r="AM124"/>
      <c r="AS124"/>
      <c r="AT124"/>
      <c r="AY124"/>
      <c r="BB124"/>
    </row>
    <row r="125" spans="7:54" x14ac:dyDescent="0.25">
      <c r="G125"/>
      <c r="I125"/>
      <c r="J125"/>
      <c r="K125"/>
      <c r="M125"/>
      <c r="N125"/>
      <c r="P125"/>
      <c r="Q125"/>
      <c r="R125"/>
      <c r="S125"/>
      <c r="T125"/>
      <c r="U125"/>
      <c r="V125"/>
      <c r="X125"/>
      <c r="Y125"/>
      <c r="AA125"/>
      <c r="AB125"/>
      <c r="AD125"/>
      <c r="AE125"/>
      <c r="AI125"/>
      <c r="AJ125"/>
      <c r="AK125"/>
      <c r="AL125"/>
      <c r="AM125"/>
      <c r="AS125"/>
      <c r="AT125"/>
      <c r="AY125"/>
      <c r="BB125"/>
    </row>
    <row r="126" spans="7:54" x14ac:dyDescent="0.25">
      <c r="G126"/>
      <c r="I126"/>
      <c r="J126"/>
      <c r="K126"/>
      <c r="M126"/>
      <c r="N126"/>
      <c r="P126"/>
      <c r="Q126"/>
      <c r="R126"/>
      <c r="S126"/>
      <c r="T126"/>
      <c r="U126"/>
      <c r="V126"/>
      <c r="X126"/>
      <c r="Y126"/>
      <c r="AA126"/>
      <c r="AB126"/>
      <c r="AD126"/>
      <c r="AE126"/>
      <c r="AI126"/>
      <c r="AJ126"/>
      <c r="AK126"/>
      <c r="AL126"/>
      <c r="AM126"/>
      <c r="AS126"/>
      <c r="AT126"/>
      <c r="AY126"/>
      <c r="BB126"/>
    </row>
    <row r="127" spans="7:54" x14ac:dyDescent="0.25">
      <c r="G127"/>
      <c r="I127"/>
      <c r="J127"/>
      <c r="K127"/>
      <c r="M127"/>
      <c r="N127"/>
      <c r="P127"/>
      <c r="Q127"/>
      <c r="R127"/>
      <c r="S127"/>
      <c r="T127"/>
      <c r="U127"/>
      <c r="V127"/>
      <c r="X127"/>
      <c r="Y127"/>
      <c r="AA127"/>
      <c r="AB127"/>
      <c r="AD127"/>
      <c r="AE127"/>
      <c r="AI127"/>
      <c r="AJ127"/>
      <c r="AK127"/>
      <c r="AL127"/>
      <c r="AM127"/>
      <c r="AS127"/>
      <c r="AT127"/>
      <c r="AY127"/>
      <c r="BB127"/>
    </row>
    <row r="128" spans="7:54" x14ac:dyDescent="0.25">
      <c r="G128"/>
      <c r="I128"/>
      <c r="J128"/>
      <c r="K128"/>
      <c r="M128"/>
      <c r="N128"/>
      <c r="P128"/>
      <c r="Q128"/>
      <c r="R128"/>
      <c r="S128"/>
      <c r="T128"/>
      <c r="U128"/>
      <c r="V128"/>
      <c r="X128"/>
      <c r="Y128"/>
      <c r="AA128"/>
      <c r="AB128"/>
      <c r="AD128"/>
      <c r="AE128"/>
      <c r="AI128"/>
      <c r="AJ128"/>
      <c r="AK128"/>
      <c r="AL128"/>
      <c r="AM128"/>
      <c r="AS128"/>
      <c r="AT128"/>
      <c r="AY128"/>
      <c r="BB128"/>
    </row>
    <row r="129" spans="7:54" x14ac:dyDescent="0.25">
      <c r="G129"/>
      <c r="I129"/>
      <c r="J129"/>
      <c r="K129"/>
      <c r="M129"/>
      <c r="N129"/>
      <c r="P129"/>
      <c r="Q129"/>
      <c r="R129"/>
      <c r="S129"/>
      <c r="T129"/>
      <c r="U129"/>
      <c r="V129"/>
      <c r="X129"/>
      <c r="Y129"/>
      <c r="AA129"/>
      <c r="AB129"/>
      <c r="AD129"/>
      <c r="AE129"/>
      <c r="AI129"/>
      <c r="AJ129"/>
      <c r="AK129"/>
      <c r="AL129"/>
      <c r="AM129"/>
      <c r="AS129"/>
      <c r="AT129"/>
      <c r="AY129"/>
      <c r="BB129"/>
    </row>
    <row r="130" spans="7:54" x14ac:dyDescent="0.25">
      <c r="G130"/>
      <c r="I130"/>
      <c r="J130"/>
      <c r="K130"/>
      <c r="M130"/>
      <c r="N130"/>
      <c r="P130"/>
      <c r="Q130"/>
      <c r="R130"/>
      <c r="S130"/>
      <c r="T130"/>
      <c r="U130"/>
      <c r="V130"/>
      <c r="X130"/>
      <c r="Y130"/>
      <c r="AA130"/>
      <c r="AB130"/>
      <c r="AD130"/>
      <c r="AE130"/>
      <c r="AI130"/>
      <c r="AJ130"/>
      <c r="AK130"/>
      <c r="AL130"/>
      <c r="AM130"/>
      <c r="AS130"/>
      <c r="AT130"/>
      <c r="AY130"/>
      <c r="BB130"/>
    </row>
    <row r="131" spans="7:54" x14ac:dyDescent="0.25">
      <c r="G131"/>
      <c r="I131"/>
      <c r="J131"/>
      <c r="K131"/>
      <c r="M131"/>
      <c r="N131"/>
      <c r="P131"/>
      <c r="Q131"/>
      <c r="R131"/>
      <c r="S131"/>
      <c r="T131"/>
      <c r="U131"/>
      <c r="V131"/>
      <c r="X131"/>
      <c r="Y131"/>
      <c r="AA131"/>
      <c r="AB131"/>
      <c r="AD131"/>
      <c r="AE131"/>
      <c r="AI131"/>
      <c r="AJ131"/>
      <c r="AK131"/>
      <c r="AL131"/>
      <c r="AM131"/>
      <c r="AS131"/>
      <c r="AT131"/>
      <c r="AY131"/>
      <c r="BB131"/>
    </row>
    <row r="132" spans="7:54" x14ac:dyDescent="0.25">
      <c r="G132"/>
      <c r="I132"/>
      <c r="J132"/>
      <c r="K132"/>
      <c r="M132"/>
      <c r="N132"/>
      <c r="P132"/>
      <c r="Q132"/>
      <c r="R132"/>
      <c r="S132"/>
      <c r="T132"/>
      <c r="U132"/>
      <c r="V132"/>
      <c r="X132"/>
      <c r="Y132"/>
      <c r="AA132"/>
      <c r="AB132"/>
      <c r="AD132"/>
      <c r="AE132"/>
      <c r="AI132"/>
      <c r="AJ132"/>
      <c r="AK132"/>
      <c r="AL132"/>
      <c r="AM132"/>
      <c r="AS132"/>
      <c r="AT132"/>
      <c r="AY132"/>
      <c r="BB132"/>
    </row>
    <row r="133" spans="7:54" x14ac:dyDescent="0.25">
      <c r="G133"/>
      <c r="I133"/>
      <c r="J133"/>
      <c r="K133"/>
      <c r="M133"/>
      <c r="N133"/>
      <c r="P133"/>
      <c r="Q133"/>
      <c r="R133"/>
      <c r="S133"/>
      <c r="T133"/>
      <c r="U133"/>
      <c r="V133"/>
      <c r="X133"/>
      <c r="Y133"/>
      <c r="AA133"/>
      <c r="AB133"/>
      <c r="AD133"/>
      <c r="AE133"/>
      <c r="AI133"/>
      <c r="AJ133"/>
      <c r="AK133"/>
      <c r="AL133"/>
      <c r="AM133"/>
      <c r="AS133"/>
      <c r="AT133"/>
      <c r="AY133"/>
      <c r="BB133"/>
    </row>
    <row r="134" spans="7:54" x14ac:dyDescent="0.25">
      <c r="G134"/>
      <c r="I134"/>
      <c r="J134"/>
      <c r="K134"/>
      <c r="M134"/>
      <c r="N134"/>
      <c r="P134"/>
      <c r="Q134"/>
      <c r="R134"/>
      <c r="S134"/>
      <c r="T134"/>
      <c r="U134"/>
      <c r="V134"/>
      <c r="X134"/>
      <c r="Y134"/>
      <c r="AA134"/>
      <c r="AB134"/>
      <c r="AD134"/>
      <c r="AE134"/>
      <c r="AI134"/>
      <c r="AJ134"/>
      <c r="AK134"/>
      <c r="AL134"/>
      <c r="AM134"/>
      <c r="AS134"/>
      <c r="AT134"/>
      <c r="AY134"/>
      <c r="BB134"/>
    </row>
    <row r="135" spans="7:54" x14ac:dyDescent="0.25">
      <c r="G135"/>
      <c r="I135"/>
      <c r="J135"/>
      <c r="K135"/>
      <c r="M135"/>
      <c r="N135"/>
      <c r="P135"/>
      <c r="Q135"/>
      <c r="R135"/>
      <c r="S135"/>
      <c r="T135"/>
      <c r="U135"/>
      <c r="V135"/>
      <c r="X135"/>
      <c r="Y135"/>
      <c r="AA135"/>
      <c r="AB135"/>
      <c r="AD135"/>
      <c r="AE135"/>
      <c r="AI135"/>
      <c r="AJ135"/>
      <c r="AK135"/>
      <c r="AL135"/>
      <c r="AM135"/>
      <c r="AS135"/>
      <c r="AT135"/>
      <c r="AY135"/>
      <c r="BB135"/>
    </row>
    <row r="136" spans="7:54" x14ac:dyDescent="0.25">
      <c r="G136"/>
      <c r="I136"/>
      <c r="J136"/>
      <c r="K136"/>
      <c r="M136"/>
      <c r="N136"/>
      <c r="P136"/>
      <c r="Q136"/>
      <c r="R136"/>
      <c r="S136"/>
      <c r="T136"/>
      <c r="U136"/>
      <c r="V136"/>
      <c r="X136"/>
      <c r="Y136"/>
      <c r="AA136"/>
      <c r="AB136"/>
      <c r="AD136"/>
      <c r="AE136"/>
      <c r="AI136"/>
      <c r="AJ136"/>
      <c r="AK136"/>
      <c r="AL136"/>
      <c r="AM136"/>
      <c r="AS136"/>
      <c r="AT136"/>
      <c r="AY136"/>
      <c r="BB136"/>
    </row>
    <row r="137" spans="7:54" x14ac:dyDescent="0.25">
      <c r="G137"/>
      <c r="I137"/>
      <c r="J137"/>
      <c r="K137"/>
      <c r="M137"/>
      <c r="N137"/>
      <c r="P137"/>
      <c r="Q137"/>
      <c r="R137"/>
      <c r="S137"/>
      <c r="T137"/>
      <c r="U137"/>
      <c r="V137"/>
      <c r="X137"/>
      <c r="Y137"/>
      <c r="AA137"/>
      <c r="AB137"/>
      <c r="AD137"/>
      <c r="AE137"/>
      <c r="AI137"/>
      <c r="AJ137"/>
      <c r="AK137"/>
      <c r="AL137"/>
      <c r="AM137"/>
      <c r="AS137"/>
      <c r="AT137"/>
      <c r="AY137"/>
      <c r="BB137"/>
    </row>
    <row r="138" spans="7:54" x14ac:dyDescent="0.25">
      <c r="G138"/>
      <c r="I138"/>
      <c r="J138"/>
      <c r="K138"/>
      <c r="M138"/>
      <c r="N138"/>
      <c r="P138"/>
      <c r="Q138"/>
      <c r="R138"/>
      <c r="S138"/>
      <c r="T138"/>
      <c r="U138"/>
      <c r="V138"/>
      <c r="X138"/>
      <c r="Y138"/>
      <c r="AA138"/>
      <c r="AB138"/>
      <c r="AD138"/>
      <c r="AE138"/>
      <c r="AI138"/>
      <c r="AJ138"/>
      <c r="AK138"/>
      <c r="AL138"/>
      <c r="AM138"/>
      <c r="AS138"/>
      <c r="AT138"/>
      <c r="AY138"/>
      <c r="BB138"/>
    </row>
    <row r="139" spans="7:54" x14ac:dyDescent="0.25">
      <c r="G139"/>
      <c r="I139"/>
      <c r="J139"/>
      <c r="K139"/>
      <c r="M139"/>
      <c r="N139"/>
      <c r="P139"/>
      <c r="Q139"/>
      <c r="R139"/>
      <c r="S139"/>
      <c r="T139"/>
      <c r="U139"/>
      <c r="V139"/>
      <c r="X139"/>
      <c r="Y139"/>
      <c r="AA139"/>
      <c r="AB139"/>
      <c r="AD139"/>
      <c r="AE139"/>
      <c r="AI139"/>
      <c r="AJ139"/>
      <c r="AK139"/>
      <c r="AL139"/>
      <c r="AM139"/>
      <c r="AS139"/>
      <c r="AT139"/>
      <c r="AY139"/>
      <c r="BB139"/>
    </row>
    <row r="140" spans="7:54" x14ac:dyDescent="0.25">
      <c r="G140"/>
      <c r="X140"/>
      <c r="AA140"/>
      <c r="AB140"/>
      <c r="AD140"/>
      <c r="AE140"/>
      <c r="AI140"/>
      <c r="AJ140"/>
      <c r="AK140"/>
      <c r="AL140"/>
      <c r="AM140"/>
      <c r="AS140"/>
      <c r="AT140"/>
      <c r="AY140"/>
      <c r="BB140"/>
    </row>
    <row r="141" spans="7:54" x14ac:dyDescent="0.25">
      <c r="G141"/>
      <c r="X141"/>
      <c r="AA141"/>
      <c r="AB141"/>
      <c r="AD141"/>
      <c r="AE141"/>
      <c r="AI141"/>
      <c r="AJ141"/>
      <c r="AK141"/>
      <c r="AL141"/>
      <c r="AM141"/>
      <c r="AS141"/>
      <c r="AT141"/>
      <c r="AY141"/>
      <c r="BB141"/>
    </row>
    <row r="142" spans="7:54" x14ac:dyDescent="0.25">
      <c r="G142"/>
      <c r="X142"/>
      <c r="AA142"/>
      <c r="AB142"/>
      <c r="AD142"/>
      <c r="AE142"/>
      <c r="AI142"/>
      <c r="AJ142"/>
      <c r="AK142"/>
      <c r="AL142"/>
      <c r="AM142"/>
      <c r="AS142"/>
      <c r="AT142"/>
      <c r="AY142"/>
      <c r="BB142"/>
    </row>
    <row r="143" spans="7:54" x14ac:dyDescent="0.25">
      <c r="G143"/>
      <c r="X143"/>
      <c r="AA143"/>
      <c r="AB143"/>
      <c r="AD143"/>
      <c r="AE143"/>
      <c r="AI143"/>
      <c r="AJ143"/>
      <c r="AK143"/>
      <c r="AL143"/>
      <c r="AM143"/>
      <c r="AS143"/>
      <c r="AT143"/>
      <c r="AY143"/>
      <c r="BB143"/>
    </row>
    <row r="144" spans="7:54" x14ac:dyDescent="0.25">
      <c r="G144"/>
      <c r="X144"/>
      <c r="AA144"/>
      <c r="AB144"/>
      <c r="AD144"/>
      <c r="AE144"/>
      <c r="AI144"/>
      <c r="AJ144"/>
      <c r="AK144"/>
      <c r="AL144"/>
      <c r="AM144"/>
      <c r="AS144"/>
      <c r="AT144"/>
      <c r="AY144"/>
      <c r="BB144"/>
    </row>
    <row r="145" spans="7:54" x14ac:dyDescent="0.25">
      <c r="G145"/>
      <c r="X145"/>
      <c r="AA145"/>
      <c r="AB145"/>
      <c r="AD145"/>
      <c r="AE145"/>
      <c r="AI145"/>
      <c r="AJ145"/>
      <c r="AK145"/>
      <c r="AL145"/>
      <c r="AM145"/>
      <c r="AS145"/>
      <c r="AT145"/>
      <c r="AY145"/>
      <c r="BB145"/>
    </row>
    <row r="146" spans="7:54" x14ac:dyDescent="0.25">
      <c r="G146"/>
      <c r="X146"/>
      <c r="AA146"/>
      <c r="AB146"/>
      <c r="AD146"/>
      <c r="AE146"/>
      <c r="AI146"/>
      <c r="AJ146"/>
      <c r="AK146"/>
      <c r="AL146"/>
      <c r="AM146"/>
      <c r="AS146"/>
      <c r="AT146"/>
      <c r="AY146"/>
      <c r="BB146"/>
    </row>
    <row r="147" spans="7:54" x14ac:dyDescent="0.25">
      <c r="G147"/>
      <c r="X147"/>
      <c r="AA147"/>
      <c r="AB147"/>
      <c r="AD147"/>
      <c r="AE147"/>
      <c r="AI147"/>
      <c r="AJ147"/>
      <c r="AK147"/>
      <c r="AL147"/>
      <c r="AM147"/>
      <c r="AS147"/>
      <c r="AT147"/>
      <c r="AY147"/>
      <c r="BB147"/>
    </row>
    <row r="148" spans="7:54" x14ac:dyDescent="0.25">
      <c r="G148"/>
      <c r="X148"/>
      <c r="AA148"/>
      <c r="AB148"/>
      <c r="AD148"/>
      <c r="AE148"/>
      <c r="AI148"/>
      <c r="AJ148"/>
      <c r="AK148"/>
      <c r="AL148"/>
      <c r="AM148"/>
      <c r="AS148"/>
      <c r="AT148"/>
      <c r="AY148"/>
      <c r="BB148"/>
    </row>
    <row r="149" spans="7:54" x14ac:dyDescent="0.25">
      <c r="G149"/>
      <c r="X149"/>
      <c r="AA149"/>
      <c r="AB149"/>
      <c r="AD149"/>
      <c r="AE149"/>
      <c r="AI149"/>
      <c r="AJ149"/>
      <c r="AK149"/>
      <c r="AL149"/>
      <c r="AM149"/>
      <c r="AS149"/>
      <c r="AT149"/>
      <c r="AY149"/>
      <c r="BB149"/>
    </row>
    <row r="150" spans="7:54" x14ac:dyDescent="0.25">
      <c r="G150"/>
      <c r="X150"/>
      <c r="AA150"/>
      <c r="AB150"/>
      <c r="AD150"/>
      <c r="AE150"/>
      <c r="AI150"/>
      <c r="AJ150"/>
      <c r="AK150"/>
      <c r="AL150"/>
      <c r="AM150"/>
      <c r="AS150"/>
      <c r="AT150"/>
      <c r="AY150"/>
      <c r="BB150"/>
    </row>
    <row r="151" spans="7:54" x14ac:dyDescent="0.25">
      <c r="G151"/>
      <c r="X151"/>
      <c r="AA151"/>
      <c r="AB151"/>
      <c r="AD151"/>
      <c r="AE151"/>
      <c r="AI151"/>
      <c r="AJ151"/>
      <c r="AK151"/>
      <c r="AL151"/>
      <c r="AM151"/>
      <c r="AS151"/>
      <c r="AT151"/>
      <c r="AY151"/>
      <c r="BB151"/>
    </row>
    <row r="152" spans="7:54" x14ac:dyDescent="0.25">
      <c r="G152"/>
      <c r="X152"/>
      <c r="AA152"/>
      <c r="AB152"/>
      <c r="AD152"/>
      <c r="AE152"/>
      <c r="AI152"/>
      <c r="AJ152"/>
      <c r="AK152"/>
      <c r="AL152"/>
      <c r="AM152"/>
      <c r="AS152"/>
      <c r="AT152"/>
      <c r="AY152"/>
      <c r="BB152"/>
    </row>
    <row r="153" spans="7:54" x14ac:dyDescent="0.25">
      <c r="G153"/>
      <c r="X153"/>
      <c r="AA153"/>
      <c r="AB153"/>
      <c r="AD153"/>
      <c r="AE153"/>
      <c r="AI153"/>
      <c r="AJ153"/>
      <c r="AK153"/>
      <c r="AL153"/>
      <c r="AM153"/>
      <c r="AS153"/>
      <c r="AT153"/>
      <c r="AY153"/>
      <c r="BB153"/>
    </row>
    <row r="154" spans="7:54" x14ac:dyDescent="0.25">
      <c r="G154"/>
      <c r="X154"/>
      <c r="AA154"/>
      <c r="AB154"/>
      <c r="AD154"/>
      <c r="AE154"/>
      <c r="AI154"/>
      <c r="AJ154"/>
      <c r="AK154"/>
      <c r="AL154"/>
      <c r="AM154"/>
      <c r="AS154"/>
      <c r="AT154"/>
      <c r="AY154"/>
      <c r="BB154"/>
    </row>
    <row r="155" spans="7:54" x14ac:dyDescent="0.25">
      <c r="G155"/>
      <c r="X155"/>
      <c r="AA155"/>
      <c r="AB155"/>
      <c r="AD155"/>
      <c r="AE155"/>
      <c r="AI155"/>
      <c r="AJ155"/>
      <c r="AK155"/>
      <c r="AL155"/>
      <c r="AM155"/>
      <c r="AS155"/>
      <c r="AT155"/>
      <c r="AY155"/>
      <c r="BB155"/>
    </row>
    <row r="156" spans="7:54" x14ac:dyDescent="0.25">
      <c r="G156"/>
      <c r="X156"/>
      <c r="AA156"/>
      <c r="AB156"/>
      <c r="AD156"/>
      <c r="AE156"/>
      <c r="AI156"/>
      <c r="AJ156"/>
      <c r="AK156"/>
      <c r="AL156"/>
      <c r="AM156"/>
      <c r="AS156"/>
      <c r="AT156"/>
      <c r="AY156"/>
      <c r="BB156"/>
    </row>
    <row r="157" spans="7:54" x14ac:dyDescent="0.25">
      <c r="G157"/>
      <c r="X157"/>
      <c r="AA157"/>
      <c r="AB157"/>
      <c r="AD157"/>
      <c r="AE157"/>
      <c r="AI157"/>
      <c r="AJ157"/>
      <c r="AK157"/>
      <c r="AL157"/>
      <c r="AM157"/>
      <c r="AS157"/>
      <c r="AT157"/>
      <c r="AY157"/>
      <c r="BB157"/>
    </row>
    <row r="158" spans="7:54" x14ac:dyDescent="0.25">
      <c r="G158"/>
      <c r="X158"/>
      <c r="AA158"/>
      <c r="AB158"/>
      <c r="AD158"/>
      <c r="AE158"/>
      <c r="AI158"/>
      <c r="AJ158"/>
      <c r="AK158"/>
      <c r="AL158"/>
      <c r="AM158"/>
      <c r="AS158"/>
      <c r="AT158"/>
      <c r="AY158"/>
      <c r="BB158"/>
    </row>
    <row r="159" spans="7:54" x14ac:dyDescent="0.25">
      <c r="G159"/>
      <c r="X159"/>
      <c r="AA159"/>
      <c r="AB159"/>
      <c r="AD159"/>
      <c r="AE159"/>
      <c r="AI159"/>
      <c r="AJ159"/>
      <c r="AK159"/>
      <c r="AL159"/>
      <c r="AM159"/>
      <c r="AS159"/>
      <c r="AT159"/>
      <c r="AY159"/>
      <c r="BB159"/>
    </row>
    <row r="160" spans="7:54" x14ac:dyDescent="0.25">
      <c r="G160"/>
      <c r="X160"/>
      <c r="AA160"/>
      <c r="AB160"/>
      <c r="AD160"/>
      <c r="AE160"/>
      <c r="AI160"/>
      <c r="AJ160"/>
      <c r="AK160"/>
      <c r="AL160"/>
      <c r="AM160"/>
      <c r="AS160"/>
      <c r="AT160"/>
      <c r="AY160"/>
      <c r="BB160"/>
    </row>
    <row r="161" spans="7:54" x14ac:dyDescent="0.25">
      <c r="G161"/>
      <c r="X161"/>
      <c r="AA161"/>
      <c r="AB161"/>
      <c r="AD161"/>
      <c r="AE161"/>
      <c r="AI161"/>
      <c r="AJ161"/>
      <c r="AK161"/>
      <c r="AL161"/>
      <c r="AM161"/>
      <c r="AS161"/>
      <c r="AT161"/>
      <c r="AY161"/>
      <c r="BB161"/>
    </row>
    <row r="162" spans="7:54" x14ac:dyDescent="0.25">
      <c r="G162"/>
      <c r="X162"/>
      <c r="AA162"/>
      <c r="AB162"/>
      <c r="AD162"/>
      <c r="AE162"/>
      <c r="AI162"/>
      <c r="AJ162"/>
      <c r="AK162"/>
      <c r="AL162"/>
      <c r="AM162"/>
      <c r="AS162"/>
      <c r="AT162"/>
      <c r="AY162"/>
      <c r="BB162"/>
    </row>
    <row r="163" spans="7:54" x14ac:dyDescent="0.25">
      <c r="G163"/>
      <c r="X163"/>
      <c r="AA163"/>
      <c r="AB163"/>
      <c r="AD163"/>
      <c r="AE163"/>
      <c r="AI163"/>
      <c r="AJ163"/>
      <c r="AK163"/>
      <c r="AL163"/>
      <c r="AM163"/>
      <c r="AS163"/>
      <c r="AT163"/>
      <c r="AY163"/>
      <c r="BB163"/>
    </row>
    <row r="164" spans="7:54" x14ac:dyDescent="0.25">
      <c r="G164"/>
      <c r="X164"/>
      <c r="AA164"/>
      <c r="AB164"/>
      <c r="AD164"/>
      <c r="AE164"/>
      <c r="AI164"/>
      <c r="AJ164"/>
      <c r="AK164"/>
      <c r="AL164"/>
      <c r="AM164"/>
      <c r="AS164"/>
      <c r="AT164"/>
      <c r="AY164"/>
      <c r="BB164"/>
    </row>
    <row r="165" spans="7:54" x14ac:dyDescent="0.25">
      <c r="G165"/>
      <c r="X165"/>
      <c r="AA165"/>
      <c r="AB165"/>
      <c r="AD165"/>
      <c r="AE165"/>
      <c r="AI165"/>
      <c r="AJ165"/>
      <c r="AK165"/>
      <c r="AL165"/>
      <c r="AM165"/>
      <c r="AS165"/>
      <c r="AT165"/>
      <c r="AY165"/>
      <c r="BB165"/>
    </row>
    <row r="166" spans="7:54" x14ac:dyDescent="0.25">
      <c r="G166"/>
      <c r="X166"/>
      <c r="AA166"/>
      <c r="AB166"/>
      <c r="AD166"/>
      <c r="AE166"/>
      <c r="AI166"/>
      <c r="AJ166"/>
      <c r="AK166"/>
      <c r="AL166"/>
      <c r="AM166"/>
      <c r="AS166"/>
      <c r="AT166"/>
      <c r="AY166"/>
      <c r="BB166"/>
    </row>
    <row r="167" spans="7:54" x14ac:dyDescent="0.25">
      <c r="G167"/>
      <c r="X167"/>
      <c r="AA167"/>
      <c r="AB167"/>
      <c r="AD167"/>
      <c r="AE167"/>
      <c r="AI167"/>
      <c r="AJ167"/>
      <c r="AK167"/>
      <c r="AL167"/>
      <c r="AM167"/>
      <c r="AS167"/>
      <c r="AT167"/>
      <c r="AY167"/>
      <c r="BB167"/>
    </row>
    <row r="168" spans="7:54" x14ac:dyDescent="0.25">
      <c r="G168"/>
      <c r="X168"/>
      <c r="AA168"/>
      <c r="AB168"/>
      <c r="AD168"/>
      <c r="AE168"/>
      <c r="AI168"/>
      <c r="AJ168"/>
      <c r="AK168"/>
      <c r="AL168"/>
      <c r="AM168"/>
      <c r="AS168"/>
      <c r="AT168"/>
      <c r="AY168"/>
      <c r="BB168"/>
    </row>
    <row r="169" spans="7:54" x14ac:dyDescent="0.25">
      <c r="G169"/>
      <c r="X169"/>
      <c r="AA169"/>
      <c r="AB169"/>
      <c r="AD169"/>
      <c r="AE169"/>
      <c r="AI169"/>
      <c r="AJ169"/>
      <c r="AK169"/>
      <c r="AL169"/>
      <c r="AM169"/>
      <c r="AS169"/>
      <c r="AT169"/>
      <c r="AY169"/>
      <c r="BB169"/>
    </row>
    <row r="170" spans="7:54" x14ac:dyDescent="0.25">
      <c r="G170"/>
      <c r="X170"/>
      <c r="AA170"/>
      <c r="AB170"/>
      <c r="AD170"/>
      <c r="AE170"/>
      <c r="AI170"/>
      <c r="AJ170"/>
      <c r="AK170"/>
      <c r="AL170"/>
      <c r="AM170"/>
      <c r="AS170"/>
      <c r="AT170"/>
      <c r="AY170"/>
      <c r="BB170"/>
    </row>
    <row r="171" spans="7:54" x14ac:dyDescent="0.25">
      <c r="G171"/>
      <c r="X171"/>
      <c r="AA171"/>
      <c r="AB171"/>
      <c r="AD171"/>
      <c r="AE171"/>
      <c r="AI171"/>
      <c r="AJ171"/>
      <c r="AK171"/>
      <c r="AL171"/>
      <c r="AM171"/>
      <c r="AS171"/>
      <c r="AT171"/>
      <c r="AY171"/>
      <c r="BB171"/>
    </row>
    <row r="172" spans="7:54" x14ac:dyDescent="0.25">
      <c r="G172"/>
      <c r="X172"/>
      <c r="AA172"/>
      <c r="AB172"/>
      <c r="AD172"/>
      <c r="AE172"/>
      <c r="AI172"/>
      <c r="AJ172"/>
      <c r="AK172"/>
      <c r="AL172"/>
      <c r="AM172"/>
      <c r="AS172"/>
      <c r="AT172"/>
      <c r="AY172"/>
      <c r="BB172"/>
    </row>
    <row r="173" spans="7:54" x14ac:dyDescent="0.25">
      <c r="G173"/>
      <c r="X173"/>
      <c r="AA173"/>
      <c r="AB173"/>
      <c r="AD173"/>
      <c r="AE173"/>
      <c r="AI173"/>
      <c r="AJ173"/>
      <c r="AK173"/>
      <c r="AL173"/>
      <c r="AM173"/>
      <c r="AS173"/>
      <c r="AT173"/>
      <c r="AY173"/>
      <c r="BB173"/>
    </row>
    <row r="174" spans="7:54" x14ac:dyDescent="0.25">
      <c r="G174"/>
      <c r="X174"/>
      <c r="AA174"/>
      <c r="AB174"/>
      <c r="AD174"/>
      <c r="AE174"/>
      <c r="AI174"/>
      <c r="AJ174"/>
      <c r="AK174"/>
      <c r="AL174"/>
      <c r="AM174"/>
      <c r="AS174"/>
      <c r="AT174"/>
      <c r="AY174"/>
      <c r="BB174"/>
    </row>
    <row r="175" spans="7:54" x14ac:dyDescent="0.25">
      <c r="G175"/>
      <c r="X175"/>
      <c r="AA175"/>
      <c r="AB175"/>
      <c r="AD175"/>
      <c r="AE175"/>
      <c r="AI175"/>
      <c r="AJ175"/>
      <c r="AK175"/>
      <c r="AL175"/>
      <c r="AM175"/>
      <c r="AS175"/>
      <c r="AT175"/>
      <c r="AY175"/>
      <c r="BB175"/>
    </row>
    <row r="176" spans="7:54" x14ac:dyDescent="0.25">
      <c r="G176"/>
      <c r="X176"/>
      <c r="AA176"/>
      <c r="AB176"/>
      <c r="AD176"/>
      <c r="AE176"/>
      <c r="AI176"/>
      <c r="AJ176"/>
      <c r="AK176"/>
      <c r="AL176"/>
      <c r="AM176"/>
      <c r="AS176"/>
      <c r="AT176"/>
      <c r="AY176"/>
      <c r="BB176"/>
    </row>
    <row r="177" spans="7:54" x14ac:dyDescent="0.25">
      <c r="G177"/>
      <c r="X177"/>
      <c r="AA177"/>
      <c r="AB177"/>
      <c r="AD177"/>
      <c r="AE177"/>
      <c r="AI177"/>
      <c r="AJ177"/>
      <c r="AK177"/>
      <c r="AL177"/>
      <c r="AM177"/>
      <c r="AS177"/>
      <c r="AT177"/>
      <c r="AY177"/>
      <c r="BB177"/>
    </row>
    <row r="178" spans="7:54" x14ac:dyDescent="0.25">
      <c r="G178"/>
      <c r="X178"/>
      <c r="AA178"/>
      <c r="AB178"/>
      <c r="AD178"/>
      <c r="AE178"/>
      <c r="AI178"/>
      <c r="AJ178"/>
      <c r="AK178"/>
      <c r="AL178"/>
      <c r="AM178"/>
      <c r="AS178"/>
      <c r="AT178"/>
      <c r="AY178"/>
      <c r="BB178"/>
    </row>
    <row r="179" spans="7:54" x14ac:dyDescent="0.25">
      <c r="G179"/>
      <c r="X179"/>
      <c r="AA179"/>
      <c r="AB179"/>
      <c r="AD179"/>
      <c r="AE179"/>
      <c r="AI179"/>
      <c r="AJ179"/>
      <c r="AK179"/>
      <c r="AL179"/>
      <c r="AM179"/>
      <c r="AS179"/>
      <c r="AT179"/>
      <c r="AY179"/>
      <c r="BB179"/>
    </row>
    <row r="180" spans="7:54" x14ac:dyDescent="0.25">
      <c r="G180"/>
      <c r="X180"/>
      <c r="AA180"/>
      <c r="AB180"/>
      <c r="AD180"/>
      <c r="AE180"/>
      <c r="AI180"/>
      <c r="AJ180"/>
      <c r="AK180"/>
      <c r="AL180"/>
      <c r="AM180"/>
      <c r="AS180"/>
      <c r="AT180"/>
      <c r="AY180"/>
      <c r="BB180"/>
    </row>
    <row r="181" spans="7:54" x14ac:dyDescent="0.25">
      <c r="G181"/>
      <c r="X181"/>
      <c r="AA181"/>
      <c r="AB181"/>
      <c r="AD181"/>
      <c r="AE181"/>
      <c r="AI181"/>
      <c r="AJ181"/>
      <c r="AK181"/>
      <c r="AL181"/>
      <c r="AM181"/>
      <c r="AS181"/>
      <c r="AT181"/>
      <c r="AY181"/>
      <c r="BB181"/>
    </row>
    <row r="182" spans="7:54" x14ac:dyDescent="0.25">
      <c r="G182"/>
      <c r="X182"/>
      <c r="AA182"/>
      <c r="AB182"/>
      <c r="AD182"/>
      <c r="AE182"/>
      <c r="AI182"/>
      <c r="AJ182"/>
      <c r="AK182"/>
      <c r="AL182"/>
      <c r="AM182"/>
      <c r="AS182"/>
      <c r="AT182"/>
      <c r="AY182"/>
      <c r="BB182"/>
    </row>
    <row r="183" spans="7:54" x14ac:dyDescent="0.25">
      <c r="G183"/>
      <c r="X183"/>
      <c r="AA183"/>
      <c r="AB183"/>
      <c r="AD183"/>
      <c r="AE183"/>
      <c r="AI183"/>
      <c r="AJ183"/>
      <c r="AK183"/>
      <c r="AL183"/>
      <c r="AM183"/>
      <c r="AS183"/>
      <c r="AT183"/>
      <c r="AY183"/>
      <c r="BB183"/>
    </row>
    <row r="184" spans="7:54" x14ac:dyDescent="0.25">
      <c r="G184"/>
      <c r="X184"/>
      <c r="AA184"/>
      <c r="AB184"/>
      <c r="AD184"/>
      <c r="AE184"/>
      <c r="AI184"/>
      <c r="AJ184"/>
      <c r="AK184"/>
      <c r="AL184"/>
      <c r="AM184"/>
      <c r="AS184"/>
      <c r="AT184"/>
      <c r="AY184"/>
      <c r="BB184"/>
    </row>
    <row r="185" spans="7:54" x14ac:dyDescent="0.25">
      <c r="G185"/>
      <c r="X185"/>
      <c r="AA185"/>
      <c r="AB185"/>
      <c r="AD185"/>
      <c r="AE185"/>
      <c r="AI185"/>
      <c r="AJ185"/>
      <c r="AK185"/>
      <c r="AL185"/>
      <c r="AM185"/>
      <c r="AS185"/>
      <c r="AT185"/>
      <c r="AY185"/>
      <c r="BB185"/>
    </row>
    <row r="186" spans="7:54" x14ac:dyDescent="0.25">
      <c r="G186"/>
      <c r="X186"/>
      <c r="AA186"/>
      <c r="AB186"/>
      <c r="AD186"/>
      <c r="AE186"/>
      <c r="AI186"/>
      <c r="AJ186"/>
      <c r="AK186"/>
      <c r="AL186"/>
      <c r="AM186"/>
      <c r="AS186"/>
      <c r="AT186"/>
      <c r="AY186"/>
      <c r="BB186"/>
    </row>
    <row r="187" spans="7:54" x14ac:dyDescent="0.25">
      <c r="G187"/>
      <c r="X187"/>
      <c r="AA187"/>
      <c r="AB187"/>
      <c r="AD187"/>
      <c r="AE187"/>
      <c r="AI187"/>
      <c r="AJ187"/>
      <c r="AK187"/>
      <c r="AL187"/>
      <c r="AM187"/>
      <c r="AS187"/>
      <c r="AT187"/>
      <c r="AY187"/>
      <c r="BB187"/>
    </row>
    <row r="188" spans="7:54" x14ac:dyDescent="0.25">
      <c r="G188"/>
      <c r="X188"/>
      <c r="AA188"/>
      <c r="AB188"/>
      <c r="AD188"/>
      <c r="AE188"/>
      <c r="AI188"/>
      <c r="AJ188"/>
      <c r="AK188"/>
      <c r="AL188"/>
      <c r="AM188"/>
      <c r="AS188"/>
      <c r="AT188"/>
      <c r="AY188"/>
      <c r="BB188"/>
    </row>
    <row r="189" spans="7:54" x14ac:dyDescent="0.25">
      <c r="G189"/>
      <c r="X189"/>
      <c r="AA189"/>
      <c r="AB189"/>
      <c r="AD189"/>
      <c r="AE189"/>
      <c r="AI189"/>
      <c r="AJ189"/>
      <c r="AK189"/>
      <c r="AL189"/>
      <c r="AM189"/>
      <c r="AS189"/>
      <c r="AT189"/>
      <c r="AY189"/>
      <c r="BB189"/>
    </row>
    <row r="190" spans="7:54" x14ac:dyDescent="0.25">
      <c r="G190"/>
      <c r="X190"/>
      <c r="AA190"/>
      <c r="AB190"/>
      <c r="AD190"/>
      <c r="AE190"/>
      <c r="AI190"/>
      <c r="AJ190"/>
      <c r="AK190"/>
      <c r="AL190"/>
      <c r="AM190"/>
      <c r="AS190"/>
      <c r="AT190"/>
      <c r="AY190"/>
      <c r="BB190"/>
    </row>
    <row r="191" spans="7:54" x14ac:dyDescent="0.25">
      <c r="G191"/>
      <c r="X191"/>
      <c r="AA191"/>
      <c r="AB191"/>
      <c r="AD191"/>
      <c r="AE191"/>
      <c r="AI191"/>
      <c r="AJ191"/>
      <c r="AK191"/>
      <c r="AL191"/>
      <c r="AM191"/>
      <c r="AS191"/>
      <c r="AT191"/>
      <c r="AY191"/>
      <c r="BB191"/>
    </row>
    <row r="192" spans="7:54" x14ac:dyDescent="0.25">
      <c r="G192"/>
      <c r="X192"/>
      <c r="AA192"/>
      <c r="AB192"/>
      <c r="AD192"/>
      <c r="AE192"/>
      <c r="AI192"/>
      <c r="AJ192"/>
      <c r="AK192"/>
      <c r="AL192"/>
      <c r="AM192"/>
      <c r="AS192"/>
      <c r="AT192"/>
      <c r="AY192"/>
      <c r="BB192"/>
    </row>
    <row r="193" spans="7:54" x14ac:dyDescent="0.25">
      <c r="G193"/>
      <c r="X193"/>
      <c r="AA193"/>
      <c r="AB193"/>
      <c r="AD193"/>
      <c r="AE193"/>
      <c r="AI193"/>
      <c r="AJ193"/>
      <c r="AK193"/>
      <c r="AL193"/>
      <c r="AM193"/>
      <c r="AS193"/>
      <c r="AT193"/>
      <c r="AY193"/>
      <c r="BB193"/>
    </row>
    <row r="194" spans="7:54" x14ac:dyDescent="0.25">
      <c r="G194"/>
      <c r="X194"/>
      <c r="AA194"/>
      <c r="AB194"/>
      <c r="AD194"/>
      <c r="AE194"/>
      <c r="AI194"/>
      <c r="AJ194"/>
      <c r="AK194"/>
      <c r="AL194"/>
      <c r="AM194"/>
      <c r="AS194"/>
      <c r="AT194"/>
      <c r="AY194"/>
      <c r="BB194"/>
    </row>
    <row r="195" spans="7:54" x14ac:dyDescent="0.25">
      <c r="G195"/>
      <c r="X195"/>
      <c r="AA195"/>
      <c r="AB195"/>
      <c r="AD195"/>
      <c r="AE195"/>
      <c r="AI195"/>
      <c r="AJ195"/>
      <c r="AK195"/>
      <c r="AL195"/>
      <c r="AM195"/>
      <c r="AS195"/>
      <c r="AT195"/>
      <c r="AY195"/>
      <c r="BB195"/>
    </row>
    <row r="196" spans="7:54" x14ac:dyDescent="0.25">
      <c r="G196"/>
      <c r="X196"/>
      <c r="AA196"/>
      <c r="AB196"/>
      <c r="AD196"/>
      <c r="AE196"/>
      <c r="AI196"/>
      <c r="AJ196"/>
      <c r="AK196"/>
      <c r="AL196"/>
      <c r="AM196"/>
      <c r="AS196"/>
      <c r="AT196"/>
      <c r="AY196"/>
      <c r="BB196"/>
    </row>
    <row r="197" spans="7:54" x14ac:dyDescent="0.25">
      <c r="G197"/>
      <c r="X197"/>
      <c r="AA197"/>
      <c r="AB197"/>
      <c r="AD197"/>
      <c r="AE197"/>
      <c r="AI197"/>
      <c r="AJ197"/>
      <c r="AK197"/>
      <c r="AL197"/>
      <c r="AM197"/>
      <c r="AS197"/>
      <c r="AT197"/>
      <c r="AY197"/>
      <c r="BB197"/>
    </row>
    <row r="198" spans="7:54" x14ac:dyDescent="0.25">
      <c r="G198"/>
      <c r="X198"/>
      <c r="AA198"/>
      <c r="AB198"/>
      <c r="AD198"/>
      <c r="AE198"/>
      <c r="AI198"/>
      <c r="AJ198"/>
      <c r="AK198"/>
      <c r="AL198"/>
      <c r="AM198"/>
      <c r="AS198"/>
      <c r="AT198"/>
      <c r="AY198"/>
      <c r="BB198"/>
    </row>
    <row r="199" spans="7:54" x14ac:dyDescent="0.25">
      <c r="G199"/>
      <c r="X199"/>
      <c r="AA199"/>
      <c r="AB199"/>
      <c r="AD199"/>
      <c r="AE199"/>
      <c r="AI199"/>
      <c r="AJ199"/>
      <c r="AK199"/>
      <c r="AL199"/>
      <c r="AM199"/>
      <c r="AS199"/>
      <c r="AT199"/>
      <c r="AY199"/>
      <c r="BB199"/>
    </row>
    <row r="200" spans="7:54" x14ac:dyDescent="0.25">
      <c r="G200"/>
      <c r="X200"/>
      <c r="AA200"/>
      <c r="AB200"/>
      <c r="AD200"/>
      <c r="AE200"/>
      <c r="AI200"/>
      <c r="AJ200"/>
      <c r="AK200"/>
      <c r="AL200"/>
      <c r="AM200"/>
      <c r="AS200"/>
      <c r="AT200"/>
      <c r="AY200"/>
      <c r="BB200"/>
    </row>
    <row r="201" spans="7:54" x14ac:dyDescent="0.25">
      <c r="G201"/>
      <c r="X201"/>
      <c r="AA201"/>
      <c r="AB201"/>
      <c r="AD201"/>
      <c r="AE201"/>
      <c r="AI201"/>
      <c r="AJ201"/>
      <c r="AK201"/>
      <c r="AL201"/>
      <c r="AM201"/>
      <c r="AS201"/>
      <c r="AT201"/>
      <c r="AY201"/>
      <c r="BB201"/>
    </row>
    <row r="202" spans="7:54" x14ac:dyDescent="0.25">
      <c r="G202"/>
      <c r="X202"/>
      <c r="AA202"/>
      <c r="AB202"/>
      <c r="AD202"/>
      <c r="AE202"/>
      <c r="AI202"/>
      <c r="AJ202"/>
      <c r="AK202"/>
      <c r="AL202"/>
      <c r="AM202"/>
      <c r="AS202"/>
      <c r="AT202"/>
      <c r="AY202"/>
      <c r="BB202"/>
    </row>
    <row r="203" spans="7:54" x14ac:dyDescent="0.25">
      <c r="G203"/>
      <c r="X203"/>
      <c r="AA203"/>
      <c r="AB203"/>
      <c r="AD203"/>
      <c r="AE203"/>
      <c r="AI203"/>
      <c r="AJ203"/>
      <c r="AK203"/>
      <c r="AL203"/>
      <c r="AM203"/>
      <c r="AS203"/>
      <c r="AT203"/>
      <c r="AY203"/>
      <c r="BB203"/>
    </row>
    <row r="204" spans="7:54" x14ac:dyDescent="0.25">
      <c r="G204"/>
      <c r="X204"/>
      <c r="AA204"/>
      <c r="AB204"/>
      <c r="AD204"/>
      <c r="AE204"/>
      <c r="AI204"/>
      <c r="AJ204"/>
      <c r="AK204"/>
      <c r="AL204"/>
      <c r="AM204"/>
      <c r="AS204"/>
      <c r="AT204"/>
      <c r="AY204"/>
      <c r="BB204"/>
    </row>
    <row r="205" spans="7:54" x14ac:dyDescent="0.25">
      <c r="G205"/>
      <c r="X205"/>
      <c r="AA205"/>
      <c r="AB205"/>
      <c r="AD205"/>
      <c r="AE205"/>
      <c r="AI205"/>
      <c r="AJ205"/>
      <c r="AK205"/>
      <c r="AL205"/>
      <c r="AM205"/>
      <c r="AS205"/>
      <c r="AT205"/>
      <c r="AY205"/>
      <c r="BB205"/>
    </row>
    <row r="206" spans="7:54" x14ac:dyDescent="0.25">
      <c r="G206"/>
      <c r="X206"/>
      <c r="AA206"/>
      <c r="AB206"/>
      <c r="AD206"/>
      <c r="AE206"/>
      <c r="AI206"/>
      <c r="AJ206"/>
      <c r="AK206"/>
      <c r="AL206"/>
      <c r="AM206"/>
      <c r="AS206"/>
      <c r="AT206"/>
      <c r="AY206"/>
      <c r="BB206"/>
    </row>
    <row r="207" spans="7:54" x14ac:dyDescent="0.25">
      <c r="G207"/>
      <c r="X207"/>
      <c r="AA207"/>
      <c r="AB207"/>
      <c r="AD207"/>
      <c r="AE207"/>
      <c r="AI207"/>
      <c r="AJ207"/>
      <c r="AK207"/>
      <c r="AL207"/>
      <c r="AM207"/>
      <c r="AS207"/>
      <c r="AT207"/>
      <c r="AY207"/>
      <c r="BB207"/>
    </row>
    <row r="208" spans="7:54" x14ac:dyDescent="0.25">
      <c r="G208"/>
      <c r="X208"/>
      <c r="AA208"/>
      <c r="AB208"/>
      <c r="AD208"/>
      <c r="AE208"/>
      <c r="AI208"/>
      <c r="AJ208"/>
      <c r="AK208"/>
      <c r="AL208"/>
      <c r="AM208"/>
      <c r="AS208"/>
      <c r="AT208"/>
      <c r="AY208"/>
      <c r="BB208"/>
    </row>
    <row r="209" spans="7:54" x14ac:dyDescent="0.25">
      <c r="G209"/>
      <c r="X209"/>
      <c r="AA209"/>
      <c r="AB209"/>
      <c r="AD209"/>
      <c r="AE209"/>
      <c r="AI209"/>
      <c r="AJ209"/>
      <c r="AK209"/>
      <c r="AL209"/>
      <c r="AM209"/>
      <c r="AS209"/>
      <c r="AT209"/>
      <c r="AY209"/>
      <c r="BB209"/>
    </row>
    <row r="210" spans="7:54" x14ac:dyDescent="0.25">
      <c r="G210"/>
      <c r="X210"/>
      <c r="AA210"/>
      <c r="AB210"/>
      <c r="AD210"/>
      <c r="AE210"/>
      <c r="AI210"/>
      <c r="AJ210"/>
      <c r="AK210"/>
      <c r="AL210"/>
      <c r="AM210"/>
      <c r="AS210"/>
      <c r="AT210"/>
      <c r="AY210"/>
      <c r="BB210"/>
    </row>
    <row r="211" spans="7:54" x14ac:dyDescent="0.25">
      <c r="G211"/>
      <c r="X211"/>
      <c r="AA211"/>
      <c r="AB211"/>
      <c r="AD211"/>
      <c r="AE211"/>
      <c r="AI211"/>
      <c r="AJ211"/>
      <c r="AK211"/>
      <c r="AL211"/>
      <c r="AM211"/>
      <c r="AS211"/>
      <c r="AT211"/>
      <c r="AY211"/>
      <c r="BB211"/>
    </row>
    <row r="212" spans="7:54" x14ac:dyDescent="0.25">
      <c r="G212"/>
      <c r="X212"/>
      <c r="AA212"/>
      <c r="AB212"/>
      <c r="AD212"/>
      <c r="AE212"/>
      <c r="AI212"/>
      <c r="AJ212"/>
      <c r="AK212"/>
      <c r="AL212"/>
      <c r="AM212"/>
      <c r="AS212"/>
      <c r="AT212"/>
      <c r="AY212"/>
      <c r="BB212"/>
    </row>
    <row r="213" spans="7:54" x14ac:dyDescent="0.25">
      <c r="G213"/>
      <c r="X213"/>
      <c r="AA213"/>
      <c r="AB213"/>
      <c r="AD213"/>
      <c r="AE213"/>
      <c r="AI213"/>
      <c r="AJ213"/>
      <c r="AK213"/>
      <c r="AL213"/>
      <c r="AM213"/>
      <c r="AS213"/>
      <c r="AT213"/>
      <c r="AY213"/>
      <c r="BB213"/>
    </row>
    <row r="214" spans="7:54" x14ac:dyDescent="0.25">
      <c r="G214"/>
      <c r="X214"/>
      <c r="AA214"/>
      <c r="AB214"/>
      <c r="AD214"/>
      <c r="AE214"/>
      <c r="AI214"/>
      <c r="AJ214"/>
      <c r="AK214"/>
      <c r="AL214"/>
      <c r="AM214"/>
      <c r="AS214"/>
      <c r="AT214"/>
      <c r="AY214"/>
      <c r="BB214"/>
    </row>
    <row r="215" spans="7:54" x14ac:dyDescent="0.25">
      <c r="G215"/>
      <c r="X215"/>
      <c r="AA215"/>
      <c r="AB215"/>
      <c r="AD215"/>
      <c r="AE215"/>
      <c r="AI215"/>
      <c r="AJ215"/>
      <c r="AK215"/>
      <c r="AL215"/>
      <c r="AM215"/>
      <c r="AS215"/>
      <c r="AT215"/>
      <c r="AY215"/>
      <c r="BB215"/>
    </row>
    <row r="216" spans="7:54" x14ac:dyDescent="0.25">
      <c r="G216"/>
      <c r="X216"/>
      <c r="AA216"/>
      <c r="AB216"/>
      <c r="AD216"/>
      <c r="AE216"/>
      <c r="AI216"/>
      <c r="AJ216"/>
      <c r="AK216"/>
      <c r="AL216"/>
      <c r="AM216"/>
      <c r="AS216"/>
      <c r="AT216"/>
      <c r="AY216"/>
      <c r="BB216"/>
    </row>
    <row r="217" spans="7:54" x14ac:dyDescent="0.25">
      <c r="G217"/>
      <c r="X217"/>
      <c r="AA217"/>
      <c r="AB217"/>
      <c r="AD217"/>
      <c r="AE217"/>
      <c r="AI217"/>
      <c r="AJ217"/>
      <c r="AK217"/>
      <c r="AL217"/>
      <c r="AM217"/>
      <c r="AS217"/>
      <c r="AT217"/>
      <c r="AY217"/>
      <c r="BB217"/>
    </row>
    <row r="218" spans="7:54" x14ac:dyDescent="0.25">
      <c r="G218"/>
      <c r="X218"/>
      <c r="AA218"/>
      <c r="AB218"/>
      <c r="AD218"/>
      <c r="AE218"/>
      <c r="AI218"/>
      <c r="AJ218"/>
      <c r="AK218"/>
      <c r="AL218"/>
      <c r="AM218"/>
      <c r="AS218"/>
      <c r="AT218"/>
      <c r="AY218"/>
      <c r="BB218"/>
    </row>
    <row r="219" spans="7:54" x14ac:dyDescent="0.25">
      <c r="G219"/>
      <c r="X219"/>
      <c r="AA219"/>
      <c r="AB219"/>
      <c r="AD219"/>
      <c r="AE219"/>
      <c r="AI219"/>
      <c r="AJ219"/>
      <c r="AK219"/>
      <c r="AL219"/>
      <c r="AM219"/>
      <c r="AS219"/>
      <c r="AT219"/>
      <c r="AY219"/>
      <c r="BB219"/>
    </row>
    <row r="220" spans="7:54" x14ac:dyDescent="0.25">
      <c r="G220"/>
      <c r="X220"/>
      <c r="AA220"/>
      <c r="AB220"/>
      <c r="AD220"/>
      <c r="AE220"/>
      <c r="AI220"/>
      <c r="AJ220"/>
      <c r="AK220"/>
      <c r="AL220"/>
      <c r="AM220"/>
      <c r="AS220"/>
      <c r="AT220"/>
      <c r="AY220"/>
      <c r="BB220"/>
    </row>
    <row r="221" spans="7:54" x14ac:dyDescent="0.25">
      <c r="G221"/>
      <c r="X221"/>
      <c r="AA221"/>
      <c r="AB221"/>
      <c r="AD221"/>
      <c r="AE221"/>
      <c r="AI221"/>
      <c r="AJ221"/>
      <c r="AK221"/>
      <c r="AL221"/>
      <c r="AM221"/>
      <c r="AS221"/>
      <c r="AT221"/>
      <c r="AY221"/>
      <c r="BB221"/>
    </row>
    <row r="222" spans="7:54" x14ac:dyDescent="0.25">
      <c r="G222"/>
      <c r="X222"/>
      <c r="AA222"/>
      <c r="AB222"/>
      <c r="AD222"/>
      <c r="AE222"/>
      <c r="AI222"/>
      <c r="AJ222"/>
      <c r="AK222"/>
      <c r="AL222"/>
      <c r="AM222"/>
      <c r="AS222"/>
      <c r="AT222"/>
      <c r="AY222"/>
      <c r="BB222"/>
    </row>
    <row r="223" spans="7:54" x14ac:dyDescent="0.25">
      <c r="G223"/>
      <c r="X223"/>
      <c r="AA223"/>
      <c r="AB223"/>
      <c r="AD223"/>
      <c r="AE223"/>
      <c r="AI223"/>
      <c r="AJ223"/>
      <c r="AK223"/>
      <c r="AL223"/>
      <c r="AM223"/>
      <c r="AS223"/>
      <c r="AT223"/>
      <c r="AY223"/>
      <c r="BB223"/>
    </row>
    <row r="224" spans="7:54" x14ac:dyDescent="0.25">
      <c r="G224"/>
      <c r="X224"/>
      <c r="AA224"/>
      <c r="AB224"/>
      <c r="AD224"/>
      <c r="AE224"/>
      <c r="AI224"/>
      <c r="AJ224"/>
      <c r="AK224"/>
      <c r="AL224"/>
      <c r="AM224"/>
      <c r="AS224"/>
      <c r="AT224"/>
      <c r="AY224"/>
      <c r="BB224"/>
    </row>
    <row r="225" spans="7:54" x14ac:dyDescent="0.25">
      <c r="G225"/>
      <c r="X225"/>
      <c r="AA225"/>
      <c r="AB225"/>
      <c r="AD225"/>
      <c r="AE225"/>
      <c r="AI225"/>
      <c r="AJ225"/>
      <c r="AK225"/>
      <c r="AL225"/>
      <c r="AM225"/>
      <c r="AS225"/>
      <c r="AT225"/>
      <c r="AY225"/>
      <c r="BB225"/>
    </row>
    <row r="226" spans="7:54" x14ac:dyDescent="0.25">
      <c r="G226"/>
      <c r="X226"/>
      <c r="AA226"/>
      <c r="AB226"/>
      <c r="AD226"/>
      <c r="AE226"/>
      <c r="AI226"/>
      <c r="AJ226"/>
      <c r="AK226"/>
      <c r="AL226"/>
      <c r="AM226"/>
      <c r="AS226"/>
      <c r="AT226"/>
      <c r="AY226"/>
      <c r="BB226"/>
    </row>
    <row r="227" spans="7:54" x14ac:dyDescent="0.25">
      <c r="G227"/>
      <c r="X227"/>
      <c r="AA227"/>
      <c r="AB227"/>
      <c r="AD227"/>
      <c r="AE227"/>
      <c r="AI227"/>
      <c r="AJ227"/>
      <c r="AK227"/>
      <c r="AL227"/>
      <c r="AM227"/>
      <c r="AS227"/>
      <c r="AT227"/>
      <c r="AY227"/>
      <c r="BB227"/>
    </row>
    <row r="228" spans="7:54" x14ac:dyDescent="0.25">
      <c r="G228"/>
      <c r="X228"/>
      <c r="AA228"/>
      <c r="AB228"/>
      <c r="AD228"/>
      <c r="AE228"/>
      <c r="AI228"/>
      <c r="AJ228"/>
      <c r="AK228"/>
      <c r="AL228"/>
      <c r="AM228"/>
      <c r="AS228"/>
      <c r="AT228"/>
      <c r="AY228"/>
      <c r="BB228"/>
    </row>
    <row r="229" spans="7:54" x14ac:dyDescent="0.25">
      <c r="G229"/>
      <c r="X229"/>
      <c r="AA229"/>
      <c r="AB229"/>
      <c r="AD229"/>
      <c r="AE229"/>
      <c r="AI229"/>
      <c r="AJ229"/>
      <c r="AK229"/>
      <c r="AL229"/>
      <c r="AM229"/>
      <c r="AS229"/>
      <c r="AT229"/>
      <c r="AY229"/>
      <c r="BB229"/>
    </row>
    <row r="230" spans="7:54" x14ac:dyDescent="0.25">
      <c r="G230"/>
      <c r="X230"/>
      <c r="AA230"/>
      <c r="AB230"/>
      <c r="AD230"/>
      <c r="AE230"/>
      <c r="AI230"/>
      <c r="AJ230"/>
      <c r="AK230"/>
      <c r="AL230"/>
      <c r="AM230"/>
      <c r="AS230"/>
      <c r="AT230"/>
      <c r="AY230"/>
      <c r="BB230"/>
    </row>
    <row r="231" spans="7:54" x14ac:dyDescent="0.25">
      <c r="G231"/>
      <c r="X231"/>
      <c r="AA231"/>
      <c r="AB231"/>
      <c r="AD231"/>
      <c r="AE231"/>
      <c r="AI231"/>
      <c r="AJ231"/>
      <c r="AK231"/>
      <c r="AL231"/>
      <c r="AM231"/>
      <c r="AS231"/>
      <c r="AT231"/>
      <c r="AY231"/>
      <c r="BB231"/>
    </row>
    <row r="232" spans="7:54" x14ac:dyDescent="0.25">
      <c r="G232"/>
      <c r="X232"/>
      <c r="AA232"/>
      <c r="AB232"/>
      <c r="AD232"/>
      <c r="AE232"/>
      <c r="AI232"/>
      <c r="AJ232"/>
      <c r="AK232"/>
      <c r="AL232"/>
      <c r="AM232"/>
      <c r="AS232"/>
      <c r="AT232"/>
      <c r="AY232"/>
      <c r="BB232"/>
    </row>
    <row r="233" spans="7:54" x14ac:dyDescent="0.25">
      <c r="G233"/>
      <c r="X233"/>
      <c r="AA233"/>
      <c r="AB233"/>
      <c r="AD233"/>
      <c r="AE233"/>
      <c r="AI233"/>
      <c r="AJ233"/>
      <c r="AK233"/>
      <c r="AL233"/>
      <c r="AM233"/>
      <c r="AS233"/>
      <c r="AT233"/>
      <c r="AY233"/>
      <c r="BB233"/>
    </row>
    <row r="234" spans="7:54" x14ac:dyDescent="0.25">
      <c r="G234"/>
      <c r="X234"/>
      <c r="AA234"/>
      <c r="AB234"/>
      <c r="AD234"/>
      <c r="AE234"/>
      <c r="AI234"/>
      <c r="AJ234"/>
      <c r="AK234"/>
      <c r="AL234"/>
      <c r="AM234"/>
      <c r="AS234"/>
      <c r="AT234"/>
      <c r="AY234"/>
      <c r="BB234"/>
    </row>
    <row r="235" spans="7:54" x14ac:dyDescent="0.25">
      <c r="G235"/>
      <c r="X235"/>
      <c r="AA235"/>
      <c r="AB235"/>
      <c r="AD235"/>
      <c r="AE235"/>
      <c r="AI235"/>
      <c r="AJ235"/>
      <c r="AK235"/>
      <c r="AL235"/>
      <c r="AM235"/>
      <c r="AS235"/>
      <c r="AT235"/>
      <c r="AY235"/>
      <c r="BB235"/>
    </row>
    <row r="236" spans="7:54" x14ac:dyDescent="0.25">
      <c r="G236"/>
      <c r="X236"/>
      <c r="AA236"/>
      <c r="AB236"/>
      <c r="AD236"/>
      <c r="AE236"/>
      <c r="AI236"/>
      <c r="AJ236"/>
      <c r="AK236"/>
      <c r="AL236"/>
      <c r="AM236"/>
      <c r="AS236"/>
      <c r="AT236"/>
      <c r="AY236"/>
      <c r="BB236"/>
    </row>
    <row r="237" spans="7:54" x14ac:dyDescent="0.25">
      <c r="G237"/>
      <c r="X237"/>
      <c r="AA237"/>
      <c r="AB237"/>
      <c r="AD237"/>
      <c r="AE237"/>
      <c r="AI237"/>
      <c r="AJ237"/>
      <c r="AK237"/>
      <c r="AL237"/>
      <c r="AM237"/>
      <c r="AS237"/>
      <c r="AT237"/>
      <c r="AY237"/>
      <c r="BB237"/>
    </row>
    <row r="238" spans="7:54" x14ac:dyDescent="0.25">
      <c r="G238"/>
      <c r="X238"/>
      <c r="AA238"/>
      <c r="AB238"/>
      <c r="AD238"/>
      <c r="AE238"/>
      <c r="AI238"/>
      <c r="AJ238"/>
      <c r="AK238"/>
      <c r="AL238"/>
      <c r="AM238"/>
      <c r="AS238"/>
      <c r="AT238"/>
      <c r="AY238"/>
      <c r="BB238"/>
    </row>
    <row r="239" spans="7:54" x14ac:dyDescent="0.25">
      <c r="G239"/>
      <c r="X239"/>
      <c r="AA239"/>
      <c r="AB239"/>
      <c r="AD239"/>
      <c r="AE239"/>
      <c r="AI239"/>
      <c r="AJ239"/>
      <c r="AK239"/>
      <c r="AL239"/>
      <c r="AM239"/>
      <c r="AS239"/>
      <c r="AT239"/>
      <c r="AY239"/>
      <c r="BB239"/>
    </row>
    <row r="240" spans="7:54" x14ac:dyDescent="0.25">
      <c r="G240"/>
      <c r="X240"/>
      <c r="AA240"/>
      <c r="AB240"/>
      <c r="AD240"/>
      <c r="AE240"/>
      <c r="AI240"/>
      <c r="AJ240"/>
      <c r="AK240"/>
      <c r="AL240"/>
      <c r="AM240"/>
      <c r="AS240"/>
      <c r="AT240"/>
      <c r="AY240"/>
      <c r="BB240"/>
    </row>
    <row r="241" spans="7:54" x14ac:dyDescent="0.25">
      <c r="G241"/>
      <c r="X241"/>
      <c r="AA241"/>
      <c r="AB241"/>
      <c r="AD241"/>
      <c r="AE241"/>
      <c r="AI241"/>
      <c r="AJ241"/>
      <c r="AK241"/>
      <c r="AL241"/>
      <c r="AM241"/>
      <c r="AS241"/>
      <c r="AT241"/>
      <c r="AY241"/>
      <c r="BB241"/>
    </row>
    <row r="242" spans="7:54" x14ac:dyDescent="0.25">
      <c r="G242"/>
      <c r="X242"/>
      <c r="AA242"/>
      <c r="AB242"/>
      <c r="AD242"/>
      <c r="AE242"/>
      <c r="AI242"/>
      <c r="AJ242"/>
      <c r="AK242"/>
      <c r="AL242"/>
      <c r="AM242"/>
      <c r="AS242"/>
      <c r="AT242"/>
      <c r="AY242"/>
      <c r="BB242"/>
    </row>
    <row r="243" spans="7:54" x14ac:dyDescent="0.25">
      <c r="G243"/>
      <c r="X243"/>
      <c r="AA243"/>
      <c r="AB243"/>
      <c r="AD243"/>
      <c r="AE243"/>
      <c r="AI243"/>
      <c r="AJ243"/>
      <c r="AK243"/>
      <c r="AL243"/>
      <c r="AM243"/>
      <c r="AS243"/>
      <c r="AT243"/>
      <c r="AY243"/>
      <c r="BB243"/>
    </row>
    <row r="244" spans="7:54" x14ac:dyDescent="0.25">
      <c r="G244"/>
      <c r="X244"/>
      <c r="AA244"/>
      <c r="AB244"/>
      <c r="AD244"/>
      <c r="AE244"/>
      <c r="AI244"/>
      <c r="AJ244"/>
      <c r="AK244"/>
      <c r="AL244"/>
      <c r="AM244"/>
      <c r="AS244"/>
      <c r="AT244"/>
      <c r="AY244"/>
      <c r="BB244"/>
    </row>
    <row r="245" spans="7:54" x14ac:dyDescent="0.25">
      <c r="G245"/>
      <c r="X245"/>
      <c r="AA245"/>
      <c r="AB245"/>
      <c r="AD245"/>
      <c r="AE245"/>
      <c r="AI245"/>
      <c r="AJ245"/>
      <c r="AK245"/>
      <c r="AL245"/>
      <c r="AM245"/>
      <c r="AS245"/>
      <c r="AT245"/>
      <c r="AY245"/>
      <c r="BB245"/>
    </row>
    <row r="246" spans="7:54" x14ac:dyDescent="0.25">
      <c r="G246"/>
      <c r="X246"/>
      <c r="AA246"/>
      <c r="AB246"/>
      <c r="AD246"/>
      <c r="AE246"/>
      <c r="AI246"/>
      <c r="AJ246"/>
      <c r="AK246"/>
      <c r="AL246"/>
      <c r="AM246"/>
      <c r="AS246"/>
      <c r="AT246"/>
      <c r="AY246"/>
      <c r="BB246"/>
    </row>
    <row r="247" spans="7:54" x14ac:dyDescent="0.25">
      <c r="G247"/>
      <c r="X247"/>
      <c r="AA247"/>
      <c r="AB247"/>
      <c r="AD247"/>
      <c r="AE247"/>
      <c r="AI247"/>
      <c r="AJ247"/>
      <c r="AK247"/>
      <c r="AL247"/>
      <c r="AM247"/>
      <c r="AS247"/>
      <c r="AT247"/>
      <c r="AY247"/>
      <c r="BB247"/>
    </row>
    <row r="248" spans="7:54" x14ac:dyDescent="0.25">
      <c r="G248"/>
      <c r="X248"/>
      <c r="AA248"/>
      <c r="AB248"/>
      <c r="AD248"/>
      <c r="AE248"/>
      <c r="AI248"/>
      <c r="AJ248"/>
      <c r="AK248"/>
      <c r="AL248"/>
      <c r="AM248"/>
      <c r="AS248"/>
      <c r="AT248"/>
      <c r="AY248"/>
      <c r="BB248"/>
    </row>
    <row r="249" spans="7:54" x14ac:dyDescent="0.25">
      <c r="G249"/>
      <c r="X249"/>
      <c r="AA249"/>
      <c r="AB249"/>
      <c r="AD249"/>
      <c r="AE249"/>
      <c r="AI249"/>
      <c r="AJ249"/>
      <c r="AK249"/>
      <c r="AL249"/>
      <c r="AM249"/>
      <c r="AS249"/>
      <c r="AT249"/>
      <c r="AY249"/>
      <c r="BB249"/>
    </row>
    <row r="250" spans="7:54" x14ac:dyDescent="0.25">
      <c r="G250"/>
      <c r="X250"/>
      <c r="AA250"/>
      <c r="AB250"/>
      <c r="AD250"/>
      <c r="AE250"/>
      <c r="AI250"/>
      <c r="AJ250"/>
      <c r="AK250"/>
      <c r="AL250"/>
      <c r="AM250"/>
      <c r="AS250"/>
      <c r="AT250"/>
      <c r="AY250"/>
      <c r="BB250"/>
    </row>
    <row r="251" spans="7:54" x14ac:dyDescent="0.25">
      <c r="G251"/>
      <c r="X251"/>
      <c r="AA251"/>
      <c r="AB251"/>
      <c r="AD251"/>
      <c r="AE251"/>
      <c r="AI251"/>
      <c r="AJ251"/>
      <c r="AK251"/>
      <c r="AL251"/>
      <c r="AM251"/>
      <c r="AS251"/>
      <c r="AT251"/>
      <c r="AY251"/>
      <c r="BB251"/>
    </row>
    <row r="252" spans="7:54" x14ac:dyDescent="0.25">
      <c r="G252"/>
      <c r="X252"/>
      <c r="AA252"/>
      <c r="AB252"/>
      <c r="AD252"/>
      <c r="AE252"/>
      <c r="AI252"/>
      <c r="AJ252"/>
      <c r="AK252"/>
      <c r="AL252"/>
      <c r="AM252"/>
      <c r="AS252"/>
      <c r="AT252"/>
      <c r="AY252"/>
      <c r="BB252"/>
    </row>
    <row r="253" spans="7:54" x14ac:dyDescent="0.25">
      <c r="G253"/>
      <c r="X253"/>
      <c r="AA253"/>
      <c r="AB253"/>
      <c r="AD253"/>
      <c r="AE253"/>
      <c r="AI253"/>
      <c r="AJ253"/>
      <c r="AK253"/>
      <c r="AL253"/>
      <c r="AM253"/>
      <c r="AS253"/>
      <c r="AT253"/>
      <c r="AY253"/>
      <c r="BB253"/>
    </row>
    <row r="254" spans="7:54" x14ac:dyDescent="0.25">
      <c r="G254"/>
      <c r="X254"/>
      <c r="AA254"/>
      <c r="AB254"/>
      <c r="AD254"/>
      <c r="AE254"/>
      <c r="AI254"/>
      <c r="AJ254"/>
      <c r="AK254"/>
      <c r="AL254"/>
      <c r="AM254"/>
      <c r="AS254"/>
      <c r="AT254"/>
      <c r="AY254"/>
      <c r="BB254"/>
    </row>
    <row r="255" spans="7:54" x14ac:dyDescent="0.25">
      <c r="G255"/>
      <c r="X255"/>
      <c r="AA255"/>
      <c r="AB255"/>
      <c r="AD255"/>
      <c r="AE255"/>
      <c r="AI255"/>
      <c r="AJ255"/>
      <c r="AK255"/>
      <c r="AL255"/>
      <c r="AM255"/>
      <c r="AS255"/>
      <c r="AT255"/>
      <c r="AY255"/>
      <c r="BB255"/>
    </row>
    <row r="256" spans="7:54" x14ac:dyDescent="0.25">
      <c r="G256"/>
      <c r="X256"/>
      <c r="AA256"/>
      <c r="AB256"/>
      <c r="AD256"/>
      <c r="AE256"/>
      <c r="AI256"/>
      <c r="AJ256"/>
      <c r="AK256"/>
      <c r="AL256"/>
      <c r="AM256"/>
      <c r="AS256"/>
      <c r="AT256"/>
      <c r="AY256"/>
      <c r="BB256"/>
    </row>
    <row r="257" spans="7:54" x14ac:dyDescent="0.25">
      <c r="G257"/>
      <c r="X257"/>
      <c r="AA257"/>
      <c r="AB257"/>
      <c r="AD257"/>
      <c r="AE257"/>
      <c r="AI257"/>
      <c r="AJ257"/>
      <c r="AK257"/>
      <c r="AL257"/>
      <c r="AM257"/>
      <c r="AS257"/>
      <c r="AT257"/>
      <c r="AY257"/>
      <c r="BB257"/>
    </row>
    <row r="258" spans="7:54" x14ac:dyDescent="0.25">
      <c r="G258"/>
      <c r="X258"/>
      <c r="AA258"/>
      <c r="AB258"/>
      <c r="AD258"/>
      <c r="AE258"/>
      <c r="AI258"/>
      <c r="AJ258"/>
      <c r="AK258"/>
      <c r="AL258"/>
      <c r="AM258"/>
      <c r="AS258"/>
      <c r="AT258"/>
      <c r="AY258"/>
      <c r="BB258"/>
    </row>
    <row r="259" spans="7:54" x14ac:dyDescent="0.25">
      <c r="G259"/>
      <c r="X259"/>
      <c r="AA259"/>
      <c r="AB259"/>
      <c r="AD259"/>
      <c r="AE259"/>
      <c r="AI259"/>
      <c r="AJ259"/>
      <c r="AK259"/>
      <c r="AL259"/>
      <c r="AM259"/>
      <c r="AS259"/>
      <c r="AT259"/>
      <c r="AY259"/>
      <c r="BB259"/>
    </row>
    <row r="260" spans="7:54" x14ac:dyDescent="0.25">
      <c r="G260"/>
      <c r="X260"/>
      <c r="AA260"/>
      <c r="AB260"/>
      <c r="AD260"/>
      <c r="AE260"/>
      <c r="AI260"/>
      <c r="AJ260"/>
      <c r="AK260"/>
      <c r="AL260"/>
      <c r="AM260"/>
      <c r="AS260"/>
      <c r="AT260"/>
      <c r="AY260"/>
      <c r="BB260"/>
    </row>
    <row r="261" spans="7:54" x14ac:dyDescent="0.25">
      <c r="G261"/>
      <c r="X261"/>
      <c r="AA261"/>
      <c r="AB261"/>
      <c r="AD261"/>
      <c r="AE261"/>
      <c r="AI261"/>
      <c r="AJ261"/>
      <c r="AK261"/>
      <c r="AL261"/>
      <c r="AM261"/>
      <c r="AS261"/>
      <c r="AT261"/>
      <c r="AY261"/>
      <c r="BB261"/>
    </row>
    <row r="262" spans="7:54" x14ac:dyDescent="0.25">
      <c r="G262"/>
      <c r="X262"/>
      <c r="AA262"/>
      <c r="AB262"/>
      <c r="AD262"/>
      <c r="AE262"/>
      <c r="AI262"/>
      <c r="AJ262"/>
      <c r="AK262"/>
      <c r="AL262"/>
      <c r="AM262"/>
      <c r="AS262"/>
      <c r="AT262"/>
      <c r="AY262"/>
      <c r="BB262"/>
    </row>
    <row r="263" spans="7:54" x14ac:dyDescent="0.25">
      <c r="G263"/>
      <c r="X263"/>
      <c r="AA263"/>
      <c r="AB263"/>
      <c r="AD263"/>
      <c r="AE263"/>
      <c r="AI263"/>
      <c r="AJ263"/>
      <c r="AK263"/>
      <c r="AL263"/>
      <c r="AM263"/>
      <c r="AS263"/>
      <c r="AT263"/>
      <c r="AY263"/>
      <c r="BB263"/>
    </row>
    <row r="264" spans="7:54" x14ac:dyDescent="0.25">
      <c r="G264"/>
      <c r="X264"/>
      <c r="AA264"/>
      <c r="AB264"/>
      <c r="AD264"/>
      <c r="AE264"/>
      <c r="AI264"/>
      <c r="AJ264"/>
      <c r="AK264"/>
      <c r="AL264"/>
      <c r="AM264"/>
      <c r="AS264"/>
      <c r="AT264"/>
      <c r="AY264"/>
      <c r="BB264"/>
    </row>
    <row r="265" spans="7:54" x14ac:dyDescent="0.25">
      <c r="G265"/>
      <c r="X265"/>
      <c r="AA265"/>
      <c r="AB265"/>
      <c r="AD265"/>
      <c r="AE265"/>
      <c r="AI265"/>
      <c r="AJ265"/>
      <c r="AK265"/>
      <c r="AL265"/>
      <c r="AM265"/>
      <c r="AS265"/>
      <c r="AT265"/>
      <c r="AY265"/>
      <c r="BB265"/>
    </row>
    <row r="266" spans="7:54" x14ac:dyDescent="0.25">
      <c r="G266"/>
      <c r="X266"/>
      <c r="AA266"/>
      <c r="AB266"/>
      <c r="AD266"/>
      <c r="AE266"/>
      <c r="AI266"/>
      <c r="AJ266"/>
      <c r="AK266"/>
      <c r="AL266"/>
      <c r="AM266"/>
      <c r="AS266"/>
      <c r="AT266"/>
      <c r="AY266"/>
      <c r="BB266"/>
    </row>
    <row r="267" spans="7:54" x14ac:dyDescent="0.25">
      <c r="G267"/>
      <c r="X267"/>
      <c r="AA267"/>
      <c r="AB267"/>
      <c r="AD267"/>
      <c r="AE267"/>
      <c r="AI267"/>
      <c r="AJ267"/>
      <c r="AK267"/>
      <c r="AL267"/>
      <c r="AM267"/>
      <c r="AS267"/>
      <c r="AT267"/>
      <c r="AY267"/>
      <c r="BB267"/>
    </row>
    <row r="268" spans="7:54" x14ac:dyDescent="0.25">
      <c r="G268"/>
      <c r="X268"/>
      <c r="AA268"/>
      <c r="AB268"/>
      <c r="AD268"/>
      <c r="AE268"/>
      <c r="AI268"/>
      <c r="AJ268"/>
      <c r="AK268"/>
      <c r="AL268"/>
      <c r="AM268"/>
      <c r="AS268"/>
      <c r="AT268"/>
      <c r="AY268"/>
      <c r="BB268"/>
    </row>
    <row r="269" spans="7:54" x14ac:dyDescent="0.25">
      <c r="G269"/>
      <c r="X269"/>
      <c r="AA269"/>
      <c r="AB269"/>
      <c r="AD269"/>
      <c r="AE269"/>
      <c r="AI269"/>
      <c r="AJ269"/>
      <c r="AK269"/>
      <c r="AL269"/>
      <c r="AM269"/>
      <c r="AS269"/>
      <c r="AT269"/>
      <c r="AY269"/>
      <c r="BB269"/>
    </row>
    <row r="270" spans="7:54" x14ac:dyDescent="0.25">
      <c r="G270"/>
      <c r="X270"/>
      <c r="AA270"/>
      <c r="AB270"/>
      <c r="AD270"/>
      <c r="AE270"/>
      <c r="AI270"/>
      <c r="AJ270"/>
      <c r="AK270"/>
      <c r="AL270"/>
      <c r="AM270"/>
      <c r="AS270"/>
      <c r="AT270"/>
      <c r="AY270"/>
      <c r="BB270"/>
    </row>
    <row r="271" spans="7:54" x14ac:dyDescent="0.25">
      <c r="G271"/>
      <c r="X271"/>
      <c r="AA271"/>
      <c r="AB271"/>
      <c r="AD271"/>
      <c r="AE271"/>
      <c r="AI271"/>
      <c r="AJ271"/>
      <c r="AK271"/>
      <c r="AL271"/>
      <c r="AM271"/>
      <c r="AS271"/>
      <c r="AT271"/>
      <c r="AY271"/>
      <c r="BB271"/>
    </row>
    <row r="272" spans="7:54" x14ac:dyDescent="0.25">
      <c r="G272"/>
      <c r="X272"/>
      <c r="AA272"/>
      <c r="AB272"/>
      <c r="AD272"/>
      <c r="AE272"/>
      <c r="AI272"/>
      <c r="AJ272"/>
      <c r="AK272"/>
      <c r="AL272"/>
      <c r="AM272"/>
      <c r="AS272"/>
      <c r="AT272"/>
      <c r="AY272"/>
      <c r="BB272"/>
    </row>
    <row r="273" spans="7:54" x14ac:dyDescent="0.25">
      <c r="G273"/>
      <c r="X273"/>
      <c r="AA273"/>
      <c r="AB273"/>
      <c r="AD273"/>
      <c r="AE273"/>
      <c r="AI273"/>
      <c r="AJ273"/>
      <c r="AK273"/>
      <c r="AL273"/>
      <c r="AM273"/>
      <c r="AS273"/>
      <c r="AT273"/>
      <c r="AY273"/>
      <c r="BB273"/>
    </row>
    <row r="274" spans="7:54" x14ac:dyDescent="0.25">
      <c r="G274"/>
      <c r="X274"/>
      <c r="AA274"/>
      <c r="AB274"/>
      <c r="AD274"/>
      <c r="AE274"/>
      <c r="AI274"/>
      <c r="AJ274"/>
      <c r="AK274"/>
      <c r="AL274"/>
      <c r="AM274"/>
      <c r="AS274"/>
      <c r="AT274"/>
      <c r="AY274"/>
      <c r="BB274"/>
    </row>
    <row r="275" spans="7:54" x14ac:dyDescent="0.25">
      <c r="G275"/>
      <c r="X275"/>
      <c r="AA275"/>
      <c r="AB275"/>
      <c r="AD275"/>
      <c r="AE275"/>
      <c r="AI275"/>
      <c r="AJ275"/>
      <c r="AK275"/>
      <c r="AL275"/>
      <c r="AM275"/>
      <c r="AS275"/>
      <c r="AT275"/>
      <c r="AY275"/>
      <c r="BB275"/>
    </row>
    <row r="276" spans="7:54" x14ac:dyDescent="0.25">
      <c r="G276"/>
      <c r="X276"/>
      <c r="AA276"/>
      <c r="AB276"/>
      <c r="AD276"/>
      <c r="AE276"/>
      <c r="AI276"/>
      <c r="AJ276"/>
      <c r="AK276"/>
      <c r="AL276"/>
      <c r="AM276"/>
      <c r="AS276"/>
      <c r="AT276"/>
      <c r="AY276"/>
      <c r="BB276"/>
    </row>
    <row r="277" spans="7:54" x14ac:dyDescent="0.25">
      <c r="G277"/>
      <c r="X277"/>
      <c r="AA277"/>
      <c r="AB277"/>
      <c r="AD277"/>
      <c r="AE277"/>
      <c r="AI277"/>
      <c r="AJ277"/>
      <c r="AK277"/>
      <c r="AL277"/>
      <c r="AM277"/>
      <c r="AS277"/>
      <c r="AT277"/>
      <c r="AY277"/>
      <c r="BB277"/>
    </row>
    <row r="278" spans="7:54" x14ac:dyDescent="0.25">
      <c r="G278"/>
      <c r="X278"/>
      <c r="AA278"/>
      <c r="AB278"/>
      <c r="AD278"/>
      <c r="AE278"/>
      <c r="AI278"/>
      <c r="AJ278"/>
      <c r="AK278"/>
      <c r="AL278"/>
      <c r="AM278"/>
      <c r="AS278"/>
      <c r="AT278"/>
      <c r="AY278"/>
      <c r="BB278"/>
    </row>
    <row r="279" spans="7:54" x14ac:dyDescent="0.25">
      <c r="G279"/>
      <c r="X279"/>
      <c r="AA279"/>
      <c r="AB279"/>
      <c r="AD279"/>
      <c r="AE279"/>
      <c r="AI279"/>
      <c r="AJ279"/>
      <c r="AK279"/>
      <c r="AL279"/>
      <c r="AM279"/>
      <c r="AS279"/>
      <c r="AT279"/>
      <c r="AY279"/>
      <c r="BB279"/>
    </row>
    <row r="280" spans="7:54" x14ac:dyDescent="0.25">
      <c r="G280"/>
      <c r="X280"/>
      <c r="AA280"/>
      <c r="AB280"/>
      <c r="AD280"/>
      <c r="AE280"/>
      <c r="AI280"/>
      <c r="AJ280"/>
      <c r="AK280"/>
      <c r="AL280"/>
      <c r="AM280"/>
      <c r="AS280"/>
      <c r="AT280"/>
      <c r="AY280"/>
      <c r="BB280"/>
    </row>
    <row r="281" spans="7:54" x14ac:dyDescent="0.25">
      <c r="G281"/>
      <c r="X281"/>
      <c r="AA281"/>
      <c r="AB281"/>
      <c r="AD281"/>
      <c r="AE281"/>
      <c r="AI281"/>
      <c r="AJ281"/>
      <c r="AK281"/>
      <c r="AL281"/>
      <c r="AM281"/>
      <c r="AS281"/>
      <c r="AT281"/>
      <c r="AY281"/>
      <c r="BB281"/>
    </row>
    <row r="282" spans="7:54" x14ac:dyDescent="0.25">
      <c r="G282"/>
      <c r="X282"/>
      <c r="AA282"/>
      <c r="AB282"/>
      <c r="AD282"/>
      <c r="AE282"/>
      <c r="AI282"/>
      <c r="AJ282"/>
      <c r="AK282"/>
      <c r="AL282"/>
      <c r="AM282"/>
      <c r="AS282"/>
      <c r="AT282"/>
      <c r="AY282"/>
      <c r="BB282"/>
    </row>
    <row r="283" spans="7:54" x14ac:dyDescent="0.25">
      <c r="G283"/>
      <c r="X283"/>
      <c r="AA283"/>
      <c r="AB283"/>
      <c r="AD283"/>
      <c r="AE283"/>
      <c r="AI283"/>
      <c r="AJ283"/>
      <c r="AK283"/>
      <c r="AL283"/>
      <c r="AM283"/>
      <c r="AS283"/>
      <c r="AT283"/>
      <c r="AY283"/>
      <c r="BB283"/>
    </row>
    <row r="284" spans="7:54" x14ac:dyDescent="0.25">
      <c r="G284"/>
      <c r="X284"/>
      <c r="AA284"/>
      <c r="AB284"/>
      <c r="AD284"/>
      <c r="AE284"/>
      <c r="AI284"/>
      <c r="AJ284"/>
      <c r="AK284"/>
      <c r="AL284"/>
      <c r="AM284"/>
      <c r="AS284"/>
      <c r="AT284"/>
      <c r="AY284"/>
      <c r="BB284"/>
    </row>
    <row r="285" spans="7:54" x14ac:dyDescent="0.25">
      <c r="G285"/>
      <c r="X285"/>
      <c r="AA285"/>
      <c r="AB285"/>
      <c r="AD285"/>
      <c r="AE285"/>
      <c r="AI285"/>
      <c r="AJ285"/>
      <c r="AK285"/>
      <c r="AL285"/>
      <c r="AM285"/>
      <c r="AS285"/>
      <c r="AT285"/>
      <c r="AY285"/>
      <c r="BB285"/>
    </row>
    <row r="286" spans="7:54" x14ac:dyDescent="0.25">
      <c r="G286"/>
      <c r="X286"/>
      <c r="AA286"/>
      <c r="AB286"/>
      <c r="AD286"/>
      <c r="AE286"/>
      <c r="AI286"/>
      <c r="AJ286"/>
      <c r="AK286"/>
      <c r="AL286"/>
      <c r="AM286"/>
      <c r="AS286"/>
      <c r="AT286"/>
      <c r="AY286"/>
      <c r="BB286"/>
    </row>
    <row r="287" spans="7:54" x14ac:dyDescent="0.25">
      <c r="G287"/>
      <c r="X287"/>
      <c r="AA287"/>
      <c r="AB287"/>
      <c r="AD287"/>
      <c r="AE287"/>
      <c r="AI287"/>
      <c r="AJ287"/>
      <c r="AK287"/>
      <c r="AL287"/>
      <c r="AM287"/>
      <c r="AS287"/>
      <c r="AT287"/>
      <c r="AY287"/>
      <c r="BB287"/>
    </row>
    <row r="288" spans="7:54" x14ac:dyDescent="0.25">
      <c r="G288"/>
      <c r="X288"/>
      <c r="AA288"/>
      <c r="AB288"/>
      <c r="AD288"/>
      <c r="AE288"/>
      <c r="AI288"/>
      <c r="AJ288"/>
      <c r="AK288"/>
      <c r="AL288"/>
      <c r="AM288"/>
      <c r="AS288"/>
      <c r="AT288"/>
      <c r="AY288"/>
      <c r="BB288"/>
    </row>
    <row r="289" spans="7:54" x14ac:dyDescent="0.25">
      <c r="G289"/>
      <c r="X289"/>
      <c r="AA289"/>
      <c r="AB289"/>
      <c r="AD289"/>
      <c r="AE289"/>
      <c r="AI289"/>
      <c r="AJ289"/>
      <c r="AK289"/>
      <c r="AL289"/>
      <c r="AM289"/>
      <c r="AS289"/>
      <c r="AT289"/>
      <c r="AY289"/>
      <c r="BB289"/>
    </row>
    <row r="290" spans="7:54" x14ac:dyDescent="0.25">
      <c r="G290"/>
      <c r="X290"/>
      <c r="AA290"/>
      <c r="AB290"/>
      <c r="AD290"/>
      <c r="AE290"/>
      <c r="AI290"/>
      <c r="AJ290"/>
      <c r="AK290"/>
      <c r="AL290"/>
      <c r="AM290"/>
      <c r="AS290"/>
      <c r="AT290"/>
      <c r="AY290"/>
      <c r="BB290"/>
    </row>
    <row r="291" spans="7:54" x14ac:dyDescent="0.25">
      <c r="G291"/>
      <c r="X291"/>
      <c r="AA291"/>
      <c r="AB291"/>
      <c r="AD291"/>
      <c r="AE291"/>
      <c r="AI291"/>
      <c r="AJ291"/>
      <c r="AK291"/>
      <c r="AL291"/>
      <c r="AM291"/>
      <c r="AS291"/>
      <c r="AT291"/>
      <c r="AY291"/>
      <c r="BB291"/>
    </row>
    <row r="292" spans="7:54" x14ac:dyDescent="0.25">
      <c r="G292"/>
      <c r="X292"/>
      <c r="AA292"/>
      <c r="AB292"/>
      <c r="AD292"/>
      <c r="AE292"/>
      <c r="AI292"/>
      <c r="AJ292"/>
      <c r="AK292"/>
      <c r="AL292"/>
      <c r="AM292"/>
      <c r="AS292"/>
      <c r="AT292"/>
      <c r="AY292"/>
      <c r="BB292"/>
    </row>
    <row r="293" spans="7:54" x14ac:dyDescent="0.25">
      <c r="G293"/>
      <c r="X293"/>
      <c r="AA293"/>
      <c r="AB293"/>
      <c r="AD293"/>
      <c r="AE293"/>
      <c r="AI293"/>
      <c r="AJ293"/>
      <c r="AK293"/>
      <c r="AL293"/>
      <c r="AM293"/>
      <c r="AS293"/>
      <c r="AT293"/>
      <c r="AY293"/>
      <c r="BB293"/>
    </row>
    <row r="294" spans="7:54" x14ac:dyDescent="0.25">
      <c r="G294"/>
      <c r="X294"/>
      <c r="AA294"/>
      <c r="AB294"/>
      <c r="AD294"/>
      <c r="AE294"/>
      <c r="AI294"/>
      <c r="AJ294"/>
      <c r="AK294"/>
      <c r="AL294"/>
      <c r="AM294"/>
      <c r="AS294"/>
      <c r="AT294"/>
      <c r="AY294"/>
      <c r="BB294"/>
    </row>
    <row r="295" spans="7:54" x14ac:dyDescent="0.25">
      <c r="G295"/>
      <c r="X295"/>
      <c r="AA295"/>
      <c r="AB295"/>
      <c r="AD295"/>
      <c r="AE295"/>
      <c r="AI295"/>
      <c r="AJ295"/>
      <c r="AK295"/>
      <c r="AL295"/>
      <c r="AM295"/>
      <c r="AS295"/>
      <c r="AT295"/>
      <c r="AY295"/>
      <c r="BB295"/>
    </row>
    <row r="296" spans="7:54" x14ac:dyDescent="0.25">
      <c r="G296"/>
      <c r="X296"/>
      <c r="AA296"/>
      <c r="AB296"/>
      <c r="AD296"/>
      <c r="AE296"/>
      <c r="AI296"/>
      <c r="AJ296"/>
      <c r="AK296"/>
      <c r="AL296"/>
      <c r="AM296"/>
      <c r="AS296"/>
      <c r="AT296"/>
      <c r="AY296"/>
      <c r="BB296"/>
    </row>
    <row r="297" spans="7:54" x14ac:dyDescent="0.25">
      <c r="G297"/>
      <c r="X297"/>
      <c r="AA297"/>
      <c r="AB297"/>
      <c r="AD297"/>
      <c r="AE297"/>
      <c r="AI297"/>
      <c r="AJ297"/>
      <c r="AK297"/>
      <c r="AL297"/>
      <c r="AM297"/>
      <c r="AS297"/>
      <c r="AT297"/>
      <c r="AY297"/>
      <c r="BB297"/>
    </row>
    <row r="298" spans="7:54" x14ac:dyDescent="0.25">
      <c r="G298"/>
      <c r="X298"/>
      <c r="AA298"/>
      <c r="AB298"/>
      <c r="AD298"/>
      <c r="AE298"/>
      <c r="AI298"/>
      <c r="AJ298"/>
      <c r="AK298"/>
      <c r="AL298"/>
      <c r="AM298"/>
      <c r="AS298"/>
      <c r="AT298"/>
      <c r="AY298"/>
      <c r="BB298"/>
    </row>
    <row r="299" spans="7:54" x14ac:dyDescent="0.25">
      <c r="G299"/>
      <c r="X299"/>
      <c r="AA299"/>
      <c r="AB299"/>
      <c r="AD299"/>
      <c r="AE299"/>
      <c r="AI299"/>
      <c r="AJ299"/>
      <c r="AK299"/>
      <c r="AL299"/>
      <c r="AM299"/>
      <c r="AS299"/>
      <c r="AT299"/>
      <c r="AY299"/>
      <c r="BB299"/>
    </row>
    <row r="300" spans="7:54" x14ac:dyDescent="0.25">
      <c r="G300"/>
      <c r="X300"/>
      <c r="AA300"/>
      <c r="AB300"/>
      <c r="AD300"/>
      <c r="AE300"/>
      <c r="AI300"/>
      <c r="AJ300"/>
      <c r="AK300"/>
      <c r="AL300"/>
      <c r="AM300"/>
      <c r="AS300"/>
      <c r="AT300"/>
      <c r="AY300"/>
      <c r="BB300"/>
    </row>
    <row r="301" spans="7:54" x14ac:dyDescent="0.25">
      <c r="G301"/>
      <c r="X301"/>
      <c r="AA301"/>
      <c r="AB301"/>
      <c r="AD301"/>
      <c r="AE301"/>
      <c r="AI301"/>
      <c r="AJ301"/>
      <c r="AK301"/>
      <c r="AL301"/>
      <c r="AM301"/>
      <c r="AS301"/>
      <c r="AT301"/>
      <c r="AY301"/>
      <c r="BB301"/>
    </row>
    <row r="302" spans="7:54" x14ac:dyDescent="0.25">
      <c r="G302"/>
      <c r="X302"/>
      <c r="AA302"/>
      <c r="AB302"/>
      <c r="AD302"/>
      <c r="AE302"/>
      <c r="AI302"/>
      <c r="AJ302"/>
      <c r="AK302"/>
      <c r="AL302"/>
      <c r="AM302"/>
      <c r="AS302"/>
      <c r="AT302"/>
      <c r="AY302"/>
      <c r="BB302"/>
    </row>
    <row r="303" spans="7:54" x14ac:dyDescent="0.25">
      <c r="G303"/>
      <c r="X303"/>
      <c r="AA303"/>
      <c r="AB303"/>
      <c r="AD303"/>
      <c r="AE303"/>
      <c r="AI303"/>
      <c r="AJ303"/>
      <c r="AK303"/>
      <c r="AL303"/>
      <c r="AM303"/>
      <c r="AS303"/>
      <c r="AT303"/>
      <c r="AY303"/>
      <c r="BB303"/>
    </row>
    <row r="304" spans="7:54" x14ac:dyDescent="0.25">
      <c r="G304"/>
      <c r="X304"/>
      <c r="AA304"/>
      <c r="AB304"/>
      <c r="AD304"/>
      <c r="AE304"/>
      <c r="AI304"/>
      <c r="AJ304"/>
      <c r="AK304"/>
      <c r="AL304"/>
      <c r="AM304"/>
      <c r="AS304"/>
      <c r="AT304"/>
      <c r="AY304"/>
      <c r="BB304"/>
    </row>
    <row r="305" spans="7:54" x14ac:dyDescent="0.25">
      <c r="G305"/>
      <c r="X305"/>
      <c r="AA305"/>
      <c r="AB305"/>
      <c r="AD305"/>
      <c r="AE305"/>
      <c r="AI305"/>
      <c r="AJ305"/>
      <c r="AK305"/>
      <c r="AL305"/>
      <c r="AM305"/>
      <c r="AS305"/>
      <c r="AT305"/>
      <c r="AY305"/>
      <c r="BB305"/>
    </row>
    <row r="306" spans="7:54" x14ac:dyDescent="0.25">
      <c r="G306"/>
      <c r="X306"/>
      <c r="AA306"/>
      <c r="AB306"/>
      <c r="AD306"/>
      <c r="AE306"/>
      <c r="AI306"/>
      <c r="AJ306"/>
      <c r="AK306"/>
      <c r="AL306"/>
      <c r="AM306"/>
      <c r="AS306"/>
      <c r="AT306"/>
      <c r="AY306"/>
      <c r="BB306"/>
    </row>
    <row r="307" spans="7:54" x14ac:dyDescent="0.25">
      <c r="G307"/>
      <c r="X307"/>
      <c r="AA307"/>
      <c r="AB307"/>
      <c r="AD307"/>
      <c r="AE307"/>
      <c r="AI307"/>
      <c r="AJ307"/>
      <c r="AK307"/>
      <c r="AL307"/>
      <c r="AM307"/>
      <c r="AS307"/>
      <c r="AT307"/>
      <c r="AY307"/>
      <c r="BB307"/>
    </row>
    <row r="308" spans="7:54" x14ac:dyDescent="0.25">
      <c r="G308"/>
      <c r="X308"/>
      <c r="AA308"/>
      <c r="AB308"/>
      <c r="AD308"/>
      <c r="AE308"/>
      <c r="AI308"/>
      <c r="AJ308"/>
      <c r="AK308"/>
      <c r="AL308"/>
      <c r="AM308"/>
      <c r="AS308"/>
      <c r="AT308"/>
      <c r="AY308"/>
      <c r="BB308"/>
    </row>
    <row r="309" spans="7:54" x14ac:dyDescent="0.25">
      <c r="G309"/>
      <c r="X309"/>
      <c r="AA309"/>
      <c r="AB309"/>
      <c r="AD309"/>
      <c r="AE309"/>
      <c r="AI309"/>
      <c r="AJ309"/>
      <c r="AK309"/>
      <c r="AL309"/>
      <c r="AM309"/>
      <c r="AS309"/>
      <c r="AT309"/>
      <c r="AY309"/>
      <c r="BB309"/>
    </row>
    <row r="310" spans="7:54" x14ac:dyDescent="0.25">
      <c r="G310"/>
      <c r="X310"/>
      <c r="AA310"/>
      <c r="AB310"/>
      <c r="AD310"/>
      <c r="AE310"/>
      <c r="AI310"/>
      <c r="AJ310"/>
      <c r="AK310"/>
      <c r="AL310"/>
      <c r="AM310"/>
      <c r="AS310"/>
      <c r="AT310"/>
      <c r="AY310"/>
      <c r="BB310"/>
    </row>
    <row r="311" spans="7:54" x14ac:dyDescent="0.25">
      <c r="G311"/>
      <c r="X311"/>
      <c r="AA311"/>
      <c r="AB311"/>
      <c r="AD311"/>
      <c r="AE311"/>
      <c r="AI311"/>
      <c r="AJ311"/>
      <c r="AK311"/>
      <c r="AL311"/>
      <c r="AM311"/>
      <c r="AS311"/>
      <c r="AT311"/>
      <c r="AY311"/>
      <c r="BB311"/>
    </row>
    <row r="312" spans="7:54" x14ac:dyDescent="0.25">
      <c r="G312"/>
      <c r="X312"/>
      <c r="AA312"/>
      <c r="AB312"/>
      <c r="AD312"/>
      <c r="AE312"/>
      <c r="AI312"/>
      <c r="AJ312"/>
      <c r="AK312"/>
      <c r="AL312"/>
      <c r="AM312"/>
      <c r="AS312"/>
      <c r="AT312"/>
      <c r="AY312"/>
      <c r="BB312"/>
    </row>
    <row r="313" spans="7:54" x14ac:dyDescent="0.25">
      <c r="G313"/>
      <c r="X313"/>
      <c r="AA313"/>
      <c r="AB313"/>
      <c r="AD313"/>
      <c r="AE313"/>
      <c r="AI313"/>
      <c r="AJ313"/>
      <c r="AK313"/>
      <c r="AL313"/>
      <c r="AM313"/>
      <c r="AS313"/>
      <c r="AT313"/>
      <c r="AY313"/>
      <c r="BB313"/>
    </row>
    <row r="314" spans="7:54" x14ac:dyDescent="0.25">
      <c r="G314"/>
      <c r="X314"/>
      <c r="AA314"/>
      <c r="AB314"/>
      <c r="AD314"/>
      <c r="AE314"/>
      <c r="AI314"/>
      <c r="AJ314"/>
      <c r="AK314"/>
      <c r="AL314"/>
      <c r="AM314"/>
      <c r="AS314"/>
      <c r="AT314"/>
      <c r="AY314"/>
      <c r="BB314"/>
    </row>
    <row r="315" spans="7:54" x14ac:dyDescent="0.25">
      <c r="G315"/>
      <c r="X315"/>
      <c r="AA315"/>
      <c r="AB315"/>
      <c r="AD315"/>
      <c r="AE315"/>
      <c r="AI315"/>
      <c r="AJ315"/>
      <c r="AK315"/>
      <c r="AL315"/>
      <c r="AM315"/>
      <c r="AS315"/>
      <c r="AT315"/>
      <c r="AY315"/>
      <c r="BB315"/>
    </row>
    <row r="316" spans="7:54" x14ac:dyDescent="0.25">
      <c r="G316"/>
      <c r="X316"/>
      <c r="AA316"/>
      <c r="AB316"/>
      <c r="AD316"/>
      <c r="AE316"/>
      <c r="AI316"/>
      <c r="AJ316"/>
      <c r="AK316"/>
      <c r="AL316"/>
      <c r="AM316"/>
      <c r="AS316"/>
      <c r="AT316"/>
      <c r="AY316"/>
      <c r="BB316"/>
    </row>
    <row r="317" spans="7:54" x14ac:dyDescent="0.25">
      <c r="G317"/>
      <c r="X317"/>
      <c r="AA317"/>
      <c r="AB317"/>
      <c r="AD317"/>
      <c r="AE317"/>
      <c r="AI317"/>
      <c r="AJ317"/>
      <c r="AK317"/>
      <c r="AL317"/>
      <c r="AM317"/>
      <c r="AS317"/>
      <c r="AT317"/>
      <c r="AY317"/>
      <c r="BB317"/>
    </row>
    <row r="318" spans="7:54" x14ac:dyDescent="0.25">
      <c r="G318"/>
      <c r="X318"/>
      <c r="AA318"/>
      <c r="AB318"/>
      <c r="AD318"/>
      <c r="AE318"/>
      <c r="AI318"/>
      <c r="AJ318"/>
      <c r="AK318"/>
      <c r="AL318"/>
      <c r="AM318"/>
      <c r="AS318"/>
      <c r="AT318"/>
      <c r="AY318"/>
      <c r="BB318"/>
    </row>
    <row r="319" spans="7:54" x14ac:dyDescent="0.25">
      <c r="G319"/>
      <c r="X319"/>
    </row>
    <row r="320" spans="7:54" x14ac:dyDescent="0.25">
      <c r="G320"/>
      <c r="X320"/>
    </row>
    <row r="321" spans="7:24" x14ac:dyDescent="0.25">
      <c r="G321"/>
      <c r="X321"/>
    </row>
    <row r="322" spans="7:24" x14ac:dyDescent="0.25">
      <c r="G322"/>
      <c r="X322"/>
    </row>
    <row r="323" spans="7:24" x14ac:dyDescent="0.25">
      <c r="G323"/>
      <c r="X323"/>
    </row>
    <row r="324" spans="7:24" x14ac:dyDescent="0.25">
      <c r="G324"/>
      <c r="X324"/>
    </row>
    <row r="325" spans="7:24" x14ac:dyDescent="0.25">
      <c r="G325"/>
      <c r="X325"/>
    </row>
    <row r="326" spans="7:24" x14ac:dyDescent="0.25">
      <c r="G326"/>
      <c r="X326"/>
    </row>
    <row r="327" spans="7:24" x14ac:dyDescent="0.25">
      <c r="G327"/>
      <c r="X327"/>
    </row>
    <row r="328" spans="7:24" x14ac:dyDescent="0.25">
      <c r="G328"/>
      <c r="X328"/>
    </row>
    <row r="329" spans="7:24" x14ac:dyDescent="0.25">
      <c r="G329"/>
      <c r="X329"/>
    </row>
    <row r="330" spans="7:24" x14ac:dyDescent="0.25">
      <c r="G330"/>
      <c r="X330"/>
    </row>
    <row r="331" spans="7:24" x14ac:dyDescent="0.25">
      <c r="G331"/>
      <c r="X331"/>
    </row>
    <row r="332" spans="7:24" x14ac:dyDescent="0.25">
      <c r="G332"/>
      <c r="X332"/>
    </row>
    <row r="333" spans="7:24" x14ac:dyDescent="0.25">
      <c r="G333"/>
      <c r="X333"/>
    </row>
    <row r="334" spans="7:24" x14ac:dyDescent="0.25">
      <c r="G334"/>
      <c r="X334"/>
    </row>
    <row r="335" spans="7:24" x14ac:dyDescent="0.25">
      <c r="G335"/>
      <c r="X335"/>
    </row>
    <row r="336" spans="7:24" x14ac:dyDescent="0.25">
      <c r="G336"/>
      <c r="X336"/>
    </row>
    <row r="337" spans="7:24" x14ac:dyDescent="0.25">
      <c r="G337"/>
      <c r="X337"/>
    </row>
    <row r="338" spans="7:24" x14ac:dyDescent="0.25">
      <c r="G338"/>
      <c r="X338"/>
    </row>
    <row r="339" spans="7:24" x14ac:dyDescent="0.25">
      <c r="G339"/>
      <c r="X339"/>
    </row>
    <row r="340" spans="7:24" x14ac:dyDescent="0.25">
      <c r="G340"/>
      <c r="X340"/>
    </row>
    <row r="341" spans="7:24" x14ac:dyDescent="0.25">
      <c r="G341"/>
      <c r="X341"/>
    </row>
    <row r="342" spans="7:24" x14ac:dyDescent="0.25">
      <c r="G342"/>
      <c r="X342"/>
    </row>
    <row r="343" spans="7:24" x14ac:dyDescent="0.25">
      <c r="G343"/>
      <c r="X343"/>
    </row>
    <row r="344" spans="7:24" x14ac:dyDescent="0.25">
      <c r="G344"/>
      <c r="X344"/>
    </row>
    <row r="345" spans="7:24" x14ac:dyDescent="0.25">
      <c r="G345"/>
      <c r="X345"/>
    </row>
    <row r="346" spans="7:24" x14ac:dyDescent="0.25">
      <c r="G346"/>
      <c r="X346"/>
    </row>
    <row r="347" spans="7:24" x14ac:dyDescent="0.25">
      <c r="G347"/>
      <c r="X347"/>
    </row>
    <row r="348" spans="7:24" x14ac:dyDescent="0.25">
      <c r="G348"/>
      <c r="X348"/>
    </row>
    <row r="349" spans="7:24" x14ac:dyDescent="0.25">
      <c r="G349"/>
      <c r="X349"/>
    </row>
    <row r="350" spans="7:24" x14ac:dyDescent="0.25">
      <c r="G350"/>
      <c r="X350"/>
    </row>
    <row r="351" spans="7:24" x14ac:dyDescent="0.25">
      <c r="G351"/>
      <c r="X351"/>
    </row>
    <row r="352" spans="7:24" x14ac:dyDescent="0.25">
      <c r="G352"/>
      <c r="X352"/>
    </row>
    <row r="353" spans="7:24" x14ac:dyDescent="0.25">
      <c r="G353"/>
      <c r="X353"/>
    </row>
    <row r="354" spans="7:24" x14ac:dyDescent="0.25">
      <c r="G354"/>
      <c r="X354"/>
    </row>
    <row r="355" spans="7:24" x14ac:dyDescent="0.25">
      <c r="G355"/>
      <c r="X355"/>
    </row>
    <row r="356" spans="7:24" x14ac:dyDescent="0.25">
      <c r="G356"/>
      <c r="X356"/>
    </row>
    <row r="357" spans="7:24" x14ac:dyDescent="0.25">
      <c r="G357"/>
      <c r="X357"/>
    </row>
    <row r="358" spans="7:24" x14ac:dyDescent="0.25">
      <c r="G358"/>
      <c r="X358"/>
    </row>
    <row r="359" spans="7:24" x14ac:dyDescent="0.25">
      <c r="G359"/>
      <c r="X359"/>
    </row>
    <row r="360" spans="7:24" x14ac:dyDescent="0.25">
      <c r="G360"/>
      <c r="X360"/>
    </row>
    <row r="361" spans="7:24" x14ac:dyDescent="0.25">
      <c r="G361"/>
      <c r="X361"/>
    </row>
    <row r="362" spans="7:24" x14ac:dyDescent="0.25">
      <c r="G362"/>
      <c r="X362"/>
    </row>
    <row r="363" spans="7:24" x14ac:dyDescent="0.25">
      <c r="G363"/>
      <c r="X363"/>
    </row>
    <row r="364" spans="7:24" x14ac:dyDescent="0.25">
      <c r="G364"/>
      <c r="X364"/>
    </row>
    <row r="365" spans="7:24" x14ac:dyDescent="0.25">
      <c r="G365"/>
      <c r="X365"/>
    </row>
    <row r="366" spans="7:24" x14ac:dyDescent="0.25">
      <c r="G366"/>
      <c r="X366"/>
    </row>
    <row r="367" spans="7:24" x14ac:dyDescent="0.25">
      <c r="G367"/>
      <c r="X367"/>
    </row>
    <row r="368" spans="7:24" x14ac:dyDescent="0.25">
      <c r="G368"/>
      <c r="X368"/>
    </row>
    <row r="369" spans="7:24" x14ac:dyDescent="0.25">
      <c r="G369"/>
      <c r="X369"/>
    </row>
    <row r="370" spans="7:24" x14ac:dyDescent="0.25">
      <c r="G370"/>
      <c r="X370"/>
    </row>
    <row r="371" spans="7:24" x14ac:dyDescent="0.25">
      <c r="G371"/>
      <c r="X371"/>
    </row>
    <row r="372" spans="7:24" x14ac:dyDescent="0.25">
      <c r="G372"/>
      <c r="X372"/>
    </row>
    <row r="373" spans="7:24" x14ac:dyDescent="0.25">
      <c r="G373"/>
      <c r="X373"/>
    </row>
    <row r="374" spans="7:24" x14ac:dyDescent="0.25">
      <c r="G374"/>
      <c r="X374"/>
    </row>
    <row r="375" spans="7:24" x14ac:dyDescent="0.25">
      <c r="G375"/>
      <c r="X375"/>
    </row>
    <row r="376" spans="7:24" x14ac:dyDescent="0.25">
      <c r="G376"/>
      <c r="X376"/>
    </row>
    <row r="377" spans="7:24" x14ac:dyDescent="0.25">
      <c r="G377"/>
      <c r="X377"/>
    </row>
    <row r="378" spans="7:24" x14ac:dyDescent="0.25">
      <c r="G378"/>
      <c r="X378"/>
    </row>
    <row r="379" spans="7:24" x14ac:dyDescent="0.25">
      <c r="G379"/>
      <c r="X379"/>
    </row>
    <row r="380" spans="7:24" x14ac:dyDescent="0.25">
      <c r="G380"/>
      <c r="X380"/>
    </row>
    <row r="381" spans="7:24" x14ac:dyDescent="0.25">
      <c r="G381"/>
      <c r="X381"/>
    </row>
    <row r="382" spans="7:24" x14ac:dyDescent="0.25">
      <c r="G382"/>
      <c r="X382"/>
    </row>
    <row r="383" spans="7:24" x14ac:dyDescent="0.25">
      <c r="G383"/>
      <c r="X383"/>
    </row>
    <row r="384" spans="7:24" x14ac:dyDescent="0.25">
      <c r="G384"/>
      <c r="X384"/>
    </row>
    <row r="385" spans="7:24" x14ac:dyDescent="0.25">
      <c r="G385"/>
      <c r="X385"/>
    </row>
    <row r="386" spans="7:24" x14ac:dyDescent="0.25">
      <c r="G386"/>
      <c r="X386"/>
    </row>
    <row r="387" spans="7:24" x14ac:dyDescent="0.25">
      <c r="G387"/>
      <c r="X387"/>
    </row>
    <row r="388" spans="7:24" x14ac:dyDescent="0.25">
      <c r="G388"/>
      <c r="X388"/>
    </row>
    <row r="389" spans="7:24" x14ac:dyDescent="0.25">
      <c r="G389"/>
      <c r="X389"/>
    </row>
    <row r="390" spans="7:24" x14ac:dyDescent="0.25">
      <c r="G390"/>
      <c r="X390"/>
    </row>
    <row r="391" spans="7:24" x14ac:dyDescent="0.25">
      <c r="G391"/>
      <c r="X391"/>
    </row>
    <row r="392" spans="7:24" x14ac:dyDescent="0.25">
      <c r="G392"/>
      <c r="X392"/>
    </row>
    <row r="393" spans="7:24" x14ac:dyDescent="0.25">
      <c r="G393"/>
      <c r="X393"/>
    </row>
    <row r="394" spans="7:24" x14ac:dyDescent="0.25">
      <c r="G394"/>
      <c r="X394"/>
    </row>
    <row r="395" spans="7:24" x14ac:dyDescent="0.25">
      <c r="G395"/>
      <c r="X395"/>
    </row>
    <row r="396" spans="7:24" x14ac:dyDescent="0.25">
      <c r="G396"/>
      <c r="X396"/>
    </row>
    <row r="397" spans="7:24" x14ac:dyDescent="0.25">
      <c r="G397"/>
      <c r="X397"/>
    </row>
    <row r="398" spans="7:24" x14ac:dyDescent="0.25">
      <c r="G398"/>
      <c r="X398"/>
    </row>
    <row r="399" spans="7:24" x14ac:dyDescent="0.25">
      <c r="G399"/>
      <c r="X399"/>
    </row>
    <row r="400" spans="7:24" x14ac:dyDescent="0.25">
      <c r="G400"/>
      <c r="X400"/>
    </row>
    <row r="401" spans="7:24" x14ac:dyDescent="0.25">
      <c r="G401"/>
      <c r="X401"/>
    </row>
    <row r="402" spans="7:24" x14ac:dyDescent="0.25">
      <c r="G402"/>
      <c r="X402"/>
    </row>
    <row r="403" spans="7:24" x14ac:dyDescent="0.25">
      <c r="G403"/>
      <c r="X403"/>
    </row>
    <row r="404" spans="7:24" x14ac:dyDescent="0.25">
      <c r="G404"/>
      <c r="X404"/>
    </row>
    <row r="405" spans="7:24" x14ac:dyDescent="0.25">
      <c r="G405"/>
      <c r="X405"/>
    </row>
    <row r="406" spans="7:24" x14ac:dyDescent="0.25">
      <c r="G406"/>
      <c r="X406"/>
    </row>
    <row r="407" spans="7:24" x14ac:dyDescent="0.25">
      <c r="G407"/>
      <c r="X407"/>
    </row>
    <row r="408" spans="7:24" x14ac:dyDescent="0.25">
      <c r="G408"/>
      <c r="X408"/>
    </row>
    <row r="409" spans="7:24" x14ac:dyDescent="0.25">
      <c r="G409"/>
      <c r="X409"/>
    </row>
    <row r="410" spans="7:24" x14ac:dyDescent="0.25">
      <c r="G410"/>
      <c r="X410"/>
    </row>
    <row r="411" spans="7:24" x14ac:dyDescent="0.25">
      <c r="G411"/>
      <c r="X411"/>
    </row>
    <row r="412" spans="7:24" x14ac:dyDescent="0.25">
      <c r="G412"/>
      <c r="X412"/>
    </row>
    <row r="413" spans="7:24" x14ac:dyDescent="0.25">
      <c r="G413"/>
      <c r="X413"/>
    </row>
    <row r="414" spans="7:24" x14ac:dyDescent="0.25">
      <c r="G414"/>
      <c r="X414"/>
    </row>
    <row r="415" spans="7:24" x14ac:dyDescent="0.25">
      <c r="G415"/>
      <c r="X415"/>
    </row>
    <row r="416" spans="7:24" x14ac:dyDescent="0.25">
      <c r="G416"/>
      <c r="X416"/>
    </row>
    <row r="417" spans="7:24" x14ac:dyDescent="0.25">
      <c r="G417"/>
      <c r="X417"/>
    </row>
    <row r="418" spans="7:24" x14ac:dyDescent="0.25">
      <c r="G418"/>
      <c r="X418"/>
    </row>
    <row r="419" spans="7:24" x14ac:dyDescent="0.25">
      <c r="G419"/>
      <c r="X419"/>
    </row>
    <row r="420" spans="7:24" x14ac:dyDescent="0.25">
      <c r="G420"/>
      <c r="X420"/>
    </row>
    <row r="421" spans="7:24" x14ac:dyDescent="0.25">
      <c r="G421"/>
      <c r="X421"/>
    </row>
    <row r="422" spans="7:24" x14ac:dyDescent="0.25">
      <c r="G422"/>
      <c r="X422"/>
    </row>
    <row r="423" spans="7:24" x14ac:dyDescent="0.25">
      <c r="G423"/>
      <c r="X423"/>
    </row>
    <row r="424" spans="7:24" x14ac:dyDescent="0.25">
      <c r="G424"/>
      <c r="X424"/>
    </row>
    <row r="425" spans="7:24" x14ac:dyDescent="0.25">
      <c r="G425"/>
      <c r="X425"/>
    </row>
    <row r="426" spans="7:24" x14ac:dyDescent="0.25">
      <c r="G426"/>
      <c r="X426"/>
    </row>
    <row r="427" spans="7:24" x14ac:dyDescent="0.25">
      <c r="G427"/>
      <c r="X427"/>
    </row>
    <row r="428" spans="7:24" x14ac:dyDescent="0.25">
      <c r="G428"/>
      <c r="X428"/>
    </row>
    <row r="429" spans="7:24" x14ac:dyDescent="0.25">
      <c r="G429"/>
      <c r="X429"/>
    </row>
    <row r="430" spans="7:24" x14ac:dyDescent="0.25">
      <c r="G430"/>
      <c r="X430"/>
    </row>
    <row r="431" spans="7:24" x14ac:dyDescent="0.25">
      <c r="G431"/>
      <c r="X431"/>
    </row>
    <row r="432" spans="7:24" x14ac:dyDescent="0.25">
      <c r="G432"/>
      <c r="X432"/>
    </row>
    <row r="433" spans="7:24" x14ac:dyDescent="0.25">
      <c r="G433"/>
      <c r="X433"/>
    </row>
    <row r="434" spans="7:24" x14ac:dyDescent="0.25">
      <c r="G434"/>
      <c r="X434"/>
    </row>
    <row r="435" spans="7:24" x14ac:dyDescent="0.25">
      <c r="G435"/>
      <c r="X435"/>
    </row>
    <row r="436" spans="7:24" x14ac:dyDescent="0.25">
      <c r="G436"/>
      <c r="X436"/>
    </row>
    <row r="437" spans="7:24" x14ac:dyDescent="0.25">
      <c r="G437"/>
      <c r="X437"/>
    </row>
    <row r="438" spans="7:24" x14ac:dyDescent="0.25">
      <c r="G438"/>
      <c r="X438"/>
    </row>
    <row r="439" spans="7:24" x14ac:dyDescent="0.25">
      <c r="G439"/>
      <c r="X439"/>
    </row>
    <row r="440" spans="7:24" x14ac:dyDescent="0.25">
      <c r="G440"/>
      <c r="X440"/>
    </row>
    <row r="441" spans="7:24" x14ac:dyDescent="0.25">
      <c r="G441"/>
      <c r="X441"/>
    </row>
    <row r="442" spans="7:24" x14ac:dyDescent="0.25">
      <c r="G442"/>
      <c r="X442"/>
    </row>
    <row r="443" spans="7:24" x14ac:dyDescent="0.25">
      <c r="G443"/>
      <c r="X443"/>
    </row>
    <row r="444" spans="7:24" x14ac:dyDescent="0.25">
      <c r="G444"/>
      <c r="X444"/>
    </row>
    <row r="445" spans="7:24" x14ac:dyDescent="0.25">
      <c r="G445"/>
      <c r="X445"/>
    </row>
    <row r="446" spans="7:24" x14ac:dyDescent="0.25">
      <c r="G446"/>
      <c r="X446"/>
    </row>
    <row r="447" spans="7:24" x14ac:dyDescent="0.25">
      <c r="G447"/>
      <c r="X447"/>
    </row>
    <row r="448" spans="7:24" x14ac:dyDescent="0.25">
      <c r="G448"/>
      <c r="X448"/>
    </row>
    <row r="449" spans="7:24" x14ac:dyDescent="0.25">
      <c r="G449"/>
      <c r="X449"/>
    </row>
    <row r="450" spans="7:24" x14ac:dyDescent="0.25">
      <c r="G450"/>
      <c r="X450"/>
    </row>
    <row r="451" spans="7:24" x14ac:dyDescent="0.25">
      <c r="G451"/>
      <c r="X451"/>
    </row>
    <row r="452" spans="7:24" x14ac:dyDescent="0.25">
      <c r="G452"/>
      <c r="X452"/>
    </row>
    <row r="453" spans="7:24" x14ac:dyDescent="0.25">
      <c r="G453"/>
      <c r="X453"/>
    </row>
    <row r="454" spans="7:24" x14ac:dyDescent="0.25">
      <c r="G454"/>
      <c r="X454"/>
    </row>
    <row r="455" spans="7:24" x14ac:dyDescent="0.25">
      <c r="G455"/>
      <c r="X455"/>
    </row>
    <row r="456" spans="7:24" x14ac:dyDescent="0.25">
      <c r="G456"/>
      <c r="X456"/>
    </row>
    <row r="457" spans="7:24" x14ac:dyDescent="0.25">
      <c r="G457"/>
      <c r="X457"/>
    </row>
    <row r="458" spans="7:24" x14ac:dyDescent="0.25">
      <c r="G458"/>
      <c r="X458"/>
    </row>
    <row r="459" spans="7:24" x14ac:dyDescent="0.25">
      <c r="G459"/>
      <c r="X459"/>
    </row>
    <row r="460" spans="7:24" x14ac:dyDescent="0.25">
      <c r="G460"/>
      <c r="X460"/>
    </row>
    <row r="461" spans="7:24" x14ac:dyDescent="0.25">
      <c r="G461"/>
      <c r="X461"/>
    </row>
    <row r="462" spans="7:24" x14ac:dyDescent="0.25">
      <c r="G462"/>
      <c r="X462"/>
    </row>
    <row r="463" spans="7:24" x14ac:dyDescent="0.25">
      <c r="G463"/>
      <c r="X463"/>
    </row>
    <row r="464" spans="7:24" x14ac:dyDescent="0.25">
      <c r="G464"/>
      <c r="X464"/>
    </row>
    <row r="465" spans="7:24" x14ac:dyDescent="0.25">
      <c r="G465"/>
      <c r="X465"/>
    </row>
    <row r="466" spans="7:24" x14ac:dyDescent="0.25">
      <c r="G466"/>
      <c r="X466"/>
    </row>
    <row r="467" spans="7:24" x14ac:dyDescent="0.25">
      <c r="G467"/>
      <c r="X467"/>
    </row>
    <row r="468" spans="7:24" x14ac:dyDescent="0.25">
      <c r="G468"/>
      <c r="X468"/>
    </row>
    <row r="469" spans="7:24" x14ac:dyDescent="0.25">
      <c r="G469"/>
      <c r="X469"/>
    </row>
    <row r="470" spans="7:24" x14ac:dyDescent="0.25">
      <c r="G470"/>
      <c r="X470"/>
    </row>
    <row r="471" spans="7:24" x14ac:dyDescent="0.25">
      <c r="G471"/>
      <c r="X471"/>
    </row>
    <row r="472" spans="7:24" x14ac:dyDescent="0.25">
      <c r="G472"/>
      <c r="X472"/>
    </row>
    <row r="473" spans="7:24" x14ac:dyDescent="0.25">
      <c r="G473"/>
      <c r="X473"/>
    </row>
    <row r="474" spans="7:24" x14ac:dyDescent="0.25">
      <c r="G474"/>
      <c r="X474"/>
    </row>
    <row r="475" spans="7:24" x14ac:dyDescent="0.25">
      <c r="G475"/>
      <c r="X475"/>
    </row>
    <row r="476" spans="7:24" x14ac:dyDescent="0.25">
      <c r="G476"/>
      <c r="X476"/>
    </row>
    <row r="477" spans="7:24" x14ac:dyDescent="0.25">
      <c r="G477"/>
      <c r="X477"/>
    </row>
    <row r="478" spans="7:24" x14ac:dyDescent="0.25">
      <c r="G478"/>
      <c r="X478"/>
    </row>
    <row r="479" spans="7:24" x14ac:dyDescent="0.25">
      <c r="G479"/>
      <c r="X479"/>
    </row>
  </sheetData>
  <pageMargins left="0.7" right="0.7" top="0.75" bottom="0.75" header="0.3" footer="0.3"/>
  <pageSetup orientation="portrait" r:id="rId9"/>
  <ignoredErrors>
    <ignoredError sqref="O4" formula="1"/>
  </ignoredErrors>
  <drawing r:id="rId10"/>
  <legacyDrawing r:id="rId11"/>
  <controls>
    <mc:AlternateContent xmlns:mc="http://schemas.openxmlformats.org/markup-compatibility/2006">
      <mc:Choice Requires="x14">
        <control shapeId="4099" r:id="rId12" name="ScrollBar1">
          <controlPr defaultSize="0" autoLine="0" linkedCell="'Pivot tables'!S1" r:id="rId13">
            <anchor moveWithCells="1">
              <from>
                <xdr:col>18</xdr:col>
                <xdr:colOff>171450</xdr:colOff>
                <xdr:row>30</xdr:row>
                <xdr:rowOff>142875</xdr:rowOff>
              </from>
              <to>
                <xdr:col>20</xdr:col>
                <xdr:colOff>523875</xdr:colOff>
                <xdr:row>32</xdr:row>
                <xdr:rowOff>171450</xdr:rowOff>
              </to>
            </anchor>
          </controlPr>
        </control>
      </mc:Choice>
      <mc:Fallback>
        <control shapeId="4099" r:id="rId12" name="ScrollBar1"/>
      </mc:Fallback>
    </mc:AlternateContent>
  </controls>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3">
    <tabColor rgb="FF00B050"/>
  </sheetPr>
  <dimension ref="A1:T528"/>
  <sheetViews>
    <sheetView zoomScale="70" zoomScaleNormal="70" workbookViewId="0">
      <selection sqref="A1:T529"/>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42578125" bestFit="1" customWidth="1"/>
    <col min="8" max="8" width="9.85546875" bestFit="1" customWidth="1"/>
    <col min="9" max="9" width="17.28515625" bestFit="1" customWidth="1"/>
    <col min="10" max="10" width="17.7109375" style="14" bestFit="1" customWidth="1"/>
    <col min="11" max="11" width="24.28515625" style="14" bestFit="1" customWidth="1"/>
    <col min="12" max="12" width="24.5703125" style="14" bestFit="1" customWidth="1"/>
    <col min="13" max="13" width="12.5703125" style="14" bestFit="1" customWidth="1"/>
    <col min="14" max="14" width="18.7109375" style="14" customWidth="1"/>
    <col min="15" max="15" width="19.7109375" style="14" customWidth="1"/>
    <col min="19" max="19" width="19.5703125" bestFit="1" customWidth="1"/>
    <col min="20" max="20" width="9.140625" style="18"/>
  </cols>
  <sheetData>
    <row r="1" spans="1:20" ht="15.75" thickBot="1" x14ac:dyDescent="0.3">
      <c r="A1" s="2" t="s">
        <v>100</v>
      </c>
      <c r="B1" s="2" t="s">
        <v>0</v>
      </c>
      <c r="C1" s="2" t="s">
        <v>101</v>
      </c>
      <c r="D1" s="2" t="s">
        <v>102</v>
      </c>
      <c r="E1" s="2" t="s">
        <v>103</v>
      </c>
      <c r="F1" s="2" t="s">
        <v>104</v>
      </c>
      <c r="G1" s="2" t="s">
        <v>118</v>
      </c>
      <c r="H1" s="2" t="s">
        <v>2</v>
      </c>
      <c r="I1" s="2" t="s">
        <v>3</v>
      </c>
      <c r="J1" s="15" t="s">
        <v>119</v>
      </c>
      <c r="K1" s="15" t="s">
        <v>120</v>
      </c>
      <c r="L1" s="15" t="s">
        <v>121</v>
      </c>
      <c r="M1" s="15" t="s">
        <v>125</v>
      </c>
      <c r="N1" s="15" t="s">
        <v>150</v>
      </c>
      <c r="O1" s="15" t="s">
        <v>151</v>
      </c>
      <c r="P1" s="2" t="s">
        <v>122</v>
      </c>
      <c r="Q1" s="2" t="s">
        <v>123</v>
      </c>
      <c r="R1" s="2" t="s">
        <v>124</v>
      </c>
      <c r="S1" s="2" t="s">
        <v>156</v>
      </c>
      <c r="T1" s="23" t="s">
        <v>155</v>
      </c>
    </row>
    <row r="2" spans="1:20" x14ac:dyDescent="0.25">
      <c r="A2" s="3">
        <v>44197</v>
      </c>
      <c r="B2" s="4" t="s">
        <v>56</v>
      </c>
      <c r="C2" s="5">
        <v>9</v>
      </c>
      <c r="D2" s="5" t="s">
        <v>105</v>
      </c>
      <c r="E2" s="5" t="s">
        <v>106</v>
      </c>
      <c r="F2" s="6">
        <v>0</v>
      </c>
      <c r="G2" t="str">
        <f>VLOOKUP(InputData[[#This Row],[PRODUCT ID]],'Master Data'!$A:$F,2,0)</f>
        <v>Product24</v>
      </c>
      <c r="H2" t="str">
        <f>VLOOKUP(InputData[[#This Row],[PRODUCT ID]],'Master Data'!$A:$F,3,0)</f>
        <v>Category03</v>
      </c>
      <c r="I2" t="str">
        <f>VLOOKUP(InputData[[#This Row],[PRODUCT ID]],'Master Data'!$A:$F,4,0)</f>
        <v>Ft</v>
      </c>
      <c r="J2" s="14">
        <f>VLOOKUP(InputData[[#This Row],[PRODUCT ID]],'Master Data'!$A:$F,5,0)</f>
        <v>144</v>
      </c>
      <c r="K2" s="14">
        <f>VLOOKUP(InputData[[#This Row],[PRODUCT ID]],'Master Data'!$A:$F,6,0)</f>
        <v>156.96</v>
      </c>
      <c r="L2" s="14">
        <f>PRODUCT(InputData[[#This Row],[QUANTITY]],InputData[[#This Row],[COST]])</f>
        <v>1296</v>
      </c>
      <c r="M2" s="14">
        <f>PRODUCT(InputData[[#This Row],[QUANTITY]],InputData[[#This Row],[SALE PRICE ]])*(1-InputData[[#This Row],[DISCOUNT %]])</f>
        <v>1412.64</v>
      </c>
      <c r="N2" s="14">
        <f>InputData[[#This Row],[TOTAL COST]]/10^3</f>
        <v>1.296</v>
      </c>
      <c r="O2" s="14">
        <f>InputData[[#This Row],[TOTAL SALES]]/10^3</f>
        <v>1.4126400000000001</v>
      </c>
      <c r="P2" s="11">
        <f>DAY(InputData[[#This Row],[DATE]])</f>
        <v>1</v>
      </c>
      <c r="Q2" s="11" t="str">
        <f>TEXT(InputData[[#This Row],[DATE]],"mmm")</f>
        <v>Jan</v>
      </c>
      <c r="R2" s="11">
        <f>YEAR(InputData[[#This Row],[DATE]])</f>
        <v>2021</v>
      </c>
      <c r="S2" s="11">
        <f>InputData[[#This Row],[TOTAL SALES]]-InputData[[#This Row],[TOTAL COST]]</f>
        <v>116.6400000000001</v>
      </c>
      <c r="T2" s="18">
        <f>InputData[[#This Row],[PROFIT ]]/InputData[[#This Row],[TOTAL SALES]]</f>
        <v>8.2568807339449601E-2</v>
      </c>
    </row>
    <row r="3" spans="1:20" x14ac:dyDescent="0.25">
      <c r="A3" s="3">
        <v>44198</v>
      </c>
      <c r="B3" s="4" t="s">
        <v>86</v>
      </c>
      <c r="C3" s="5">
        <v>15</v>
      </c>
      <c r="D3" s="5" t="s">
        <v>106</v>
      </c>
      <c r="E3" s="5" t="s">
        <v>107</v>
      </c>
      <c r="F3" s="6">
        <v>0</v>
      </c>
      <c r="G3" t="str">
        <f>VLOOKUP(InputData[[#This Row],[PRODUCT ID]],'Master Data'!$A:$F,2,0)</f>
        <v>Product38</v>
      </c>
      <c r="H3" t="str">
        <f>VLOOKUP(InputData[[#This Row],[PRODUCT ID]],'Master Data'!$A:$F,3,0)</f>
        <v>Category05</v>
      </c>
      <c r="I3" t="str">
        <f>VLOOKUP(InputData[[#This Row],[PRODUCT ID]],'Master Data'!$A:$F,4,0)</f>
        <v>Kg</v>
      </c>
      <c r="J3" s="14">
        <f>VLOOKUP(InputData[[#This Row],[PRODUCT ID]],'Master Data'!$A:$F,5,0)</f>
        <v>72</v>
      </c>
      <c r="K3" s="14">
        <f>VLOOKUP(InputData[[#This Row],[PRODUCT ID]],'Master Data'!$A:$F,6,0)</f>
        <v>79.92</v>
      </c>
      <c r="L3" s="14">
        <f>PRODUCT(InputData[[#This Row],[QUANTITY]],InputData[[#This Row],[COST]])</f>
        <v>1080</v>
      </c>
      <c r="M3" s="14">
        <f>PRODUCT(InputData[[#This Row],[QUANTITY]],InputData[[#This Row],[SALE PRICE ]])*(1-InputData[[#This Row],[DISCOUNT %]])</f>
        <v>1198.8</v>
      </c>
      <c r="N3" s="14">
        <f>InputData[[#This Row],[TOTAL COST]]/10^3</f>
        <v>1.08</v>
      </c>
      <c r="O3" s="14">
        <f>InputData[[#This Row],[TOTAL SALES]]/10^3</f>
        <v>1.1987999999999999</v>
      </c>
      <c r="P3" s="11">
        <f>DAY(InputData[[#This Row],[DATE]])</f>
        <v>2</v>
      </c>
      <c r="Q3" s="11" t="str">
        <f>TEXT(InputData[[#This Row],[DATE]],"mmm")</f>
        <v>Jan</v>
      </c>
      <c r="R3" s="11">
        <f>YEAR(InputData[[#This Row],[DATE]])</f>
        <v>2021</v>
      </c>
      <c r="S3" s="11">
        <f>InputData[[#This Row],[TOTAL SALES]]-InputData[[#This Row],[TOTAL COST]]</f>
        <v>118.79999999999995</v>
      </c>
      <c r="T3" s="18">
        <f>InputData[[#This Row],[PROFIT ]]/InputData[[#This Row],[TOTAL SALES]]</f>
        <v>9.9099099099099058E-2</v>
      </c>
    </row>
    <row r="4" spans="1:20" x14ac:dyDescent="0.25">
      <c r="A4" s="3">
        <v>44198</v>
      </c>
      <c r="B4" s="4" t="s">
        <v>33</v>
      </c>
      <c r="C4" s="5">
        <v>6</v>
      </c>
      <c r="D4" s="5" t="s">
        <v>108</v>
      </c>
      <c r="E4" s="5" t="s">
        <v>107</v>
      </c>
      <c r="F4" s="6">
        <v>0</v>
      </c>
      <c r="G4" t="str">
        <f>VLOOKUP(InputData[[#This Row],[PRODUCT ID]],'Master Data'!$A:$F,2,0)</f>
        <v>Product13</v>
      </c>
      <c r="H4" t="str">
        <f>VLOOKUP(InputData[[#This Row],[PRODUCT ID]],'Master Data'!$A:$F,3,0)</f>
        <v>Category02</v>
      </c>
      <c r="I4" t="str">
        <f>VLOOKUP(InputData[[#This Row],[PRODUCT ID]],'Master Data'!$A:$F,4,0)</f>
        <v>Kg</v>
      </c>
      <c r="J4" s="14">
        <f>VLOOKUP(InputData[[#This Row],[PRODUCT ID]],'Master Data'!$A:$F,5,0)</f>
        <v>112</v>
      </c>
      <c r="K4" s="14">
        <f>VLOOKUP(InputData[[#This Row],[PRODUCT ID]],'Master Data'!$A:$F,6,0)</f>
        <v>122.08</v>
      </c>
      <c r="L4" s="14">
        <f>PRODUCT(InputData[[#This Row],[QUANTITY]],InputData[[#This Row],[COST]])</f>
        <v>672</v>
      </c>
      <c r="M4" s="14">
        <f>PRODUCT(InputData[[#This Row],[QUANTITY]],InputData[[#This Row],[SALE PRICE ]])*(1-InputData[[#This Row],[DISCOUNT %]])</f>
        <v>732.48</v>
      </c>
      <c r="N4" s="14">
        <f>InputData[[#This Row],[TOTAL COST]]/10^3</f>
        <v>0.67200000000000004</v>
      </c>
      <c r="O4" s="14">
        <f>InputData[[#This Row],[TOTAL SALES]]/10^3</f>
        <v>0.73248000000000002</v>
      </c>
      <c r="P4" s="11">
        <f>DAY(InputData[[#This Row],[DATE]])</f>
        <v>2</v>
      </c>
      <c r="Q4" s="11" t="str">
        <f>TEXT(InputData[[#This Row],[DATE]],"mmm")</f>
        <v>Jan</v>
      </c>
      <c r="R4" s="11">
        <f>YEAR(InputData[[#This Row],[DATE]])</f>
        <v>2021</v>
      </c>
      <c r="S4" s="11">
        <f>InputData[[#This Row],[TOTAL SALES]]-InputData[[#This Row],[TOTAL COST]]</f>
        <v>60.480000000000018</v>
      </c>
      <c r="T4" s="18">
        <f>InputData[[#This Row],[PROFIT ]]/InputData[[#This Row],[TOTAL SALES]]</f>
        <v>8.256880733944956E-2</v>
      </c>
    </row>
    <row r="5" spans="1:20" x14ac:dyDescent="0.25">
      <c r="A5" s="3">
        <v>44199</v>
      </c>
      <c r="B5" s="4" t="s">
        <v>14</v>
      </c>
      <c r="C5" s="5">
        <v>5</v>
      </c>
      <c r="D5" s="5" t="s">
        <v>108</v>
      </c>
      <c r="E5" s="5" t="s">
        <v>106</v>
      </c>
      <c r="F5" s="6">
        <v>0</v>
      </c>
      <c r="G5" t="str">
        <f>VLOOKUP(InputData[[#This Row],[PRODUCT ID]],'Master Data'!$A:$F,2,0)</f>
        <v>Product04</v>
      </c>
      <c r="H5" t="str">
        <f>VLOOKUP(InputData[[#This Row],[PRODUCT ID]],'Master Data'!$A:$F,3,0)</f>
        <v>Category01</v>
      </c>
      <c r="I5" t="str">
        <f>VLOOKUP(InputData[[#This Row],[PRODUCT ID]],'Master Data'!$A:$F,4,0)</f>
        <v>Lt</v>
      </c>
      <c r="J5" s="14">
        <f>VLOOKUP(InputData[[#This Row],[PRODUCT ID]],'Master Data'!$A:$F,5,0)</f>
        <v>44</v>
      </c>
      <c r="K5" s="14">
        <f>VLOOKUP(InputData[[#This Row],[PRODUCT ID]],'Master Data'!$A:$F,6,0)</f>
        <v>48.84</v>
      </c>
      <c r="L5" s="14">
        <f>PRODUCT(InputData[[#This Row],[QUANTITY]],InputData[[#This Row],[COST]])</f>
        <v>220</v>
      </c>
      <c r="M5" s="14">
        <f>PRODUCT(InputData[[#This Row],[QUANTITY]],InputData[[#This Row],[SALE PRICE ]])*(1-InputData[[#This Row],[DISCOUNT %]])</f>
        <v>244.20000000000002</v>
      </c>
      <c r="N5" s="14">
        <f>InputData[[#This Row],[TOTAL COST]]/10^3</f>
        <v>0.22</v>
      </c>
      <c r="O5" s="14">
        <f>InputData[[#This Row],[TOTAL SALES]]/10^3</f>
        <v>0.24420000000000003</v>
      </c>
      <c r="P5" s="11">
        <f>DAY(InputData[[#This Row],[DATE]])</f>
        <v>3</v>
      </c>
      <c r="Q5" s="11" t="str">
        <f>TEXT(InputData[[#This Row],[DATE]],"mmm")</f>
        <v>Jan</v>
      </c>
      <c r="R5" s="11">
        <f>YEAR(InputData[[#This Row],[DATE]])</f>
        <v>2021</v>
      </c>
      <c r="S5" s="11">
        <f>InputData[[#This Row],[TOTAL SALES]]-InputData[[#This Row],[TOTAL COST]]</f>
        <v>24.200000000000017</v>
      </c>
      <c r="T5" s="18">
        <f>InputData[[#This Row],[PROFIT ]]/InputData[[#This Row],[TOTAL SALES]]</f>
        <v>9.9099099099099155E-2</v>
      </c>
    </row>
    <row r="6" spans="1:20" x14ac:dyDescent="0.25">
      <c r="A6" s="3">
        <v>44200</v>
      </c>
      <c r="B6" s="4" t="s">
        <v>79</v>
      </c>
      <c r="C6" s="5">
        <v>12</v>
      </c>
      <c r="D6" s="5" t="s">
        <v>106</v>
      </c>
      <c r="E6" s="5" t="s">
        <v>106</v>
      </c>
      <c r="F6" s="6">
        <v>0</v>
      </c>
      <c r="G6" t="str">
        <f>VLOOKUP(InputData[[#This Row],[PRODUCT ID]],'Master Data'!$A:$F,2,0)</f>
        <v>Product35</v>
      </c>
      <c r="H6" t="str">
        <f>VLOOKUP(InputData[[#This Row],[PRODUCT ID]],'Master Data'!$A:$F,3,0)</f>
        <v>Category04</v>
      </c>
      <c r="I6" t="str">
        <f>VLOOKUP(InputData[[#This Row],[PRODUCT ID]],'Master Data'!$A:$F,4,0)</f>
        <v>No.</v>
      </c>
      <c r="J6" s="14">
        <f>VLOOKUP(InputData[[#This Row],[PRODUCT ID]],'Master Data'!$A:$F,5,0)</f>
        <v>5</v>
      </c>
      <c r="K6" s="14">
        <f>VLOOKUP(InputData[[#This Row],[PRODUCT ID]],'Master Data'!$A:$F,6,0)</f>
        <v>6.7</v>
      </c>
      <c r="L6" s="14">
        <f>PRODUCT(InputData[[#This Row],[QUANTITY]],InputData[[#This Row],[COST]])</f>
        <v>60</v>
      </c>
      <c r="M6" s="14">
        <f>PRODUCT(InputData[[#This Row],[QUANTITY]],InputData[[#This Row],[SALE PRICE ]])*(1-InputData[[#This Row],[DISCOUNT %]])</f>
        <v>80.400000000000006</v>
      </c>
      <c r="N6" s="14">
        <f>InputData[[#This Row],[TOTAL COST]]/10^3</f>
        <v>0.06</v>
      </c>
      <c r="O6" s="14">
        <f>InputData[[#This Row],[TOTAL SALES]]/10^3</f>
        <v>8.0399999999999999E-2</v>
      </c>
      <c r="P6" s="11">
        <f>DAY(InputData[[#This Row],[DATE]])</f>
        <v>4</v>
      </c>
      <c r="Q6" s="11" t="str">
        <f>TEXT(InputData[[#This Row],[DATE]],"mmm")</f>
        <v>Jan</v>
      </c>
      <c r="R6" s="11">
        <f>YEAR(InputData[[#This Row],[DATE]])</f>
        <v>2021</v>
      </c>
      <c r="S6" s="11">
        <f>InputData[[#This Row],[TOTAL SALES]]-InputData[[#This Row],[TOTAL COST]]</f>
        <v>20.400000000000006</v>
      </c>
      <c r="T6" s="18">
        <f>InputData[[#This Row],[PROFIT ]]/InputData[[#This Row],[TOTAL SALES]]</f>
        <v>0.25373134328358216</v>
      </c>
    </row>
    <row r="7" spans="1:20" x14ac:dyDescent="0.25">
      <c r="A7" s="3">
        <v>44205</v>
      </c>
      <c r="B7" s="4" t="s">
        <v>71</v>
      </c>
      <c r="C7" s="5">
        <v>1</v>
      </c>
      <c r="D7" s="5" t="s">
        <v>108</v>
      </c>
      <c r="E7" s="5" t="s">
        <v>107</v>
      </c>
      <c r="F7" s="6">
        <v>0</v>
      </c>
      <c r="G7" t="str">
        <f>VLOOKUP(InputData[[#This Row],[PRODUCT ID]],'Master Data'!$A:$F,2,0)</f>
        <v>Product31</v>
      </c>
      <c r="H7" t="str">
        <f>VLOOKUP(InputData[[#This Row],[PRODUCT ID]],'Master Data'!$A:$F,3,0)</f>
        <v>Category04</v>
      </c>
      <c r="I7" t="str">
        <f>VLOOKUP(InputData[[#This Row],[PRODUCT ID]],'Master Data'!$A:$F,4,0)</f>
        <v>Kg</v>
      </c>
      <c r="J7" s="14">
        <f>VLOOKUP(InputData[[#This Row],[PRODUCT ID]],'Master Data'!$A:$F,5,0)</f>
        <v>93</v>
      </c>
      <c r="K7" s="14">
        <f>VLOOKUP(InputData[[#This Row],[PRODUCT ID]],'Master Data'!$A:$F,6,0)</f>
        <v>104.16</v>
      </c>
      <c r="L7" s="14">
        <f>PRODUCT(InputData[[#This Row],[QUANTITY]],InputData[[#This Row],[COST]])</f>
        <v>93</v>
      </c>
      <c r="M7" s="14">
        <f>PRODUCT(InputData[[#This Row],[QUANTITY]],InputData[[#This Row],[SALE PRICE ]])*(1-InputData[[#This Row],[DISCOUNT %]])</f>
        <v>104.16</v>
      </c>
      <c r="N7" s="14">
        <f>InputData[[#This Row],[TOTAL COST]]/10^3</f>
        <v>9.2999999999999999E-2</v>
      </c>
      <c r="O7" s="14">
        <f>InputData[[#This Row],[TOTAL SALES]]/10^3</f>
        <v>0.10416</v>
      </c>
      <c r="P7" s="11">
        <f>DAY(InputData[[#This Row],[DATE]])</f>
        <v>9</v>
      </c>
      <c r="Q7" s="11" t="str">
        <f>TEXT(InputData[[#This Row],[DATE]],"mmm")</f>
        <v>Jan</v>
      </c>
      <c r="R7" s="11">
        <f>YEAR(InputData[[#This Row],[DATE]])</f>
        <v>2021</v>
      </c>
      <c r="S7" s="11">
        <f>InputData[[#This Row],[TOTAL SALES]]-InputData[[#This Row],[TOTAL COST]]</f>
        <v>11.159999999999997</v>
      </c>
      <c r="T7" s="18">
        <f>InputData[[#This Row],[PROFIT ]]/InputData[[#This Row],[TOTAL SALES]]</f>
        <v>0.10714285714285711</v>
      </c>
    </row>
    <row r="8" spans="1:20" x14ac:dyDescent="0.25">
      <c r="A8" s="3">
        <v>44205</v>
      </c>
      <c r="B8" s="4" t="s">
        <v>12</v>
      </c>
      <c r="C8" s="5">
        <v>8</v>
      </c>
      <c r="D8" s="5" t="s">
        <v>108</v>
      </c>
      <c r="E8" s="5" t="s">
        <v>107</v>
      </c>
      <c r="F8" s="6">
        <v>0</v>
      </c>
      <c r="G8" t="str">
        <f>VLOOKUP(InputData[[#This Row],[PRODUCT ID]],'Master Data'!$A:$F,2,0)</f>
        <v>Product03</v>
      </c>
      <c r="H8" t="str">
        <f>VLOOKUP(InputData[[#This Row],[PRODUCT ID]],'Master Data'!$A:$F,3,0)</f>
        <v>Category01</v>
      </c>
      <c r="I8" t="str">
        <f>VLOOKUP(InputData[[#This Row],[PRODUCT ID]],'Master Data'!$A:$F,4,0)</f>
        <v>Kg</v>
      </c>
      <c r="J8" s="14">
        <f>VLOOKUP(InputData[[#This Row],[PRODUCT ID]],'Master Data'!$A:$F,5,0)</f>
        <v>71</v>
      </c>
      <c r="K8" s="14">
        <f>VLOOKUP(InputData[[#This Row],[PRODUCT ID]],'Master Data'!$A:$F,6,0)</f>
        <v>80.94</v>
      </c>
      <c r="L8" s="14">
        <f>PRODUCT(InputData[[#This Row],[QUANTITY]],InputData[[#This Row],[COST]])</f>
        <v>568</v>
      </c>
      <c r="M8" s="14">
        <f>PRODUCT(InputData[[#This Row],[QUANTITY]],InputData[[#This Row],[SALE PRICE ]])*(1-InputData[[#This Row],[DISCOUNT %]])</f>
        <v>647.52</v>
      </c>
      <c r="N8" s="14">
        <f>InputData[[#This Row],[TOTAL COST]]/10^3</f>
        <v>0.56799999999999995</v>
      </c>
      <c r="O8" s="14">
        <f>InputData[[#This Row],[TOTAL SALES]]/10^3</f>
        <v>0.64751999999999998</v>
      </c>
      <c r="P8" s="11">
        <f>DAY(InputData[[#This Row],[DATE]])</f>
        <v>9</v>
      </c>
      <c r="Q8" s="11" t="str">
        <f>TEXT(InputData[[#This Row],[DATE]],"mmm")</f>
        <v>Jan</v>
      </c>
      <c r="R8" s="11">
        <f>YEAR(InputData[[#This Row],[DATE]])</f>
        <v>2021</v>
      </c>
      <c r="S8" s="11">
        <f>InputData[[#This Row],[TOTAL SALES]]-InputData[[#This Row],[TOTAL COST]]</f>
        <v>79.519999999999982</v>
      </c>
      <c r="T8" s="18">
        <f>InputData[[#This Row],[PROFIT ]]/InputData[[#This Row],[TOTAL SALES]]</f>
        <v>0.12280701754385963</v>
      </c>
    </row>
    <row r="9" spans="1:20" x14ac:dyDescent="0.25">
      <c r="A9" s="3">
        <v>44205</v>
      </c>
      <c r="B9" s="4" t="s">
        <v>58</v>
      </c>
      <c r="C9" s="5">
        <v>4</v>
      </c>
      <c r="D9" s="5" t="s">
        <v>108</v>
      </c>
      <c r="E9" s="5" t="s">
        <v>106</v>
      </c>
      <c r="F9" s="6">
        <v>0</v>
      </c>
      <c r="G9" t="str">
        <f>VLOOKUP(InputData[[#This Row],[PRODUCT ID]],'Master Data'!$A:$F,2,0)</f>
        <v>Product25</v>
      </c>
      <c r="H9" t="str">
        <f>VLOOKUP(InputData[[#This Row],[PRODUCT ID]],'Master Data'!$A:$F,3,0)</f>
        <v>Category03</v>
      </c>
      <c r="I9" t="str">
        <f>VLOOKUP(InputData[[#This Row],[PRODUCT ID]],'Master Data'!$A:$F,4,0)</f>
        <v>No.</v>
      </c>
      <c r="J9" s="14">
        <f>VLOOKUP(InputData[[#This Row],[PRODUCT ID]],'Master Data'!$A:$F,5,0)</f>
        <v>7</v>
      </c>
      <c r="K9" s="14">
        <f>VLOOKUP(InputData[[#This Row],[PRODUCT ID]],'Master Data'!$A:$F,6,0)</f>
        <v>8.33</v>
      </c>
      <c r="L9" s="14">
        <f>PRODUCT(InputData[[#This Row],[QUANTITY]],InputData[[#This Row],[COST]])</f>
        <v>28</v>
      </c>
      <c r="M9" s="14">
        <f>PRODUCT(InputData[[#This Row],[QUANTITY]],InputData[[#This Row],[SALE PRICE ]])*(1-InputData[[#This Row],[DISCOUNT %]])</f>
        <v>33.32</v>
      </c>
      <c r="N9" s="14">
        <f>InputData[[#This Row],[TOTAL COST]]/10^3</f>
        <v>2.8000000000000001E-2</v>
      </c>
      <c r="O9" s="14">
        <f>InputData[[#This Row],[TOTAL SALES]]/10^3</f>
        <v>3.3320000000000002E-2</v>
      </c>
      <c r="P9" s="11">
        <f>DAY(InputData[[#This Row],[DATE]])</f>
        <v>9</v>
      </c>
      <c r="Q9" s="11" t="str">
        <f>TEXT(InputData[[#This Row],[DATE]],"mmm")</f>
        <v>Jan</v>
      </c>
      <c r="R9" s="11">
        <f>YEAR(InputData[[#This Row],[DATE]])</f>
        <v>2021</v>
      </c>
      <c r="S9" s="11">
        <f>InputData[[#This Row],[TOTAL SALES]]-InputData[[#This Row],[TOTAL COST]]</f>
        <v>5.32</v>
      </c>
      <c r="T9" s="18">
        <f>InputData[[#This Row],[PROFIT ]]/InputData[[#This Row],[TOTAL SALES]]</f>
        <v>0.1596638655462185</v>
      </c>
    </row>
    <row r="10" spans="1:20" x14ac:dyDescent="0.25">
      <c r="A10" s="3">
        <v>44207</v>
      </c>
      <c r="B10" s="4" t="s">
        <v>83</v>
      </c>
      <c r="C10" s="5">
        <v>3</v>
      </c>
      <c r="D10" s="5" t="s">
        <v>108</v>
      </c>
      <c r="E10" s="5" t="s">
        <v>107</v>
      </c>
      <c r="F10" s="6">
        <v>0</v>
      </c>
      <c r="G10" t="str">
        <f>VLOOKUP(InputData[[#This Row],[PRODUCT ID]],'Master Data'!$A:$F,2,0)</f>
        <v>Product37</v>
      </c>
      <c r="H10" t="str">
        <f>VLOOKUP(InputData[[#This Row],[PRODUCT ID]],'Master Data'!$A:$F,3,0)</f>
        <v>Category05</v>
      </c>
      <c r="I10" t="str">
        <f>VLOOKUP(InputData[[#This Row],[PRODUCT ID]],'Master Data'!$A:$F,4,0)</f>
        <v>Kg</v>
      </c>
      <c r="J10" s="14">
        <f>VLOOKUP(InputData[[#This Row],[PRODUCT ID]],'Master Data'!$A:$F,5,0)</f>
        <v>67</v>
      </c>
      <c r="K10" s="14">
        <f>VLOOKUP(InputData[[#This Row],[PRODUCT ID]],'Master Data'!$A:$F,6,0)</f>
        <v>85.76</v>
      </c>
      <c r="L10" s="14">
        <f>PRODUCT(InputData[[#This Row],[QUANTITY]],InputData[[#This Row],[COST]])</f>
        <v>201</v>
      </c>
      <c r="M10" s="14">
        <f>PRODUCT(InputData[[#This Row],[QUANTITY]],InputData[[#This Row],[SALE PRICE ]])*(1-InputData[[#This Row],[DISCOUNT %]])</f>
        <v>257.28000000000003</v>
      </c>
      <c r="N10" s="14">
        <f>InputData[[#This Row],[TOTAL COST]]/10^3</f>
        <v>0.20100000000000001</v>
      </c>
      <c r="O10" s="14">
        <f>InputData[[#This Row],[TOTAL SALES]]/10^3</f>
        <v>0.25728000000000001</v>
      </c>
      <c r="P10" s="11">
        <f>DAY(InputData[[#This Row],[DATE]])</f>
        <v>11</v>
      </c>
      <c r="Q10" s="11" t="str">
        <f>TEXT(InputData[[#This Row],[DATE]],"mmm")</f>
        <v>Jan</v>
      </c>
      <c r="R10" s="11">
        <f>YEAR(InputData[[#This Row],[DATE]])</f>
        <v>2021</v>
      </c>
      <c r="S10" s="11">
        <f>InputData[[#This Row],[TOTAL SALES]]-InputData[[#This Row],[TOTAL COST]]</f>
        <v>56.28000000000003</v>
      </c>
      <c r="T10" s="18">
        <f>InputData[[#This Row],[PROFIT ]]/InputData[[#This Row],[TOTAL SALES]]</f>
        <v>0.21875000000000008</v>
      </c>
    </row>
    <row r="11" spans="1:20" x14ac:dyDescent="0.25">
      <c r="A11" s="3">
        <v>44207</v>
      </c>
      <c r="B11" s="4" t="s">
        <v>35</v>
      </c>
      <c r="C11" s="5">
        <v>4</v>
      </c>
      <c r="D11" s="5" t="s">
        <v>105</v>
      </c>
      <c r="E11" s="5" t="s">
        <v>106</v>
      </c>
      <c r="F11" s="6">
        <v>0</v>
      </c>
      <c r="G11" t="str">
        <f>VLOOKUP(InputData[[#This Row],[PRODUCT ID]],'Master Data'!$A:$F,2,0)</f>
        <v>Product14</v>
      </c>
      <c r="H11" t="str">
        <f>VLOOKUP(InputData[[#This Row],[PRODUCT ID]],'Master Data'!$A:$F,3,0)</f>
        <v>Category02</v>
      </c>
      <c r="I11" t="str">
        <f>VLOOKUP(InputData[[#This Row],[PRODUCT ID]],'Master Data'!$A:$F,4,0)</f>
        <v>Kg</v>
      </c>
      <c r="J11" s="14">
        <f>VLOOKUP(InputData[[#This Row],[PRODUCT ID]],'Master Data'!$A:$F,5,0)</f>
        <v>112</v>
      </c>
      <c r="K11" s="14">
        <f>VLOOKUP(InputData[[#This Row],[PRODUCT ID]],'Master Data'!$A:$F,6,0)</f>
        <v>146.72</v>
      </c>
      <c r="L11" s="14">
        <f>PRODUCT(InputData[[#This Row],[QUANTITY]],InputData[[#This Row],[COST]])</f>
        <v>448</v>
      </c>
      <c r="M11" s="14">
        <f>PRODUCT(InputData[[#This Row],[QUANTITY]],InputData[[#This Row],[SALE PRICE ]])*(1-InputData[[#This Row],[DISCOUNT %]])</f>
        <v>586.88</v>
      </c>
      <c r="N11" s="14">
        <f>InputData[[#This Row],[TOTAL COST]]/10^3</f>
        <v>0.44800000000000001</v>
      </c>
      <c r="O11" s="14">
        <f>InputData[[#This Row],[TOTAL SALES]]/10^3</f>
        <v>0.58687999999999996</v>
      </c>
      <c r="P11" s="11">
        <f>DAY(InputData[[#This Row],[DATE]])</f>
        <v>11</v>
      </c>
      <c r="Q11" s="11" t="str">
        <f>TEXT(InputData[[#This Row],[DATE]],"mmm")</f>
        <v>Jan</v>
      </c>
      <c r="R11" s="11">
        <f>YEAR(InputData[[#This Row],[DATE]])</f>
        <v>2021</v>
      </c>
      <c r="S11" s="11">
        <f>InputData[[#This Row],[TOTAL SALES]]-InputData[[#This Row],[TOTAL COST]]</f>
        <v>138.88</v>
      </c>
      <c r="T11" s="18">
        <f>InputData[[#This Row],[PROFIT ]]/InputData[[#This Row],[TOTAL SALES]]</f>
        <v>0.23664122137404581</v>
      </c>
    </row>
    <row r="12" spans="1:20" x14ac:dyDescent="0.25">
      <c r="A12" s="3">
        <v>44207</v>
      </c>
      <c r="B12" s="4" t="s">
        <v>94</v>
      </c>
      <c r="C12" s="5">
        <v>4</v>
      </c>
      <c r="D12" s="5" t="s">
        <v>108</v>
      </c>
      <c r="E12" s="5" t="s">
        <v>106</v>
      </c>
      <c r="F12" s="6">
        <v>0</v>
      </c>
      <c r="G12" t="str">
        <f>VLOOKUP(InputData[[#This Row],[PRODUCT ID]],'Master Data'!$A:$F,2,0)</f>
        <v>Product42</v>
      </c>
      <c r="H12" t="str">
        <f>VLOOKUP(InputData[[#This Row],[PRODUCT ID]],'Master Data'!$A:$F,3,0)</f>
        <v>Category05</v>
      </c>
      <c r="I12" t="str">
        <f>VLOOKUP(InputData[[#This Row],[PRODUCT ID]],'Master Data'!$A:$F,4,0)</f>
        <v>Ft</v>
      </c>
      <c r="J12" s="14">
        <f>VLOOKUP(InputData[[#This Row],[PRODUCT ID]],'Master Data'!$A:$F,5,0)</f>
        <v>120</v>
      </c>
      <c r="K12" s="14">
        <f>VLOOKUP(InputData[[#This Row],[PRODUCT ID]],'Master Data'!$A:$F,6,0)</f>
        <v>162</v>
      </c>
      <c r="L12" s="14">
        <f>PRODUCT(InputData[[#This Row],[QUANTITY]],InputData[[#This Row],[COST]])</f>
        <v>480</v>
      </c>
      <c r="M12" s="14">
        <f>PRODUCT(InputData[[#This Row],[QUANTITY]],InputData[[#This Row],[SALE PRICE ]])*(1-InputData[[#This Row],[DISCOUNT %]])</f>
        <v>648</v>
      </c>
      <c r="N12" s="14">
        <f>InputData[[#This Row],[TOTAL COST]]/10^3</f>
        <v>0.48</v>
      </c>
      <c r="O12" s="14">
        <f>InputData[[#This Row],[TOTAL SALES]]/10^3</f>
        <v>0.64800000000000002</v>
      </c>
      <c r="P12" s="11">
        <f>DAY(InputData[[#This Row],[DATE]])</f>
        <v>11</v>
      </c>
      <c r="Q12" s="11" t="str">
        <f>TEXT(InputData[[#This Row],[DATE]],"mmm")</f>
        <v>Jan</v>
      </c>
      <c r="R12" s="11">
        <f>YEAR(InputData[[#This Row],[DATE]])</f>
        <v>2021</v>
      </c>
      <c r="S12" s="11">
        <f>InputData[[#This Row],[TOTAL SALES]]-InputData[[#This Row],[TOTAL COST]]</f>
        <v>168</v>
      </c>
      <c r="T12" s="18">
        <f>InputData[[#This Row],[PROFIT ]]/InputData[[#This Row],[TOTAL SALES]]</f>
        <v>0.25925925925925924</v>
      </c>
    </row>
    <row r="13" spans="1:20" x14ac:dyDescent="0.25">
      <c r="A13" s="3">
        <v>44208</v>
      </c>
      <c r="B13" s="4" t="s">
        <v>94</v>
      </c>
      <c r="C13" s="5">
        <v>10</v>
      </c>
      <c r="D13" s="5" t="s">
        <v>106</v>
      </c>
      <c r="E13" s="5" t="s">
        <v>107</v>
      </c>
      <c r="F13" s="6">
        <v>0</v>
      </c>
      <c r="G13" t="str">
        <f>VLOOKUP(InputData[[#This Row],[PRODUCT ID]],'Master Data'!$A:$F,2,0)</f>
        <v>Product42</v>
      </c>
      <c r="H13" t="str">
        <f>VLOOKUP(InputData[[#This Row],[PRODUCT ID]],'Master Data'!$A:$F,3,0)</f>
        <v>Category05</v>
      </c>
      <c r="I13" t="str">
        <f>VLOOKUP(InputData[[#This Row],[PRODUCT ID]],'Master Data'!$A:$F,4,0)</f>
        <v>Ft</v>
      </c>
      <c r="J13" s="14">
        <f>VLOOKUP(InputData[[#This Row],[PRODUCT ID]],'Master Data'!$A:$F,5,0)</f>
        <v>120</v>
      </c>
      <c r="K13" s="14">
        <f>VLOOKUP(InputData[[#This Row],[PRODUCT ID]],'Master Data'!$A:$F,6,0)</f>
        <v>162</v>
      </c>
      <c r="L13" s="14">
        <f>PRODUCT(InputData[[#This Row],[QUANTITY]],InputData[[#This Row],[COST]])</f>
        <v>1200</v>
      </c>
      <c r="M13" s="14">
        <f>PRODUCT(InputData[[#This Row],[QUANTITY]],InputData[[#This Row],[SALE PRICE ]])*(1-InputData[[#This Row],[DISCOUNT %]])</f>
        <v>1620</v>
      </c>
      <c r="N13" s="14">
        <f>InputData[[#This Row],[TOTAL COST]]/10^3</f>
        <v>1.2</v>
      </c>
      <c r="O13" s="14">
        <f>InputData[[#This Row],[TOTAL SALES]]/10^3</f>
        <v>1.62</v>
      </c>
      <c r="P13" s="11">
        <f>DAY(InputData[[#This Row],[DATE]])</f>
        <v>12</v>
      </c>
      <c r="Q13" s="11" t="str">
        <f>TEXT(InputData[[#This Row],[DATE]],"mmm")</f>
        <v>Jan</v>
      </c>
      <c r="R13" s="11">
        <f>YEAR(InputData[[#This Row],[DATE]])</f>
        <v>2021</v>
      </c>
      <c r="S13" s="11">
        <f>InputData[[#This Row],[TOTAL SALES]]-InputData[[#This Row],[TOTAL COST]]</f>
        <v>420</v>
      </c>
      <c r="T13" s="18">
        <f>InputData[[#This Row],[PROFIT ]]/InputData[[#This Row],[TOTAL SALES]]</f>
        <v>0.25925925925925924</v>
      </c>
    </row>
    <row r="14" spans="1:20" x14ac:dyDescent="0.25">
      <c r="A14" s="3">
        <v>44214</v>
      </c>
      <c r="B14" s="4" t="s">
        <v>98</v>
      </c>
      <c r="C14" s="5">
        <v>13</v>
      </c>
      <c r="D14" s="5" t="s">
        <v>108</v>
      </c>
      <c r="E14" s="5" t="s">
        <v>106</v>
      </c>
      <c r="F14" s="6">
        <v>0</v>
      </c>
      <c r="G14" t="str">
        <f>VLOOKUP(InputData[[#This Row],[PRODUCT ID]],'Master Data'!$A:$F,2,0)</f>
        <v>Product44</v>
      </c>
      <c r="H14" t="str">
        <f>VLOOKUP(InputData[[#This Row],[PRODUCT ID]],'Master Data'!$A:$F,3,0)</f>
        <v>Category05</v>
      </c>
      <c r="I14" t="str">
        <f>VLOOKUP(InputData[[#This Row],[PRODUCT ID]],'Master Data'!$A:$F,4,0)</f>
        <v>Kg</v>
      </c>
      <c r="J14" s="14">
        <f>VLOOKUP(InputData[[#This Row],[PRODUCT ID]],'Master Data'!$A:$F,5,0)</f>
        <v>76</v>
      </c>
      <c r="K14" s="14">
        <f>VLOOKUP(InputData[[#This Row],[PRODUCT ID]],'Master Data'!$A:$F,6,0)</f>
        <v>82.08</v>
      </c>
      <c r="L14" s="14">
        <f>PRODUCT(InputData[[#This Row],[QUANTITY]],InputData[[#This Row],[COST]])</f>
        <v>988</v>
      </c>
      <c r="M14" s="14">
        <f>PRODUCT(InputData[[#This Row],[QUANTITY]],InputData[[#This Row],[SALE PRICE ]])*(1-InputData[[#This Row],[DISCOUNT %]])</f>
        <v>1067.04</v>
      </c>
      <c r="N14" s="14">
        <f>InputData[[#This Row],[TOTAL COST]]/10^3</f>
        <v>0.98799999999999999</v>
      </c>
      <c r="O14" s="14">
        <f>InputData[[#This Row],[TOTAL SALES]]/10^3</f>
        <v>1.06704</v>
      </c>
      <c r="P14" s="11">
        <f>DAY(InputData[[#This Row],[DATE]])</f>
        <v>18</v>
      </c>
      <c r="Q14" s="11" t="str">
        <f>TEXT(InputData[[#This Row],[DATE]],"mmm")</f>
        <v>Jan</v>
      </c>
      <c r="R14" s="11">
        <f>YEAR(InputData[[#This Row],[DATE]])</f>
        <v>2021</v>
      </c>
      <c r="S14" s="11">
        <f>InputData[[#This Row],[TOTAL SALES]]-InputData[[#This Row],[TOTAL COST]]</f>
        <v>79.039999999999964</v>
      </c>
      <c r="T14" s="18">
        <f>InputData[[#This Row],[PROFIT ]]/InputData[[#This Row],[TOTAL SALES]]</f>
        <v>7.4074074074074042E-2</v>
      </c>
    </row>
    <row r="15" spans="1:20" x14ac:dyDescent="0.25">
      <c r="A15" s="3">
        <v>44214</v>
      </c>
      <c r="B15" s="4" t="s">
        <v>54</v>
      </c>
      <c r="C15" s="5">
        <v>3</v>
      </c>
      <c r="D15" s="5" t="s">
        <v>106</v>
      </c>
      <c r="E15" s="5" t="s">
        <v>107</v>
      </c>
      <c r="F15" s="6">
        <v>0</v>
      </c>
      <c r="G15" t="str">
        <f>VLOOKUP(InputData[[#This Row],[PRODUCT ID]],'Master Data'!$A:$F,2,0)</f>
        <v>Product23</v>
      </c>
      <c r="H15" t="str">
        <f>VLOOKUP(InputData[[#This Row],[PRODUCT ID]],'Master Data'!$A:$F,3,0)</f>
        <v>Category03</v>
      </c>
      <c r="I15" t="str">
        <f>VLOOKUP(InputData[[#This Row],[PRODUCT ID]],'Master Data'!$A:$F,4,0)</f>
        <v>Ft</v>
      </c>
      <c r="J15" s="14">
        <f>VLOOKUP(InputData[[#This Row],[PRODUCT ID]],'Master Data'!$A:$F,5,0)</f>
        <v>141</v>
      </c>
      <c r="K15" s="14">
        <f>VLOOKUP(InputData[[#This Row],[PRODUCT ID]],'Master Data'!$A:$F,6,0)</f>
        <v>149.46</v>
      </c>
      <c r="L15" s="14">
        <f>PRODUCT(InputData[[#This Row],[QUANTITY]],InputData[[#This Row],[COST]])</f>
        <v>423</v>
      </c>
      <c r="M15" s="14">
        <f>PRODUCT(InputData[[#This Row],[QUANTITY]],InputData[[#This Row],[SALE PRICE ]])*(1-InputData[[#This Row],[DISCOUNT %]])</f>
        <v>448.38</v>
      </c>
      <c r="N15" s="14">
        <f>InputData[[#This Row],[TOTAL COST]]/10^3</f>
        <v>0.42299999999999999</v>
      </c>
      <c r="O15" s="14">
        <f>InputData[[#This Row],[TOTAL SALES]]/10^3</f>
        <v>0.44838</v>
      </c>
      <c r="P15" s="11">
        <f>DAY(InputData[[#This Row],[DATE]])</f>
        <v>18</v>
      </c>
      <c r="Q15" s="11" t="str">
        <f>TEXT(InputData[[#This Row],[DATE]],"mmm")</f>
        <v>Jan</v>
      </c>
      <c r="R15" s="11">
        <f>YEAR(InputData[[#This Row],[DATE]])</f>
        <v>2021</v>
      </c>
      <c r="S15" s="11">
        <f>InputData[[#This Row],[TOTAL SALES]]-InputData[[#This Row],[TOTAL COST]]</f>
        <v>25.379999999999995</v>
      </c>
      <c r="T15" s="18">
        <f>InputData[[#This Row],[PROFIT ]]/InputData[[#This Row],[TOTAL SALES]]</f>
        <v>5.6603773584905648E-2</v>
      </c>
    </row>
    <row r="16" spans="1:20" x14ac:dyDescent="0.25">
      <c r="A16" s="3">
        <v>44215</v>
      </c>
      <c r="B16" s="4" t="s">
        <v>79</v>
      </c>
      <c r="C16" s="5">
        <v>6</v>
      </c>
      <c r="D16" s="5" t="s">
        <v>108</v>
      </c>
      <c r="E16" s="5" t="s">
        <v>107</v>
      </c>
      <c r="F16" s="6">
        <v>0</v>
      </c>
      <c r="G16" t="str">
        <f>VLOOKUP(InputData[[#This Row],[PRODUCT ID]],'Master Data'!$A:$F,2,0)</f>
        <v>Product35</v>
      </c>
      <c r="H16" t="str">
        <f>VLOOKUP(InputData[[#This Row],[PRODUCT ID]],'Master Data'!$A:$F,3,0)</f>
        <v>Category04</v>
      </c>
      <c r="I16" t="str">
        <f>VLOOKUP(InputData[[#This Row],[PRODUCT ID]],'Master Data'!$A:$F,4,0)</f>
        <v>No.</v>
      </c>
      <c r="J16" s="14">
        <f>VLOOKUP(InputData[[#This Row],[PRODUCT ID]],'Master Data'!$A:$F,5,0)</f>
        <v>5</v>
      </c>
      <c r="K16" s="14">
        <f>VLOOKUP(InputData[[#This Row],[PRODUCT ID]],'Master Data'!$A:$F,6,0)</f>
        <v>6.7</v>
      </c>
      <c r="L16" s="14">
        <f>PRODUCT(InputData[[#This Row],[QUANTITY]],InputData[[#This Row],[COST]])</f>
        <v>30</v>
      </c>
      <c r="M16" s="14">
        <f>PRODUCT(InputData[[#This Row],[QUANTITY]],InputData[[#This Row],[SALE PRICE ]])*(1-InputData[[#This Row],[DISCOUNT %]])</f>
        <v>40.200000000000003</v>
      </c>
      <c r="N16" s="14">
        <f>InputData[[#This Row],[TOTAL COST]]/10^3</f>
        <v>0.03</v>
      </c>
      <c r="O16" s="14">
        <f>InputData[[#This Row],[TOTAL SALES]]/10^3</f>
        <v>4.02E-2</v>
      </c>
      <c r="P16" s="11">
        <f>DAY(InputData[[#This Row],[DATE]])</f>
        <v>19</v>
      </c>
      <c r="Q16" s="11" t="str">
        <f>TEXT(InputData[[#This Row],[DATE]],"mmm")</f>
        <v>Jan</v>
      </c>
      <c r="R16" s="11">
        <f>YEAR(InputData[[#This Row],[DATE]])</f>
        <v>2021</v>
      </c>
      <c r="S16" s="11">
        <f>InputData[[#This Row],[TOTAL SALES]]-InputData[[#This Row],[TOTAL COST]]</f>
        <v>10.200000000000003</v>
      </c>
      <c r="T16" s="18">
        <f>InputData[[#This Row],[PROFIT ]]/InputData[[#This Row],[TOTAL SALES]]</f>
        <v>0.25373134328358216</v>
      </c>
    </row>
    <row r="17" spans="1:20" x14ac:dyDescent="0.25">
      <c r="A17" s="3">
        <v>44216</v>
      </c>
      <c r="B17" s="4" t="s">
        <v>77</v>
      </c>
      <c r="C17" s="5">
        <v>4</v>
      </c>
      <c r="D17" s="5" t="s">
        <v>108</v>
      </c>
      <c r="E17" s="5" t="s">
        <v>107</v>
      </c>
      <c r="F17" s="6">
        <v>0</v>
      </c>
      <c r="G17" t="str">
        <f>VLOOKUP(InputData[[#This Row],[PRODUCT ID]],'Master Data'!$A:$F,2,0)</f>
        <v>Product34</v>
      </c>
      <c r="H17" t="str">
        <f>VLOOKUP(InputData[[#This Row],[PRODUCT ID]],'Master Data'!$A:$F,3,0)</f>
        <v>Category04</v>
      </c>
      <c r="I17" t="str">
        <f>VLOOKUP(InputData[[#This Row],[PRODUCT ID]],'Master Data'!$A:$F,4,0)</f>
        <v>Lt</v>
      </c>
      <c r="J17" s="14">
        <f>VLOOKUP(InputData[[#This Row],[PRODUCT ID]],'Master Data'!$A:$F,5,0)</f>
        <v>55</v>
      </c>
      <c r="K17" s="14">
        <f>VLOOKUP(InputData[[#This Row],[PRODUCT ID]],'Master Data'!$A:$F,6,0)</f>
        <v>58.3</v>
      </c>
      <c r="L17" s="14">
        <f>PRODUCT(InputData[[#This Row],[QUANTITY]],InputData[[#This Row],[COST]])</f>
        <v>220</v>
      </c>
      <c r="M17" s="14">
        <f>PRODUCT(InputData[[#This Row],[QUANTITY]],InputData[[#This Row],[SALE PRICE ]])*(1-InputData[[#This Row],[DISCOUNT %]])</f>
        <v>233.2</v>
      </c>
      <c r="N17" s="14">
        <f>InputData[[#This Row],[TOTAL COST]]/10^3</f>
        <v>0.22</v>
      </c>
      <c r="O17" s="14">
        <f>InputData[[#This Row],[TOTAL SALES]]/10^3</f>
        <v>0.23319999999999999</v>
      </c>
      <c r="P17" s="11">
        <f>DAY(InputData[[#This Row],[DATE]])</f>
        <v>20</v>
      </c>
      <c r="Q17" s="11" t="str">
        <f>TEXT(InputData[[#This Row],[DATE]],"mmm")</f>
        <v>Jan</v>
      </c>
      <c r="R17" s="11">
        <f>YEAR(InputData[[#This Row],[DATE]])</f>
        <v>2021</v>
      </c>
      <c r="S17" s="11">
        <f>InputData[[#This Row],[TOTAL SALES]]-InputData[[#This Row],[TOTAL COST]]</f>
        <v>13.199999999999989</v>
      </c>
      <c r="T17" s="18">
        <f>InputData[[#This Row],[PROFIT ]]/InputData[[#This Row],[TOTAL SALES]]</f>
        <v>5.6603773584905613E-2</v>
      </c>
    </row>
    <row r="18" spans="1:20" x14ac:dyDescent="0.25">
      <c r="A18" s="3">
        <v>44216</v>
      </c>
      <c r="B18" s="4" t="s">
        <v>47</v>
      </c>
      <c r="C18" s="5">
        <v>4</v>
      </c>
      <c r="D18" s="5" t="s">
        <v>108</v>
      </c>
      <c r="E18" s="5" t="s">
        <v>107</v>
      </c>
      <c r="F18" s="6">
        <v>0</v>
      </c>
      <c r="G18" t="str">
        <f>VLOOKUP(InputData[[#This Row],[PRODUCT ID]],'Master Data'!$A:$F,2,0)</f>
        <v>Product20</v>
      </c>
      <c r="H18" t="str">
        <f>VLOOKUP(InputData[[#This Row],[PRODUCT ID]],'Master Data'!$A:$F,3,0)</f>
        <v>Category03</v>
      </c>
      <c r="I18" t="str">
        <f>VLOOKUP(InputData[[#This Row],[PRODUCT ID]],'Master Data'!$A:$F,4,0)</f>
        <v>Lt</v>
      </c>
      <c r="J18" s="14">
        <f>VLOOKUP(InputData[[#This Row],[PRODUCT ID]],'Master Data'!$A:$F,5,0)</f>
        <v>61</v>
      </c>
      <c r="K18" s="14">
        <f>VLOOKUP(InputData[[#This Row],[PRODUCT ID]],'Master Data'!$A:$F,6,0)</f>
        <v>76.25</v>
      </c>
      <c r="L18" s="14">
        <f>PRODUCT(InputData[[#This Row],[QUANTITY]],InputData[[#This Row],[COST]])</f>
        <v>244</v>
      </c>
      <c r="M18" s="14">
        <f>PRODUCT(InputData[[#This Row],[QUANTITY]],InputData[[#This Row],[SALE PRICE ]])*(1-InputData[[#This Row],[DISCOUNT %]])</f>
        <v>305</v>
      </c>
      <c r="N18" s="14">
        <f>InputData[[#This Row],[TOTAL COST]]/10^3</f>
        <v>0.24399999999999999</v>
      </c>
      <c r="O18" s="14">
        <f>InputData[[#This Row],[TOTAL SALES]]/10^3</f>
        <v>0.30499999999999999</v>
      </c>
      <c r="P18" s="11">
        <f>DAY(InputData[[#This Row],[DATE]])</f>
        <v>20</v>
      </c>
      <c r="Q18" s="11" t="str">
        <f>TEXT(InputData[[#This Row],[DATE]],"mmm")</f>
        <v>Jan</v>
      </c>
      <c r="R18" s="11">
        <f>YEAR(InputData[[#This Row],[DATE]])</f>
        <v>2021</v>
      </c>
      <c r="S18" s="11">
        <f>InputData[[#This Row],[TOTAL SALES]]-InputData[[#This Row],[TOTAL COST]]</f>
        <v>61</v>
      </c>
      <c r="T18" s="18">
        <f>InputData[[#This Row],[PROFIT ]]/InputData[[#This Row],[TOTAL SALES]]</f>
        <v>0.2</v>
      </c>
    </row>
    <row r="19" spans="1:20" x14ac:dyDescent="0.25">
      <c r="A19" s="3">
        <v>44217</v>
      </c>
      <c r="B19" s="4" t="s">
        <v>14</v>
      </c>
      <c r="C19" s="5">
        <v>15</v>
      </c>
      <c r="D19" s="5" t="s">
        <v>105</v>
      </c>
      <c r="E19" s="5" t="s">
        <v>107</v>
      </c>
      <c r="F19" s="6">
        <v>0</v>
      </c>
      <c r="G19" t="str">
        <f>VLOOKUP(InputData[[#This Row],[PRODUCT ID]],'Master Data'!$A:$F,2,0)</f>
        <v>Product04</v>
      </c>
      <c r="H19" t="str">
        <f>VLOOKUP(InputData[[#This Row],[PRODUCT ID]],'Master Data'!$A:$F,3,0)</f>
        <v>Category01</v>
      </c>
      <c r="I19" t="str">
        <f>VLOOKUP(InputData[[#This Row],[PRODUCT ID]],'Master Data'!$A:$F,4,0)</f>
        <v>Lt</v>
      </c>
      <c r="J19" s="14">
        <f>VLOOKUP(InputData[[#This Row],[PRODUCT ID]],'Master Data'!$A:$F,5,0)</f>
        <v>44</v>
      </c>
      <c r="K19" s="14">
        <f>VLOOKUP(InputData[[#This Row],[PRODUCT ID]],'Master Data'!$A:$F,6,0)</f>
        <v>48.84</v>
      </c>
      <c r="L19" s="14">
        <f>PRODUCT(InputData[[#This Row],[QUANTITY]],InputData[[#This Row],[COST]])</f>
        <v>660</v>
      </c>
      <c r="M19" s="14">
        <f>PRODUCT(InputData[[#This Row],[QUANTITY]],InputData[[#This Row],[SALE PRICE ]])*(1-InputData[[#This Row],[DISCOUNT %]])</f>
        <v>732.6</v>
      </c>
      <c r="N19" s="14">
        <f>InputData[[#This Row],[TOTAL COST]]/10^3</f>
        <v>0.66</v>
      </c>
      <c r="O19" s="14">
        <f>InputData[[#This Row],[TOTAL SALES]]/10^3</f>
        <v>0.73260000000000003</v>
      </c>
      <c r="P19" s="11">
        <f>DAY(InputData[[#This Row],[DATE]])</f>
        <v>21</v>
      </c>
      <c r="Q19" s="11" t="str">
        <f>TEXT(InputData[[#This Row],[DATE]],"mmm")</f>
        <v>Jan</v>
      </c>
      <c r="R19" s="11">
        <f>YEAR(InputData[[#This Row],[DATE]])</f>
        <v>2021</v>
      </c>
      <c r="S19" s="11">
        <f>InputData[[#This Row],[TOTAL SALES]]-InputData[[#This Row],[TOTAL COST]]</f>
        <v>72.600000000000023</v>
      </c>
      <c r="T19" s="18">
        <f>InputData[[#This Row],[PROFIT ]]/InputData[[#This Row],[TOTAL SALES]]</f>
        <v>9.9099099099099128E-2</v>
      </c>
    </row>
    <row r="20" spans="1:20" x14ac:dyDescent="0.25">
      <c r="A20" s="3">
        <v>44217</v>
      </c>
      <c r="B20" s="4" t="s">
        <v>12</v>
      </c>
      <c r="C20" s="5">
        <v>9</v>
      </c>
      <c r="D20" s="5" t="s">
        <v>108</v>
      </c>
      <c r="E20" s="5" t="s">
        <v>106</v>
      </c>
      <c r="F20" s="6">
        <v>0</v>
      </c>
      <c r="G20" t="str">
        <f>VLOOKUP(InputData[[#This Row],[PRODUCT ID]],'Master Data'!$A:$F,2,0)</f>
        <v>Product03</v>
      </c>
      <c r="H20" t="str">
        <f>VLOOKUP(InputData[[#This Row],[PRODUCT ID]],'Master Data'!$A:$F,3,0)</f>
        <v>Category01</v>
      </c>
      <c r="I20" t="str">
        <f>VLOOKUP(InputData[[#This Row],[PRODUCT ID]],'Master Data'!$A:$F,4,0)</f>
        <v>Kg</v>
      </c>
      <c r="J20" s="14">
        <f>VLOOKUP(InputData[[#This Row],[PRODUCT ID]],'Master Data'!$A:$F,5,0)</f>
        <v>71</v>
      </c>
      <c r="K20" s="14">
        <f>VLOOKUP(InputData[[#This Row],[PRODUCT ID]],'Master Data'!$A:$F,6,0)</f>
        <v>80.94</v>
      </c>
      <c r="L20" s="14">
        <f>PRODUCT(InputData[[#This Row],[QUANTITY]],InputData[[#This Row],[COST]])</f>
        <v>639</v>
      </c>
      <c r="M20" s="14">
        <f>PRODUCT(InputData[[#This Row],[QUANTITY]],InputData[[#This Row],[SALE PRICE ]])*(1-InputData[[#This Row],[DISCOUNT %]])</f>
        <v>728.46</v>
      </c>
      <c r="N20" s="14">
        <f>InputData[[#This Row],[TOTAL COST]]/10^3</f>
        <v>0.63900000000000001</v>
      </c>
      <c r="O20" s="14">
        <f>InputData[[#This Row],[TOTAL SALES]]/10^3</f>
        <v>0.72846</v>
      </c>
      <c r="P20" s="11">
        <f>DAY(InputData[[#This Row],[DATE]])</f>
        <v>21</v>
      </c>
      <c r="Q20" s="11" t="str">
        <f>TEXT(InputData[[#This Row],[DATE]],"mmm")</f>
        <v>Jan</v>
      </c>
      <c r="R20" s="11">
        <f>YEAR(InputData[[#This Row],[DATE]])</f>
        <v>2021</v>
      </c>
      <c r="S20" s="11">
        <f>InputData[[#This Row],[TOTAL SALES]]-InputData[[#This Row],[TOTAL COST]]</f>
        <v>89.460000000000036</v>
      </c>
      <c r="T20" s="18">
        <f>InputData[[#This Row],[PROFIT ]]/InputData[[#This Row],[TOTAL SALES]]</f>
        <v>0.1228070175438597</v>
      </c>
    </row>
    <row r="21" spans="1:20" x14ac:dyDescent="0.25">
      <c r="A21" s="3">
        <v>44217</v>
      </c>
      <c r="B21" s="4" t="s">
        <v>94</v>
      </c>
      <c r="C21" s="5">
        <v>6</v>
      </c>
      <c r="D21" s="5" t="s">
        <v>108</v>
      </c>
      <c r="E21" s="5" t="s">
        <v>106</v>
      </c>
      <c r="F21" s="6">
        <v>0</v>
      </c>
      <c r="G21" t="str">
        <f>VLOOKUP(InputData[[#This Row],[PRODUCT ID]],'Master Data'!$A:$F,2,0)</f>
        <v>Product42</v>
      </c>
      <c r="H21" t="str">
        <f>VLOOKUP(InputData[[#This Row],[PRODUCT ID]],'Master Data'!$A:$F,3,0)</f>
        <v>Category05</v>
      </c>
      <c r="I21" t="str">
        <f>VLOOKUP(InputData[[#This Row],[PRODUCT ID]],'Master Data'!$A:$F,4,0)</f>
        <v>Ft</v>
      </c>
      <c r="J21" s="14">
        <f>VLOOKUP(InputData[[#This Row],[PRODUCT ID]],'Master Data'!$A:$F,5,0)</f>
        <v>120</v>
      </c>
      <c r="K21" s="14">
        <f>VLOOKUP(InputData[[#This Row],[PRODUCT ID]],'Master Data'!$A:$F,6,0)</f>
        <v>162</v>
      </c>
      <c r="L21" s="14">
        <f>PRODUCT(InputData[[#This Row],[QUANTITY]],InputData[[#This Row],[COST]])</f>
        <v>720</v>
      </c>
      <c r="M21" s="14">
        <f>PRODUCT(InputData[[#This Row],[QUANTITY]],InputData[[#This Row],[SALE PRICE ]])*(1-InputData[[#This Row],[DISCOUNT %]])</f>
        <v>972</v>
      </c>
      <c r="N21" s="14">
        <f>InputData[[#This Row],[TOTAL COST]]/10^3</f>
        <v>0.72</v>
      </c>
      <c r="O21" s="14">
        <f>InputData[[#This Row],[TOTAL SALES]]/10^3</f>
        <v>0.97199999999999998</v>
      </c>
      <c r="P21" s="11">
        <f>DAY(InputData[[#This Row],[DATE]])</f>
        <v>21</v>
      </c>
      <c r="Q21" s="11" t="str">
        <f>TEXT(InputData[[#This Row],[DATE]],"mmm")</f>
        <v>Jan</v>
      </c>
      <c r="R21" s="11">
        <f>YEAR(InputData[[#This Row],[DATE]])</f>
        <v>2021</v>
      </c>
      <c r="S21" s="11">
        <f>InputData[[#This Row],[TOTAL SALES]]-InputData[[#This Row],[TOTAL COST]]</f>
        <v>252</v>
      </c>
      <c r="T21" s="18">
        <f>InputData[[#This Row],[PROFIT ]]/InputData[[#This Row],[TOTAL SALES]]</f>
        <v>0.25925925925925924</v>
      </c>
    </row>
    <row r="22" spans="1:20" x14ac:dyDescent="0.25">
      <c r="A22" s="3">
        <v>44221</v>
      </c>
      <c r="B22" s="4" t="s">
        <v>77</v>
      </c>
      <c r="C22" s="5">
        <v>6</v>
      </c>
      <c r="D22" s="5" t="s">
        <v>108</v>
      </c>
      <c r="E22" s="5" t="s">
        <v>107</v>
      </c>
      <c r="F22" s="6">
        <v>0</v>
      </c>
      <c r="G22" t="str">
        <f>VLOOKUP(InputData[[#This Row],[PRODUCT ID]],'Master Data'!$A:$F,2,0)</f>
        <v>Product34</v>
      </c>
      <c r="H22" t="str">
        <f>VLOOKUP(InputData[[#This Row],[PRODUCT ID]],'Master Data'!$A:$F,3,0)</f>
        <v>Category04</v>
      </c>
      <c r="I22" t="str">
        <f>VLOOKUP(InputData[[#This Row],[PRODUCT ID]],'Master Data'!$A:$F,4,0)</f>
        <v>Lt</v>
      </c>
      <c r="J22" s="14">
        <f>VLOOKUP(InputData[[#This Row],[PRODUCT ID]],'Master Data'!$A:$F,5,0)</f>
        <v>55</v>
      </c>
      <c r="K22" s="14">
        <f>VLOOKUP(InputData[[#This Row],[PRODUCT ID]],'Master Data'!$A:$F,6,0)</f>
        <v>58.3</v>
      </c>
      <c r="L22" s="14">
        <f>PRODUCT(InputData[[#This Row],[QUANTITY]],InputData[[#This Row],[COST]])</f>
        <v>330</v>
      </c>
      <c r="M22" s="14">
        <f>PRODUCT(InputData[[#This Row],[QUANTITY]],InputData[[#This Row],[SALE PRICE ]])*(1-InputData[[#This Row],[DISCOUNT %]])</f>
        <v>349.79999999999995</v>
      </c>
      <c r="N22" s="14">
        <f>InputData[[#This Row],[TOTAL COST]]/10^3</f>
        <v>0.33</v>
      </c>
      <c r="O22" s="14">
        <f>InputData[[#This Row],[TOTAL SALES]]/10^3</f>
        <v>0.34979999999999994</v>
      </c>
      <c r="P22" s="11">
        <f>DAY(InputData[[#This Row],[DATE]])</f>
        <v>25</v>
      </c>
      <c r="Q22" s="11" t="str">
        <f>TEXT(InputData[[#This Row],[DATE]],"mmm")</f>
        <v>Jan</v>
      </c>
      <c r="R22" s="11">
        <f>YEAR(InputData[[#This Row],[DATE]])</f>
        <v>2021</v>
      </c>
      <c r="S22" s="11">
        <f>InputData[[#This Row],[TOTAL SALES]]-InputData[[#This Row],[TOTAL COST]]</f>
        <v>19.799999999999955</v>
      </c>
      <c r="T22" s="18">
        <f>InputData[[#This Row],[PROFIT ]]/InputData[[#This Row],[TOTAL SALES]]</f>
        <v>5.6603773584905537E-2</v>
      </c>
    </row>
    <row r="23" spans="1:20" x14ac:dyDescent="0.25">
      <c r="A23" s="3">
        <v>44221</v>
      </c>
      <c r="B23" s="4" t="s">
        <v>79</v>
      </c>
      <c r="C23" s="5">
        <v>7</v>
      </c>
      <c r="D23" s="5" t="s">
        <v>108</v>
      </c>
      <c r="E23" s="5" t="s">
        <v>106</v>
      </c>
      <c r="F23" s="6">
        <v>0</v>
      </c>
      <c r="G23" t="str">
        <f>VLOOKUP(InputData[[#This Row],[PRODUCT ID]],'Master Data'!$A:$F,2,0)</f>
        <v>Product35</v>
      </c>
      <c r="H23" t="str">
        <f>VLOOKUP(InputData[[#This Row],[PRODUCT ID]],'Master Data'!$A:$F,3,0)</f>
        <v>Category04</v>
      </c>
      <c r="I23" t="str">
        <f>VLOOKUP(InputData[[#This Row],[PRODUCT ID]],'Master Data'!$A:$F,4,0)</f>
        <v>No.</v>
      </c>
      <c r="J23" s="14">
        <f>VLOOKUP(InputData[[#This Row],[PRODUCT ID]],'Master Data'!$A:$F,5,0)</f>
        <v>5</v>
      </c>
      <c r="K23" s="14">
        <f>VLOOKUP(InputData[[#This Row],[PRODUCT ID]],'Master Data'!$A:$F,6,0)</f>
        <v>6.7</v>
      </c>
      <c r="L23" s="14">
        <f>PRODUCT(InputData[[#This Row],[QUANTITY]],InputData[[#This Row],[COST]])</f>
        <v>35</v>
      </c>
      <c r="M23" s="14">
        <f>PRODUCT(InputData[[#This Row],[QUANTITY]],InputData[[#This Row],[SALE PRICE ]])*(1-InputData[[#This Row],[DISCOUNT %]])</f>
        <v>46.9</v>
      </c>
      <c r="N23" s="14">
        <f>InputData[[#This Row],[TOTAL COST]]/10^3</f>
        <v>3.5000000000000003E-2</v>
      </c>
      <c r="O23" s="14">
        <f>InputData[[#This Row],[TOTAL SALES]]/10^3</f>
        <v>4.6899999999999997E-2</v>
      </c>
      <c r="P23" s="11">
        <f>DAY(InputData[[#This Row],[DATE]])</f>
        <v>25</v>
      </c>
      <c r="Q23" s="11" t="str">
        <f>TEXT(InputData[[#This Row],[DATE]],"mmm")</f>
        <v>Jan</v>
      </c>
      <c r="R23" s="11">
        <f>YEAR(InputData[[#This Row],[DATE]])</f>
        <v>2021</v>
      </c>
      <c r="S23" s="11">
        <f>InputData[[#This Row],[TOTAL SALES]]-InputData[[#This Row],[TOTAL COST]]</f>
        <v>11.899999999999999</v>
      </c>
      <c r="T23" s="18">
        <f>InputData[[#This Row],[PROFIT ]]/InputData[[#This Row],[TOTAL SALES]]</f>
        <v>0.25373134328358204</v>
      </c>
    </row>
    <row r="24" spans="1:20" x14ac:dyDescent="0.25">
      <c r="A24" s="3">
        <v>44221</v>
      </c>
      <c r="B24" s="4" t="s">
        <v>71</v>
      </c>
      <c r="C24" s="5">
        <v>14</v>
      </c>
      <c r="D24" s="5" t="s">
        <v>108</v>
      </c>
      <c r="E24" s="5" t="s">
        <v>106</v>
      </c>
      <c r="F24" s="6">
        <v>0</v>
      </c>
      <c r="G24" t="str">
        <f>VLOOKUP(InputData[[#This Row],[PRODUCT ID]],'Master Data'!$A:$F,2,0)</f>
        <v>Product31</v>
      </c>
      <c r="H24" t="str">
        <f>VLOOKUP(InputData[[#This Row],[PRODUCT ID]],'Master Data'!$A:$F,3,0)</f>
        <v>Category04</v>
      </c>
      <c r="I24" t="str">
        <f>VLOOKUP(InputData[[#This Row],[PRODUCT ID]],'Master Data'!$A:$F,4,0)</f>
        <v>Kg</v>
      </c>
      <c r="J24" s="14">
        <f>VLOOKUP(InputData[[#This Row],[PRODUCT ID]],'Master Data'!$A:$F,5,0)</f>
        <v>93</v>
      </c>
      <c r="K24" s="14">
        <f>VLOOKUP(InputData[[#This Row],[PRODUCT ID]],'Master Data'!$A:$F,6,0)</f>
        <v>104.16</v>
      </c>
      <c r="L24" s="14">
        <f>PRODUCT(InputData[[#This Row],[QUANTITY]],InputData[[#This Row],[COST]])</f>
        <v>1302</v>
      </c>
      <c r="M24" s="14">
        <f>PRODUCT(InputData[[#This Row],[QUANTITY]],InputData[[#This Row],[SALE PRICE ]])*(1-InputData[[#This Row],[DISCOUNT %]])</f>
        <v>1458.24</v>
      </c>
      <c r="N24" s="14">
        <f>InputData[[#This Row],[TOTAL COST]]/10^3</f>
        <v>1.302</v>
      </c>
      <c r="O24" s="14">
        <f>InputData[[#This Row],[TOTAL SALES]]/10^3</f>
        <v>1.45824</v>
      </c>
      <c r="P24" s="11">
        <f>DAY(InputData[[#This Row],[DATE]])</f>
        <v>25</v>
      </c>
      <c r="Q24" s="11" t="str">
        <f>TEXT(InputData[[#This Row],[DATE]],"mmm")</f>
        <v>Jan</v>
      </c>
      <c r="R24" s="11">
        <f>YEAR(InputData[[#This Row],[DATE]])</f>
        <v>2021</v>
      </c>
      <c r="S24" s="11">
        <f>InputData[[#This Row],[TOTAL SALES]]-InputData[[#This Row],[TOTAL COST]]</f>
        <v>156.24</v>
      </c>
      <c r="T24" s="18">
        <f>InputData[[#This Row],[PROFIT ]]/InputData[[#This Row],[TOTAL SALES]]</f>
        <v>0.10714285714285715</v>
      </c>
    </row>
    <row r="25" spans="1:20" x14ac:dyDescent="0.25">
      <c r="A25" s="3">
        <v>44222</v>
      </c>
      <c r="B25" s="4" t="s">
        <v>98</v>
      </c>
      <c r="C25" s="5">
        <v>9</v>
      </c>
      <c r="D25" s="5" t="s">
        <v>105</v>
      </c>
      <c r="E25" s="5" t="s">
        <v>107</v>
      </c>
      <c r="F25" s="6">
        <v>0</v>
      </c>
      <c r="G25" t="str">
        <f>VLOOKUP(InputData[[#This Row],[PRODUCT ID]],'Master Data'!$A:$F,2,0)</f>
        <v>Product44</v>
      </c>
      <c r="H25" t="str">
        <f>VLOOKUP(InputData[[#This Row],[PRODUCT ID]],'Master Data'!$A:$F,3,0)</f>
        <v>Category05</v>
      </c>
      <c r="I25" t="str">
        <f>VLOOKUP(InputData[[#This Row],[PRODUCT ID]],'Master Data'!$A:$F,4,0)</f>
        <v>Kg</v>
      </c>
      <c r="J25" s="14">
        <f>VLOOKUP(InputData[[#This Row],[PRODUCT ID]],'Master Data'!$A:$F,5,0)</f>
        <v>76</v>
      </c>
      <c r="K25" s="14">
        <f>VLOOKUP(InputData[[#This Row],[PRODUCT ID]],'Master Data'!$A:$F,6,0)</f>
        <v>82.08</v>
      </c>
      <c r="L25" s="14">
        <f>PRODUCT(InputData[[#This Row],[QUANTITY]],InputData[[#This Row],[COST]])</f>
        <v>684</v>
      </c>
      <c r="M25" s="14">
        <f>PRODUCT(InputData[[#This Row],[QUANTITY]],InputData[[#This Row],[SALE PRICE ]])*(1-InputData[[#This Row],[DISCOUNT %]])</f>
        <v>738.72</v>
      </c>
      <c r="N25" s="14">
        <f>InputData[[#This Row],[TOTAL COST]]/10^3</f>
        <v>0.68400000000000005</v>
      </c>
      <c r="O25" s="14">
        <f>InputData[[#This Row],[TOTAL SALES]]/10^3</f>
        <v>0.73872000000000004</v>
      </c>
      <c r="P25" s="11">
        <f>DAY(InputData[[#This Row],[DATE]])</f>
        <v>26</v>
      </c>
      <c r="Q25" s="11" t="str">
        <f>TEXT(InputData[[#This Row],[DATE]],"mmm")</f>
        <v>Jan</v>
      </c>
      <c r="R25" s="11">
        <f>YEAR(InputData[[#This Row],[DATE]])</f>
        <v>2021</v>
      </c>
      <c r="S25" s="11">
        <f>InputData[[#This Row],[TOTAL SALES]]-InputData[[#This Row],[TOTAL COST]]</f>
        <v>54.720000000000027</v>
      </c>
      <c r="T25" s="18">
        <f>InputData[[#This Row],[PROFIT ]]/InputData[[#This Row],[TOTAL SALES]]</f>
        <v>7.4074074074074112E-2</v>
      </c>
    </row>
    <row r="26" spans="1:20" x14ac:dyDescent="0.25">
      <c r="A26" s="3">
        <v>44222</v>
      </c>
      <c r="B26" s="4" t="s">
        <v>18</v>
      </c>
      <c r="C26" s="5">
        <v>7</v>
      </c>
      <c r="D26" s="5" t="s">
        <v>106</v>
      </c>
      <c r="E26" s="5" t="s">
        <v>107</v>
      </c>
      <c r="F26" s="6">
        <v>0</v>
      </c>
      <c r="G26" t="str">
        <f>VLOOKUP(InputData[[#This Row],[PRODUCT ID]],'Master Data'!$A:$F,2,0)</f>
        <v>Product06</v>
      </c>
      <c r="H26" t="str">
        <f>VLOOKUP(InputData[[#This Row],[PRODUCT ID]],'Master Data'!$A:$F,3,0)</f>
        <v>Category01</v>
      </c>
      <c r="I26" t="str">
        <f>VLOOKUP(InputData[[#This Row],[PRODUCT ID]],'Master Data'!$A:$F,4,0)</f>
        <v>Kg</v>
      </c>
      <c r="J26" s="14">
        <f>VLOOKUP(InputData[[#This Row],[PRODUCT ID]],'Master Data'!$A:$F,5,0)</f>
        <v>75</v>
      </c>
      <c r="K26" s="14">
        <f>VLOOKUP(InputData[[#This Row],[PRODUCT ID]],'Master Data'!$A:$F,6,0)</f>
        <v>85.5</v>
      </c>
      <c r="L26" s="14">
        <f>PRODUCT(InputData[[#This Row],[QUANTITY]],InputData[[#This Row],[COST]])</f>
        <v>525</v>
      </c>
      <c r="M26" s="14">
        <f>PRODUCT(InputData[[#This Row],[QUANTITY]],InputData[[#This Row],[SALE PRICE ]])*(1-InputData[[#This Row],[DISCOUNT %]])</f>
        <v>598.5</v>
      </c>
      <c r="N26" s="14">
        <f>InputData[[#This Row],[TOTAL COST]]/10^3</f>
        <v>0.52500000000000002</v>
      </c>
      <c r="O26" s="14">
        <f>InputData[[#This Row],[TOTAL SALES]]/10^3</f>
        <v>0.59850000000000003</v>
      </c>
      <c r="P26" s="11">
        <f>DAY(InputData[[#This Row],[DATE]])</f>
        <v>26</v>
      </c>
      <c r="Q26" s="11" t="str">
        <f>TEXT(InputData[[#This Row],[DATE]],"mmm")</f>
        <v>Jan</v>
      </c>
      <c r="R26" s="11">
        <f>YEAR(InputData[[#This Row],[DATE]])</f>
        <v>2021</v>
      </c>
      <c r="S26" s="11">
        <f>InputData[[#This Row],[TOTAL SALES]]-InputData[[#This Row],[TOTAL COST]]</f>
        <v>73.5</v>
      </c>
      <c r="T26" s="18">
        <f>InputData[[#This Row],[PROFIT ]]/InputData[[#This Row],[TOTAL SALES]]</f>
        <v>0.12280701754385964</v>
      </c>
    </row>
    <row r="27" spans="1:20" x14ac:dyDescent="0.25">
      <c r="A27" s="3">
        <v>44222</v>
      </c>
      <c r="B27" s="4" t="s">
        <v>6</v>
      </c>
      <c r="C27" s="5">
        <v>7</v>
      </c>
      <c r="D27" s="5" t="s">
        <v>106</v>
      </c>
      <c r="E27" s="5" t="s">
        <v>106</v>
      </c>
      <c r="F27" s="6">
        <v>0</v>
      </c>
      <c r="G27" t="str">
        <f>VLOOKUP(InputData[[#This Row],[PRODUCT ID]],'Master Data'!$A:$F,2,0)</f>
        <v>Product01</v>
      </c>
      <c r="H27" t="str">
        <f>VLOOKUP(InputData[[#This Row],[PRODUCT ID]],'Master Data'!$A:$F,3,0)</f>
        <v>Category01</v>
      </c>
      <c r="I27" t="str">
        <f>VLOOKUP(InputData[[#This Row],[PRODUCT ID]],'Master Data'!$A:$F,4,0)</f>
        <v>Kg</v>
      </c>
      <c r="J27" s="14">
        <f>VLOOKUP(InputData[[#This Row],[PRODUCT ID]],'Master Data'!$A:$F,5,0)</f>
        <v>98</v>
      </c>
      <c r="K27" s="14">
        <f>VLOOKUP(InputData[[#This Row],[PRODUCT ID]],'Master Data'!$A:$F,6,0)</f>
        <v>103.88</v>
      </c>
      <c r="L27" s="14">
        <f>PRODUCT(InputData[[#This Row],[QUANTITY]],InputData[[#This Row],[COST]])</f>
        <v>686</v>
      </c>
      <c r="M27" s="14">
        <f>PRODUCT(InputData[[#This Row],[QUANTITY]],InputData[[#This Row],[SALE PRICE ]])*(1-InputData[[#This Row],[DISCOUNT %]])</f>
        <v>727.16</v>
      </c>
      <c r="N27" s="14">
        <f>InputData[[#This Row],[TOTAL COST]]/10^3</f>
        <v>0.68600000000000005</v>
      </c>
      <c r="O27" s="14">
        <f>InputData[[#This Row],[TOTAL SALES]]/10^3</f>
        <v>0.72715999999999992</v>
      </c>
      <c r="P27" s="11">
        <f>DAY(InputData[[#This Row],[DATE]])</f>
        <v>26</v>
      </c>
      <c r="Q27" s="11" t="str">
        <f>TEXT(InputData[[#This Row],[DATE]],"mmm")</f>
        <v>Jan</v>
      </c>
      <c r="R27" s="11">
        <f>YEAR(InputData[[#This Row],[DATE]])</f>
        <v>2021</v>
      </c>
      <c r="S27" s="11">
        <f>InputData[[#This Row],[TOTAL SALES]]-InputData[[#This Row],[TOTAL COST]]</f>
        <v>41.159999999999968</v>
      </c>
      <c r="T27" s="18">
        <f>InputData[[#This Row],[PROFIT ]]/InputData[[#This Row],[TOTAL SALES]]</f>
        <v>5.660377358490562E-2</v>
      </c>
    </row>
    <row r="28" spans="1:20" x14ac:dyDescent="0.25">
      <c r="A28" s="3">
        <v>44223</v>
      </c>
      <c r="B28" s="4" t="s">
        <v>90</v>
      </c>
      <c r="C28" s="5">
        <v>7</v>
      </c>
      <c r="D28" s="5" t="s">
        <v>105</v>
      </c>
      <c r="E28" s="5" t="s">
        <v>106</v>
      </c>
      <c r="F28" s="6">
        <v>0</v>
      </c>
      <c r="G28" t="str">
        <f>VLOOKUP(InputData[[#This Row],[PRODUCT ID]],'Master Data'!$A:$F,2,0)</f>
        <v>Product40</v>
      </c>
      <c r="H28" t="str">
        <f>VLOOKUP(InputData[[#This Row],[PRODUCT ID]],'Master Data'!$A:$F,3,0)</f>
        <v>Category05</v>
      </c>
      <c r="I28" t="str">
        <f>VLOOKUP(InputData[[#This Row],[PRODUCT ID]],'Master Data'!$A:$F,4,0)</f>
        <v>Kg</v>
      </c>
      <c r="J28" s="14">
        <f>VLOOKUP(InputData[[#This Row],[PRODUCT ID]],'Master Data'!$A:$F,5,0)</f>
        <v>90</v>
      </c>
      <c r="K28" s="14">
        <f>VLOOKUP(InputData[[#This Row],[PRODUCT ID]],'Master Data'!$A:$F,6,0)</f>
        <v>115.2</v>
      </c>
      <c r="L28" s="14">
        <f>PRODUCT(InputData[[#This Row],[QUANTITY]],InputData[[#This Row],[COST]])</f>
        <v>630</v>
      </c>
      <c r="M28" s="14">
        <f>PRODUCT(InputData[[#This Row],[QUANTITY]],InputData[[#This Row],[SALE PRICE ]])*(1-InputData[[#This Row],[DISCOUNT %]])</f>
        <v>806.4</v>
      </c>
      <c r="N28" s="14">
        <f>InputData[[#This Row],[TOTAL COST]]/10^3</f>
        <v>0.63</v>
      </c>
      <c r="O28" s="14">
        <f>InputData[[#This Row],[TOTAL SALES]]/10^3</f>
        <v>0.80640000000000001</v>
      </c>
      <c r="P28" s="11">
        <f>DAY(InputData[[#This Row],[DATE]])</f>
        <v>27</v>
      </c>
      <c r="Q28" s="11" t="str">
        <f>TEXT(InputData[[#This Row],[DATE]],"mmm")</f>
        <v>Jan</v>
      </c>
      <c r="R28" s="11">
        <f>YEAR(InputData[[#This Row],[DATE]])</f>
        <v>2021</v>
      </c>
      <c r="S28" s="11">
        <f>InputData[[#This Row],[TOTAL SALES]]-InputData[[#This Row],[TOTAL COST]]</f>
        <v>176.39999999999998</v>
      </c>
      <c r="T28" s="18">
        <f>InputData[[#This Row],[PROFIT ]]/InputData[[#This Row],[TOTAL SALES]]</f>
        <v>0.21874999999999997</v>
      </c>
    </row>
    <row r="29" spans="1:20" x14ac:dyDescent="0.25">
      <c r="A29" s="3">
        <v>44223</v>
      </c>
      <c r="B29" s="4" t="s">
        <v>73</v>
      </c>
      <c r="C29" s="5">
        <v>3</v>
      </c>
      <c r="D29" s="5" t="s">
        <v>105</v>
      </c>
      <c r="E29" s="5" t="s">
        <v>106</v>
      </c>
      <c r="F29" s="6">
        <v>0</v>
      </c>
      <c r="G29" t="str">
        <f>VLOOKUP(InputData[[#This Row],[PRODUCT ID]],'Master Data'!$A:$F,2,0)</f>
        <v>Product32</v>
      </c>
      <c r="H29" t="str">
        <f>VLOOKUP(InputData[[#This Row],[PRODUCT ID]],'Master Data'!$A:$F,3,0)</f>
        <v>Category04</v>
      </c>
      <c r="I29" t="str">
        <f>VLOOKUP(InputData[[#This Row],[PRODUCT ID]],'Master Data'!$A:$F,4,0)</f>
        <v>Kg</v>
      </c>
      <c r="J29" s="14">
        <f>VLOOKUP(InputData[[#This Row],[PRODUCT ID]],'Master Data'!$A:$F,5,0)</f>
        <v>89</v>
      </c>
      <c r="K29" s="14">
        <f>VLOOKUP(InputData[[#This Row],[PRODUCT ID]],'Master Data'!$A:$F,6,0)</f>
        <v>117.48</v>
      </c>
      <c r="L29" s="14">
        <f>PRODUCT(InputData[[#This Row],[QUANTITY]],InputData[[#This Row],[COST]])</f>
        <v>267</v>
      </c>
      <c r="M29" s="14">
        <f>PRODUCT(InputData[[#This Row],[QUANTITY]],InputData[[#This Row],[SALE PRICE ]])*(1-InputData[[#This Row],[DISCOUNT %]])</f>
        <v>352.44</v>
      </c>
      <c r="N29" s="14">
        <f>InputData[[#This Row],[TOTAL COST]]/10^3</f>
        <v>0.26700000000000002</v>
      </c>
      <c r="O29" s="14">
        <f>InputData[[#This Row],[TOTAL SALES]]/10^3</f>
        <v>0.35243999999999998</v>
      </c>
      <c r="P29" s="11">
        <f>DAY(InputData[[#This Row],[DATE]])</f>
        <v>27</v>
      </c>
      <c r="Q29" s="11" t="str">
        <f>TEXT(InputData[[#This Row],[DATE]],"mmm")</f>
        <v>Jan</v>
      </c>
      <c r="R29" s="11">
        <f>YEAR(InputData[[#This Row],[DATE]])</f>
        <v>2021</v>
      </c>
      <c r="S29" s="11">
        <f>InputData[[#This Row],[TOTAL SALES]]-InputData[[#This Row],[TOTAL COST]]</f>
        <v>85.44</v>
      </c>
      <c r="T29" s="18">
        <f>InputData[[#This Row],[PROFIT ]]/InputData[[#This Row],[TOTAL SALES]]</f>
        <v>0.24242424242424243</v>
      </c>
    </row>
    <row r="30" spans="1:20" x14ac:dyDescent="0.25">
      <c r="A30" s="3">
        <v>44224</v>
      </c>
      <c r="B30" s="4" t="s">
        <v>14</v>
      </c>
      <c r="C30" s="5">
        <v>10</v>
      </c>
      <c r="D30" s="5" t="s">
        <v>106</v>
      </c>
      <c r="E30" s="5" t="s">
        <v>107</v>
      </c>
      <c r="F30" s="6">
        <v>0</v>
      </c>
      <c r="G30" t="str">
        <f>VLOOKUP(InputData[[#This Row],[PRODUCT ID]],'Master Data'!$A:$F,2,0)</f>
        <v>Product04</v>
      </c>
      <c r="H30" t="str">
        <f>VLOOKUP(InputData[[#This Row],[PRODUCT ID]],'Master Data'!$A:$F,3,0)</f>
        <v>Category01</v>
      </c>
      <c r="I30" t="str">
        <f>VLOOKUP(InputData[[#This Row],[PRODUCT ID]],'Master Data'!$A:$F,4,0)</f>
        <v>Lt</v>
      </c>
      <c r="J30" s="14">
        <f>VLOOKUP(InputData[[#This Row],[PRODUCT ID]],'Master Data'!$A:$F,5,0)</f>
        <v>44</v>
      </c>
      <c r="K30" s="14">
        <f>VLOOKUP(InputData[[#This Row],[PRODUCT ID]],'Master Data'!$A:$F,6,0)</f>
        <v>48.84</v>
      </c>
      <c r="L30" s="14">
        <f>PRODUCT(InputData[[#This Row],[QUANTITY]],InputData[[#This Row],[COST]])</f>
        <v>440</v>
      </c>
      <c r="M30" s="14">
        <f>PRODUCT(InputData[[#This Row],[QUANTITY]],InputData[[#This Row],[SALE PRICE ]])*(1-InputData[[#This Row],[DISCOUNT %]])</f>
        <v>488.40000000000003</v>
      </c>
      <c r="N30" s="14">
        <f>InputData[[#This Row],[TOTAL COST]]/10^3</f>
        <v>0.44</v>
      </c>
      <c r="O30" s="14">
        <f>InputData[[#This Row],[TOTAL SALES]]/10^3</f>
        <v>0.48840000000000006</v>
      </c>
      <c r="P30" s="11">
        <f>DAY(InputData[[#This Row],[DATE]])</f>
        <v>28</v>
      </c>
      <c r="Q30" s="11" t="str">
        <f>TEXT(InputData[[#This Row],[DATE]],"mmm")</f>
        <v>Jan</v>
      </c>
      <c r="R30" s="11">
        <f>YEAR(InputData[[#This Row],[DATE]])</f>
        <v>2021</v>
      </c>
      <c r="S30" s="11">
        <f>InputData[[#This Row],[TOTAL SALES]]-InputData[[#This Row],[TOTAL COST]]</f>
        <v>48.400000000000034</v>
      </c>
      <c r="T30" s="18">
        <f>InputData[[#This Row],[PROFIT ]]/InputData[[#This Row],[TOTAL SALES]]</f>
        <v>9.9099099099099155E-2</v>
      </c>
    </row>
    <row r="31" spans="1:20" x14ac:dyDescent="0.25">
      <c r="A31" s="3">
        <v>44224</v>
      </c>
      <c r="B31" s="4" t="s">
        <v>67</v>
      </c>
      <c r="C31" s="5">
        <v>2</v>
      </c>
      <c r="D31" s="5" t="s">
        <v>108</v>
      </c>
      <c r="E31" s="5" t="s">
        <v>107</v>
      </c>
      <c r="F31" s="6">
        <v>0</v>
      </c>
      <c r="G31" t="str">
        <f>VLOOKUP(InputData[[#This Row],[PRODUCT ID]],'Master Data'!$A:$F,2,0)</f>
        <v>Product29</v>
      </c>
      <c r="H31" t="str">
        <f>VLOOKUP(InputData[[#This Row],[PRODUCT ID]],'Master Data'!$A:$F,3,0)</f>
        <v>Category04</v>
      </c>
      <c r="I31" t="str">
        <f>VLOOKUP(InputData[[#This Row],[PRODUCT ID]],'Master Data'!$A:$F,4,0)</f>
        <v>Lt</v>
      </c>
      <c r="J31" s="14">
        <f>VLOOKUP(InputData[[#This Row],[PRODUCT ID]],'Master Data'!$A:$F,5,0)</f>
        <v>47</v>
      </c>
      <c r="K31" s="14">
        <f>VLOOKUP(InputData[[#This Row],[PRODUCT ID]],'Master Data'!$A:$F,6,0)</f>
        <v>53.11</v>
      </c>
      <c r="L31" s="14">
        <f>PRODUCT(InputData[[#This Row],[QUANTITY]],InputData[[#This Row],[COST]])</f>
        <v>94</v>
      </c>
      <c r="M31" s="14">
        <f>PRODUCT(InputData[[#This Row],[QUANTITY]],InputData[[#This Row],[SALE PRICE ]])*(1-InputData[[#This Row],[DISCOUNT %]])</f>
        <v>106.22</v>
      </c>
      <c r="N31" s="14">
        <f>InputData[[#This Row],[TOTAL COST]]/10^3</f>
        <v>9.4E-2</v>
      </c>
      <c r="O31" s="14">
        <f>InputData[[#This Row],[TOTAL SALES]]/10^3</f>
        <v>0.10621999999999999</v>
      </c>
      <c r="P31" s="11">
        <f>DAY(InputData[[#This Row],[DATE]])</f>
        <v>28</v>
      </c>
      <c r="Q31" s="11" t="str">
        <f>TEXT(InputData[[#This Row],[DATE]],"mmm")</f>
        <v>Jan</v>
      </c>
      <c r="R31" s="11">
        <f>YEAR(InputData[[#This Row],[DATE]])</f>
        <v>2021</v>
      </c>
      <c r="S31" s="11">
        <f>InputData[[#This Row],[TOTAL SALES]]-InputData[[#This Row],[TOTAL COST]]</f>
        <v>12.219999999999999</v>
      </c>
      <c r="T31" s="18">
        <f>InputData[[#This Row],[PROFIT ]]/InputData[[#This Row],[TOTAL SALES]]</f>
        <v>0.1150442477876106</v>
      </c>
    </row>
    <row r="32" spans="1:20" hidden="1" x14ac:dyDescent="0.25">
      <c r="A32" s="3">
        <v>44229</v>
      </c>
      <c r="B32" s="4" t="s">
        <v>26</v>
      </c>
      <c r="C32" s="5">
        <v>7</v>
      </c>
      <c r="D32" s="5" t="s">
        <v>106</v>
      </c>
      <c r="E32" s="5" t="s">
        <v>106</v>
      </c>
      <c r="F32" s="6">
        <v>0</v>
      </c>
      <c r="G32" t="str">
        <f>VLOOKUP(InputData[[#This Row],[PRODUCT ID]],'Master Data'!$A:$F,2,0)</f>
        <v>Product10</v>
      </c>
      <c r="H32" t="str">
        <f>VLOOKUP(InputData[[#This Row],[PRODUCT ID]],'Master Data'!$A:$F,3,0)</f>
        <v>Category02</v>
      </c>
      <c r="I32" t="str">
        <f>VLOOKUP(InputData[[#This Row],[PRODUCT ID]],'Master Data'!$A:$F,4,0)</f>
        <v>Ft</v>
      </c>
      <c r="J32" s="14">
        <f>VLOOKUP(InputData[[#This Row],[PRODUCT ID]],'Master Data'!$A:$F,5,0)</f>
        <v>148</v>
      </c>
      <c r="K32" s="14">
        <f>VLOOKUP(InputData[[#This Row],[PRODUCT ID]],'Master Data'!$A:$F,6,0)</f>
        <v>164.28</v>
      </c>
      <c r="L32" s="14">
        <f>PRODUCT(InputData[[#This Row],[QUANTITY]],InputData[[#This Row],[COST]])</f>
        <v>1036</v>
      </c>
      <c r="M32" s="14">
        <f>PRODUCT(InputData[[#This Row],[QUANTITY]],InputData[[#This Row],[SALE PRICE ]])*(1-InputData[[#This Row],[DISCOUNT %]])</f>
        <v>1149.96</v>
      </c>
      <c r="N32" s="14">
        <f>InputData[[#This Row],[TOTAL COST]]/10^3</f>
        <v>1.036</v>
      </c>
      <c r="O32" s="14">
        <f>InputData[[#This Row],[TOTAL SALES]]/10^3</f>
        <v>1.1499600000000001</v>
      </c>
      <c r="P32" s="11">
        <f>DAY(InputData[[#This Row],[DATE]])</f>
        <v>2</v>
      </c>
      <c r="Q32" s="11" t="str">
        <f>TEXT(InputData[[#This Row],[DATE]],"mmm")</f>
        <v>Feb</v>
      </c>
      <c r="R32" s="11">
        <f>YEAR(InputData[[#This Row],[DATE]])</f>
        <v>2021</v>
      </c>
      <c r="S32" s="11">
        <f>InputData[[#This Row],[TOTAL SALES]]-InputData[[#This Row],[TOTAL COST]]</f>
        <v>113.96000000000004</v>
      </c>
      <c r="T32" s="18">
        <f>InputData[[#This Row],[PROFIT ]]/InputData[[#This Row],[TOTAL SALES]]</f>
        <v>9.9099099099099128E-2</v>
      </c>
    </row>
    <row r="33" spans="1:20" hidden="1" x14ac:dyDescent="0.25">
      <c r="A33" s="3">
        <v>44230</v>
      </c>
      <c r="B33" s="4" t="s">
        <v>39</v>
      </c>
      <c r="C33" s="5">
        <v>13</v>
      </c>
      <c r="D33" s="5" t="s">
        <v>108</v>
      </c>
      <c r="E33" s="5" t="s">
        <v>106</v>
      </c>
      <c r="F33" s="6">
        <v>0</v>
      </c>
      <c r="G33" t="str">
        <f>VLOOKUP(InputData[[#This Row],[PRODUCT ID]],'Master Data'!$A:$F,2,0)</f>
        <v>Product16</v>
      </c>
      <c r="H33" t="str">
        <f>VLOOKUP(InputData[[#This Row],[PRODUCT ID]],'Master Data'!$A:$F,3,0)</f>
        <v>Category02</v>
      </c>
      <c r="I33" t="str">
        <f>VLOOKUP(InputData[[#This Row],[PRODUCT ID]],'Master Data'!$A:$F,4,0)</f>
        <v>No.</v>
      </c>
      <c r="J33" s="14">
        <f>VLOOKUP(InputData[[#This Row],[PRODUCT ID]],'Master Data'!$A:$F,5,0)</f>
        <v>13</v>
      </c>
      <c r="K33" s="14">
        <f>VLOOKUP(InputData[[#This Row],[PRODUCT ID]],'Master Data'!$A:$F,6,0)</f>
        <v>16.64</v>
      </c>
      <c r="L33" s="14">
        <f>PRODUCT(InputData[[#This Row],[QUANTITY]],InputData[[#This Row],[COST]])</f>
        <v>169</v>
      </c>
      <c r="M33" s="14">
        <f>PRODUCT(InputData[[#This Row],[QUANTITY]],InputData[[#This Row],[SALE PRICE ]])*(1-InputData[[#This Row],[DISCOUNT %]])</f>
        <v>216.32</v>
      </c>
      <c r="N33" s="14">
        <f>InputData[[#This Row],[TOTAL COST]]/10^3</f>
        <v>0.16900000000000001</v>
      </c>
      <c r="O33" s="14">
        <f>InputData[[#This Row],[TOTAL SALES]]/10^3</f>
        <v>0.21631999999999998</v>
      </c>
      <c r="P33" s="11">
        <f>DAY(InputData[[#This Row],[DATE]])</f>
        <v>3</v>
      </c>
      <c r="Q33" s="11" t="str">
        <f>TEXT(InputData[[#This Row],[DATE]],"mmm")</f>
        <v>Feb</v>
      </c>
      <c r="R33" s="11">
        <f>YEAR(InputData[[#This Row],[DATE]])</f>
        <v>2021</v>
      </c>
      <c r="S33" s="11">
        <f>InputData[[#This Row],[TOTAL SALES]]-InputData[[#This Row],[TOTAL COST]]</f>
        <v>47.319999999999993</v>
      </c>
      <c r="T33" s="18">
        <f>InputData[[#This Row],[PROFIT ]]/InputData[[#This Row],[TOTAL SALES]]</f>
        <v>0.21874999999999997</v>
      </c>
    </row>
    <row r="34" spans="1:20" hidden="1" x14ac:dyDescent="0.25">
      <c r="A34" s="3">
        <v>44230</v>
      </c>
      <c r="B34" s="4" t="s">
        <v>52</v>
      </c>
      <c r="C34" s="5">
        <v>2</v>
      </c>
      <c r="D34" s="5" t="s">
        <v>105</v>
      </c>
      <c r="E34" s="5" t="s">
        <v>107</v>
      </c>
      <c r="F34" s="6">
        <v>0</v>
      </c>
      <c r="G34" t="str">
        <f>VLOOKUP(InputData[[#This Row],[PRODUCT ID]],'Master Data'!$A:$F,2,0)</f>
        <v>Product22</v>
      </c>
      <c r="H34" t="str">
        <f>VLOOKUP(InputData[[#This Row],[PRODUCT ID]],'Master Data'!$A:$F,3,0)</f>
        <v>Category03</v>
      </c>
      <c r="I34" t="str">
        <f>VLOOKUP(InputData[[#This Row],[PRODUCT ID]],'Master Data'!$A:$F,4,0)</f>
        <v>Ft</v>
      </c>
      <c r="J34" s="14">
        <f>VLOOKUP(InputData[[#This Row],[PRODUCT ID]],'Master Data'!$A:$F,5,0)</f>
        <v>121</v>
      </c>
      <c r="K34" s="14">
        <f>VLOOKUP(InputData[[#This Row],[PRODUCT ID]],'Master Data'!$A:$F,6,0)</f>
        <v>141.57</v>
      </c>
      <c r="L34" s="14">
        <f>PRODUCT(InputData[[#This Row],[QUANTITY]],InputData[[#This Row],[COST]])</f>
        <v>242</v>
      </c>
      <c r="M34" s="14">
        <f>PRODUCT(InputData[[#This Row],[QUANTITY]],InputData[[#This Row],[SALE PRICE ]])*(1-InputData[[#This Row],[DISCOUNT %]])</f>
        <v>283.14</v>
      </c>
      <c r="N34" s="14">
        <f>InputData[[#This Row],[TOTAL COST]]/10^3</f>
        <v>0.24199999999999999</v>
      </c>
      <c r="O34" s="14">
        <f>InputData[[#This Row],[TOTAL SALES]]/10^3</f>
        <v>0.28314</v>
      </c>
      <c r="P34" s="11">
        <f>DAY(InputData[[#This Row],[DATE]])</f>
        <v>3</v>
      </c>
      <c r="Q34" s="11" t="str">
        <f>TEXT(InputData[[#This Row],[DATE]],"mmm")</f>
        <v>Feb</v>
      </c>
      <c r="R34" s="11">
        <f>YEAR(InputData[[#This Row],[DATE]])</f>
        <v>2021</v>
      </c>
      <c r="S34" s="11">
        <f>InputData[[#This Row],[TOTAL SALES]]-InputData[[#This Row],[TOTAL COST]]</f>
        <v>41.139999999999986</v>
      </c>
      <c r="T34" s="18">
        <f>InputData[[#This Row],[PROFIT ]]/InputData[[#This Row],[TOTAL SALES]]</f>
        <v>0.14529914529914525</v>
      </c>
    </row>
    <row r="35" spans="1:20" hidden="1" x14ac:dyDescent="0.25">
      <c r="A35" s="3">
        <v>44231</v>
      </c>
      <c r="B35" s="4" t="s">
        <v>83</v>
      </c>
      <c r="C35" s="5">
        <v>4</v>
      </c>
      <c r="D35" s="5" t="s">
        <v>106</v>
      </c>
      <c r="E35" s="5" t="s">
        <v>106</v>
      </c>
      <c r="F35" s="6">
        <v>0</v>
      </c>
      <c r="G35" t="str">
        <f>VLOOKUP(InputData[[#This Row],[PRODUCT ID]],'Master Data'!$A:$F,2,0)</f>
        <v>Product37</v>
      </c>
      <c r="H35" t="str">
        <f>VLOOKUP(InputData[[#This Row],[PRODUCT ID]],'Master Data'!$A:$F,3,0)</f>
        <v>Category05</v>
      </c>
      <c r="I35" t="str">
        <f>VLOOKUP(InputData[[#This Row],[PRODUCT ID]],'Master Data'!$A:$F,4,0)</f>
        <v>Kg</v>
      </c>
      <c r="J35" s="14">
        <f>VLOOKUP(InputData[[#This Row],[PRODUCT ID]],'Master Data'!$A:$F,5,0)</f>
        <v>67</v>
      </c>
      <c r="K35" s="14">
        <f>VLOOKUP(InputData[[#This Row],[PRODUCT ID]],'Master Data'!$A:$F,6,0)</f>
        <v>85.76</v>
      </c>
      <c r="L35" s="14">
        <f>PRODUCT(InputData[[#This Row],[QUANTITY]],InputData[[#This Row],[COST]])</f>
        <v>268</v>
      </c>
      <c r="M35" s="14">
        <f>PRODUCT(InputData[[#This Row],[QUANTITY]],InputData[[#This Row],[SALE PRICE ]])*(1-InputData[[#This Row],[DISCOUNT %]])</f>
        <v>343.04</v>
      </c>
      <c r="N35" s="14">
        <f>InputData[[#This Row],[TOTAL COST]]/10^3</f>
        <v>0.26800000000000002</v>
      </c>
      <c r="O35" s="14">
        <f>InputData[[#This Row],[TOTAL SALES]]/10^3</f>
        <v>0.34304000000000001</v>
      </c>
      <c r="P35" s="11">
        <f>DAY(InputData[[#This Row],[DATE]])</f>
        <v>4</v>
      </c>
      <c r="Q35" s="11" t="str">
        <f>TEXT(InputData[[#This Row],[DATE]],"mmm")</f>
        <v>Feb</v>
      </c>
      <c r="R35" s="11">
        <f>YEAR(InputData[[#This Row],[DATE]])</f>
        <v>2021</v>
      </c>
      <c r="S35" s="11">
        <f>InputData[[#This Row],[TOTAL SALES]]-InputData[[#This Row],[TOTAL COST]]</f>
        <v>75.04000000000002</v>
      </c>
      <c r="T35" s="18">
        <f>InputData[[#This Row],[PROFIT ]]/InputData[[#This Row],[TOTAL SALES]]</f>
        <v>0.21875000000000006</v>
      </c>
    </row>
    <row r="36" spans="1:20" hidden="1" x14ac:dyDescent="0.25">
      <c r="A36" s="3">
        <v>44232</v>
      </c>
      <c r="B36" s="4" t="s">
        <v>96</v>
      </c>
      <c r="C36" s="5">
        <v>7</v>
      </c>
      <c r="D36" s="5" t="s">
        <v>106</v>
      </c>
      <c r="E36" s="5" t="s">
        <v>107</v>
      </c>
      <c r="F36" s="6">
        <v>0</v>
      </c>
      <c r="G36" t="str">
        <f>VLOOKUP(InputData[[#This Row],[PRODUCT ID]],'Master Data'!$A:$F,2,0)</f>
        <v>Product43</v>
      </c>
      <c r="H36" t="str">
        <f>VLOOKUP(InputData[[#This Row],[PRODUCT ID]],'Master Data'!$A:$F,3,0)</f>
        <v>Category05</v>
      </c>
      <c r="I36" t="str">
        <f>VLOOKUP(InputData[[#This Row],[PRODUCT ID]],'Master Data'!$A:$F,4,0)</f>
        <v>Kg</v>
      </c>
      <c r="J36" s="14">
        <f>VLOOKUP(InputData[[#This Row],[PRODUCT ID]],'Master Data'!$A:$F,5,0)</f>
        <v>67</v>
      </c>
      <c r="K36" s="14">
        <f>VLOOKUP(InputData[[#This Row],[PRODUCT ID]],'Master Data'!$A:$F,6,0)</f>
        <v>83.08</v>
      </c>
      <c r="L36" s="14">
        <f>PRODUCT(InputData[[#This Row],[QUANTITY]],InputData[[#This Row],[COST]])</f>
        <v>469</v>
      </c>
      <c r="M36" s="14">
        <f>PRODUCT(InputData[[#This Row],[QUANTITY]],InputData[[#This Row],[SALE PRICE ]])*(1-InputData[[#This Row],[DISCOUNT %]])</f>
        <v>581.55999999999995</v>
      </c>
      <c r="N36" s="14">
        <f>InputData[[#This Row],[TOTAL COST]]/10^3</f>
        <v>0.46899999999999997</v>
      </c>
      <c r="O36" s="14">
        <f>InputData[[#This Row],[TOTAL SALES]]/10^3</f>
        <v>0.58155999999999997</v>
      </c>
      <c r="P36" s="11">
        <f>DAY(InputData[[#This Row],[DATE]])</f>
        <v>5</v>
      </c>
      <c r="Q36" s="11" t="str">
        <f>TEXT(InputData[[#This Row],[DATE]],"mmm")</f>
        <v>Feb</v>
      </c>
      <c r="R36" s="11">
        <f>YEAR(InputData[[#This Row],[DATE]])</f>
        <v>2021</v>
      </c>
      <c r="S36" s="11">
        <f>InputData[[#This Row],[TOTAL SALES]]-InputData[[#This Row],[TOTAL COST]]</f>
        <v>112.55999999999995</v>
      </c>
      <c r="T36" s="18">
        <f>InputData[[#This Row],[PROFIT ]]/InputData[[#This Row],[TOTAL SALES]]</f>
        <v>0.1935483870967741</v>
      </c>
    </row>
    <row r="37" spans="1:20" hidden="1" x14ac:dyDescent="0.25">
      <c r="A37" s="3">
        <v>44232</v>
      </c>
      <c r="B37" s="4" t="s">
        <v>16</v>
      </c>
      <c r="C37" s="5">
        <v>1</v>
      </c>
      <c r="D37" s="5" t="s">
        <v>108</v>
      </c>
      <c r="E37" s="5" t="s">
        <v>107</v>
      </c>
      <c r="F37" s="6">
        <v>0</v>
      </c>
      <c r="G37" t="str">
        <f>VLOOKUP(InputData[[#This Row],[PRODUCT ID]],'Master Data'!$A:$F,2,0)</f>
        <v>Product05</v>
      </c>
      <c r="H37" t="str">
        <f>VLOOKUP(InputData[[#This Row],[PRODUCT ID]],'Master Data'!$A:$F,3,0)</f>
        <v>Category01</v>
      </c>
      <c r="I37" t="str">
        <f>VLOOKUP(InputData[[#This Row],[PRODUCT ID]],'Master Data'!$A:$F,4,0)</f>
        <v>Ft</v>
      </c>
      <c r="J37" s="14">
        <f>VLOOKUP(InputData[[#This Row],[PRODUCT ID]],'Master Data'!$A:$F,5,0)</f>
        <v>133</v>
      </c>
      <c r="K37" s="14">
        <f>VLOOKUP(InputData[[#This Row],[PRODUCT ID]],'Master Data'!$A:$F,6,0)</f>
        <v>155.61000000000001</v>
      </c>
      <c r="L37" s="14">
        <f>PRODUCT(InputData[[#This Row],[QUANTITY]],InputData[[#This Row],[COST]])</f>
        <v>133</v>
      </c>
      <c r="M37" s="14">
        <f>PRODUCT(InputData[[#This Row],[QUANTITY]],InputData[[#This Row],[SALE PRICE ]])*(1-InputData[[#This Row],[DISCOUNT %]])</f>
        <v>155.61000000000001</v>
      </c>
      <c r="N37" s="14">
        <f>InputData[[#This Row],[TOTAL COST]]/10^3</f>
        <v>0.13300000000000001</v>
      </c>
      <c r="O37" s="14">
        <f>InputData[[#This Row],[TOTAL SALES]]/10^3</f>
        <v>0.15561000000000003</v>
      </c>
      <c r="P37" s="11">
        <f>DAY(InputData[[#This Row],[DATE]])</f>
        <v>5</v>
      </c>
      <c r="Q37" s="11" t="str">
        <f>TEXT(InputData[[#This Row],[DATE]],"mmm")</f>
        <v>Feb</v>
      </c>
      <c r="R37" s="11">
        <f>YEAR(InputData[[#This Row],[DATE]])</f>
        <v>2021</v>
      </c>
      <c r="S37" s="11">
        <f>InputData[[#This Row],[TOTAL SALES]]-InputData[[#This Row],[TOTAL COST]]</f>
        <v>22.610000000000014</v>
      </c>
      <c r="T37" s="18">
        <f>InputData[[#This Row],[PROFIT ]]/InputData[[#This Row],[TOTAL SALES]]</f>
        <v>0.14529914529914537</v>
      </c>
    </row>
    <row r="38" spans="1:20" hidden="1" x14ac:dyDescent="0.25">
      <c r="A38" s="3">
        <v>44232</v>
      </c>
      <c r="B38" s="4" t="s">
        <v>96</v>
      </c>
      <c r="C38" s="5">
        <v>9</v>
      </c>
      <c r="D38" s="5" t="s">
        <v>108</v>
      </c>
      <c r="E38" s="5" t="s">
        <v>107</v>
      </c>
      <c r="F38" s="6">
        <v>0</v>
      </c>
      <c r="G38" t="str">
        <f>VLOOKUP(InputData[[#This Row],[PRODUCT ID]],'Master Data'!$A:$F,2,0)</f>
        <v>Product43</v>
      </c>
      <c r="H38" t="str">
        <f>VLOOKUP(InputData[[#This Row],[PRODUCT ID]],'Master Data'!$A:$F,3,0)</f>
        <v>Category05</v>
      </c>
      <c r="I38" t="str">
        <f>VLOOKUP(InputData[[#This Row],[PRODUCT ID]],'Master Data'!$A:$F,4,0)</f>
        <v>Kg</v>
      </c>
      <c r="J38" s="14">
        <f>VLOOKUP(InputData[[#This Row],[PRODUCT ID]],'Master Data'!$A:$F,5,0)</f>
        <v>67</v>
      </c>
      <c r="K38" s="14">
        <f>VLOOKUP(InputData[[#This Row],[PRODUCT ID]],'Master Data'!$A:$F,6,0)</f>
        <v>83.08</v>
      </c>
      <c r="L38" s="14">
        <f>PRODUCT(InputData[[#This Row],[QUANTITY]],InputData[[#This Row],[COST]])</f>
        <v>603</v>
      </c>
      <c r="M38" s="14">
        <f>PRODUCT(InputData[[#This Row],[QUANTITY]],InputData[[#This Row],[SALE PRICE ]])*(1-InputData[[#This Row],[DISCOUNT %]])</f>
        <v>747.72</v>
      </c>
      <c r="N38" s="14">
        <f>InputData[[#This Row],[TOTAL COST]]/10^3</f>
        <v>0.60299999999999998</v>
      </c>
      <c r="O38" s="14">
        <f>InputData[[#This Row],[TOTAL SALES]]/10^3</f>
        <v>0.74772000000000005</v>
      </c>
      <c r="P38" s="11">
        <f>DAY(InputData[[#This Row],[DATE]])</f>
        <v>5</v>
      </c>
      <c r="Q38" s="11" t="str">
        <f>TEXT(InputData[[#This Row],[DATE]],"mmm")</f>
        <v>Feb</v>
      </c>
      <c r="R38" s="11">
        <f>YEAR(InputData[[#This Row],[DATE]])</f>
        <v>2021</v>
      </c>
      <c r="S38" s="11">
        <f>InputData[[#This Row],[TOTAL SALES]]-InputData[[#This Row],[TOTAL COST]]</f>
        <v>144.72000000000003</v>
      </c>
      <c r="T38" s="18">
        <f>InputData[[#This Row],[PROFIT ]]/InputData[[#This Row],[TOTAL SALES]]</f>
        <v>0.19354838709677422</v>
      </c>
    </row>
    <row r="39" spans="1:20" hidden="1" x14ac:dyDescent="0.25">
      <c r="A39" s="3">
        <v>44233</v>
      </c>
      <c r="B39" s="4" t="s">
        <v>79</v>
      </c>
      <c r="C39" s="5">
        <v>1</v>
      </c>
      <c r="D39" s="5" t="s">
        <v>108</v>
      </c>
      <c r="E39" s="5" t="s">
        <v>107</v>
      </c>
      <c r="F39" s="6">
        <v>0</v>
      </c>
      <c r="G39" t="str">
        <f>VLOOKUP(InputData[[#This Row],[PRODUCT ID]],'Master Data'!$A:$F,2,0)</f>
        <v>Product35</v>
      </c>
      <c r="H39" t="str">
        <f>VLOOKUP(InputData[[#This Row],[PRODUCT ID]],'Master Data'!$A:$F,3,0)</f>
        <v>Category04</v>
      </c>
      <c r="I39" t="str">
        <f>VLOOKUP(InputData[[#This Row],[PRODUCT ID]],'Master Data'!$A:$F,4,0)</f>
        <v>No.</v>
      </c>
      <c r="J39" s="14">
        <f>VLOOKUP(InputData[[#This Row],[PRODUCT ID]],'Master Data'!$A:$F,5,0)</f>
        <v>5</v>
      </c>
      <c r="K39" s="14">
        <f>VLOOKUP(InputData[[#This Row],[PRODUCT ID]],'Master Data'!$A:$F,6,0)</f>
        <v>6.7</v>
      </c>
      <c r="L39" s="14">
        <f>PRODUCT(InputData[[#This Row],[QUANTITY]],InputData[[#This Row],[COST]])</f>
        <v>5</v>
      </c>
      <c r="M39" s="14">
        <f>PRODUCT(InputData[[#This Row],[QUANTITY]],InputData[[#This Row],[SALE PRICE ]])*(1-InputData[[#This Row],[DISCOUNT %]])</f>
        <v>6.7</v>
      </c>
      <c r="N39" s="14">
        <f>InputData[[#This Row],[TOTAL COST]]/10^3</f>
        <v>5.0000000000000001E-3</v>
      </c>
      <c r="O39" s="14">
        <f>InputData[[#This Row],[TOTAL SALES]]/10^3</f>
        <v>6.7000000000000002E-3</v>
      </c>
      <c r="P39" s="11">
        <f>DAY(InputData[[#This Row],[DATE]])</f>
        <v>6</v>
      </c>
      <c r="Q39" s="11" t="str">
        <f>TEXT(InputData[[#This Row],[DATE]],"mmm")</f>
        <v>Feb</v>
      </c>
      <c r="R39" s="11">
        <f>YEAR(InputData[[#This Row],[DATE]])</f>
        <v>2021</v>
      </c>
      <c r="S39" s="11">
        <f>InputData[[#This Row],[TOTAL SALES]]-InputData[[#This Row],[TOTAL COST]]</f>
        <v>1.7000000000000002</v>
      </c>
      <c r="T39" s="18">
        <f>InputData[[#This Row],[PROFIT ]]/InputData[[#This Row],[TOTAL SALES]]</f>
        <v>0.2537313432835821</v>
      </c>
    </row>
    <row r="40" spans="1:20" hidden="1" x14ac:dyDescent="0.25">
      <c r="A40" s="3">
        <v>44236</v>
      </c>
      <c r="B40" s="4" t="s">
        <v>77</v>
      </c>
      <c r="C40" s="5">
        <v>14</v>
      </c>
      <c r="D40" s="5" t="s">
        <v>108</v>
      </c>
      <c r="E40" s="5" t="s">
        <v>106</v>
      </c>
      <c r="F40" s="6">
        <v>0</v>
      </c>
      <c r="G40" t="str">
        <f>VLOOKUP(InputData[[#This Row],[PRODUCT ID]],'Master Data'!$A:$F,2,0)</f>
        <v>Product34</v>
      </c>
      <c r="H40" t="str">
        <f>VLOOKUP(InputData[[#This Row],[PRODUCT ID]],'Master Data'!$A:$F,3,0)</f>
        <v>Category04</v>
      </c>
      <c r="I40" t="str">
        <f>VLOOKUP(InputData[[#This Row],[PRODUCT ID]],'Master Data'!$A:$F,4,0)</f>
        <v>Lt</v>
      </c>
      <c r="J40" s="14">
        <f>VLOOKUP(InputData[[#This Row],[PRODUCT ID]],'Master Data'!$A:$F,5,0)</f>
        <v>55</v>
      </c>
      <c r="K40" s="14">
        <f>VLOOKUP(InputData[[#This Row],[PRODUCT ID]],'Master Data'!$A:$F,6,0)</f>
        <v>58.3</v>
      </c>
      <c r="L40" s="14">
        <f>PRODUCT(InputData[[#This Row],[QUANTITY]],InputData[[#This Row],[COST]])</f>
        <v>770</v>
      </c>
      <c r="M40" s="14">
        <f>PRODUCT(InputData[[#This Row],[QUANTITY]],InputData[[#This Row],[SALE PRICE ]])*(1-InputData[[#This Row],[DISCOUNT %]])</f>
        <v>816.19999999999993</v>
      </c>
      <c r="N40" s="14">
        <f>InputData[[#This Row],[TOTAL COST]]/10^3</f>
        <v>0.77</v>
      </c>
      <c r="O40" s="14">
        <f>InputData[[#This Row],[TOTAL SALES]]/10^3</f>
        <v>0.81619999999999993</v>
      </c>
      <c r="P40" s="11">
        <f>DAY(InputData[[#This Row],[DATE]])</f>
        <v>9</v>
      </c>
      <c r="Q40" s="11" t="str">
        <f>TEXT(InputData[[#This Row],[DATE]],"mmm")</f>
        <v>Feb</v>
      </c>
      <c r="R40" s="11">
        <f>YEAR(InputData[[#This Row],[DATE]])</f>
        <v>2021</v>
      </c>
      <c r="S40" s="11">
        <f>InputData[[#This Row],[TOTAL SALES]]-InputData[[#This Row],[TOTAL COST]]</f>
        <v>46.199999999999932</v>
      </c>
      <c r="T40" s="18">
        <f>InputData[[#This Row],[PROFIT ]]/InputData[[#This Row],[TOTAL SALES]]</f>
        <v>5.6603773584905578E-2</v>
      </c>
    </row>
    <row r="41" spans="1:20" hidden="1" x14ac:dyDescent="0.25">
      <c r="A41" s="3">
        <v>44239</v>
      </c>
      <c r="B41" s="4" t="s">
        <v>22</v>
      </c>
      <c r="C41" s="5">
        <v>7</v>
      </c>
      <c r="D41" s="5" t="s">
        <v>108</v>
      </c>
      <c r="E41" s="5" t="s">
        <v>107</v>
      </c>
      <c r="F41" s="6">
        <v>0</v>
      </c>
      <c r="G41" t="str">
        <f>VLOOKUP(InputData[[#This Row],[PRODUCT ID]],'Master Data'!$A:$F,2,0)</f>
        <v>Product08</v>
      </c>
      <c r="H41" t="str">
        <f>VLOOKUP(InputData[[#This Row],[PRODUCT ID]],'Master Data'!$A:$F,3,0)</f>
        <v>Category01</v>
      </c>
      <c r="I41" t="str">
        <f>VLOOKUP(InputData[[#This Row],[PRODUCT ID]],'Master Data'!$A:$F,4,0)</f>
        <v>Kg</v>
      </c>
      <c r="J41" s="14">
        <f>VLOOKUP(InputData[[#This Row],[PRODUCT ID]],'Master Data'!$A:$F,5,0)</f>
        <v>83</v>
      </c>
      <c r="K41" s="14">
        <f>VLOOKUP(InputData[[#This Row],[PRODUCT ID]],'Master Data'!$A:$F,6,0)</f>
        <v>94.62</v>
      </c>
      <c r="L41" s="14">
        <f>PRODUCT(InputData[[#This Row],[QUANTITY]],InputData[[#This Row],[COST]])</f>
        <v>581</v>
      </c>
      <c r="M41" s="14">
        <f>PRODUCT(InputData[[#This Row],[QUANTITY]],InputData[[#This Row],[SALE PRICE ]])*(1-InputData[[#This Row],[DISCOUNT %]])</f>
        <v>662.34</v>
      </c>
      <c r="N41" s="14">
        <f>InputData[[#This Row],[TOTAL COST]]/10^3</f>
        <v>0.58099999999999996</v>
      </c>
      <c r="O41" s="14">
        <f>InputData[[#This Row],[TOTAL SALES]]/10^3</f>
        <v>0.66234000000000004</v>
      </c>
      <c r="P41" s="11">
        <f>DAY(InputData[[#This Row],[DATE]])</f>
        <v>12</v>
      </c>
      <c r="Q41" s="11" t="str">
        <f>TEXT(InputData[[#This Row],[DATE]],"mmm")</f>
        <v>Feb</v>
      </c>
      <c r="R41" s="11">
        <f>YEAR(InputData[[#This Row],[DATE]])</f>
        <v>2021</v>
      </c>
      <c r="S41" s="11">
        <f>InputData[[#This Row],[TOTAL SALES]]-InputData[[#This Row],[TOTAL COST]]</f>
        <v>81.340000000000032</v>
      </c>
      <c r="T41" s="18">
        <f>InputData[[#This Row],[PROFIT ]]/InputData[[#This Row],[TOTAL SALES]]</f>
        <v>0.1228070175438597</v>
      </c>
    </row>
    <row r="42" spans="1:20" hidden="1" x14ac:dyDescent="0.25">
      <c r="A42" s="3">
        <v>44239</v>
      </c>
      <c r="B42" s="4" t="s">
        <v>54</v>
      </c>
      <c r="C42" s="5">
        <v>9</v>
      </c>
      <c r="D42" s="5" t="s">
        <v>106</v>
      </c>
      <c r="E42" s="5" t="s">
        <v>107</v>
      </c>
      <c r="F42" s="6">
        <v>0</v>
      </c>
      <c r="G42" t="str">
        <f>VLOOKUP(InputData[[#This Row],[PRODUCT ID]],'Master Data'!$A:$F,2,0)</f>
        <v>Product23</v>
      </c>
      <c r="H42" t="str">
        <f>VLOOKUP(InputData[[#This Row],[PRODUCT ID]],'Master Data'!$A:$F,3,0)</f>
        <v>Category03</v>
      </c>
      <c r="I42" t="str">
        <f>VLOOKUP(InputData[[#This Row],[PRODUCT ID]],'Master Data'!$A:$F,4,0)</f>
        <v>Ft</v>
      </c>
      <c r="J42" s="14">
        <f>VLOOKUP(InputData[[#This Row],[PRODUCT ID]],'Master Data'!$A:$F,5,0)</f>
        <v>141</v>
      </c>
      <c r="K42" s="14">
        <f>VLOOKUP(InputData[[#This Row],[PRODUCT ID]],'Master Data'!$A:$F,6,0)</f>
        <v>149.46</v>
      </c>
      <c r="L42" s="14">
        <f>PRODUCT(InputData[[#This Row],[QUANTITY]],InputData[[#This Row],[COST]])</f>
        <v>1269</v>
      </c>
      <c r="M42" s="14">
        <f>PRODUCT(InputData[[#This Row],[QUANTITY]],InputData[[#This Row],[SALE PRICE ]])*(1-InputData[[#This Row],[DISCOUNT %]])</f>
        <v>1345.14</v>
      </c>
      <c r="N42" s="14">
        <f>InputData[[#This Row],[TOTAL COST]]/10^3</f>
        <v>1.2689999999999999</v>
      </c>
      <c r="O42" s="14">
        <f>InputData[[#This Row],[TOTAL SALES]]/10^3</f>
        <v>1.34514</v>
      </c>
      <c r="P42" s="11">
        <f>DAY(InputData[[#This Row],[DATE]])</f>
        <v>12</v>
      </c>
      <c r="Q42" s="11" t="str">
        <f>TEXT(InputData[[#This Row],[DATE]],"mmm")</f>
        <v>Feb</v>
      </c>
      <c r="R42" s="11">
        <f>YEAR(InputData[[#This Row],[DATE]])</f>
        <v>2021</v>
      </c>
      <c r="S42" s="11">
        <f>InputData[[#This Row],[TOTAL SALES]]-InputData[[#This Row],[TOTAL COST]]</f>
        <v>76.1400000000001</v>
      </c>
      <c r="T42" s="18">
        <f>InputData[[#This Row],[PROFIT ]]/InputData[[#This Row],[TOTAL SALES]]</f>
        <v>5.6603773584905731E-2</v>
      </c>
    </row>
    <row r="43" spans="1:20" hidden="1" x14ac:dyDescent="0.25">
      <c r="A43" s="3">
        <v>44242</v>
      </c>
      <c r="B43" s="4" t="s">
        <v>63</v>
      </c>
      <c r="C43" s="5">
        <v>4</v>
      </c>
      <c r="D43" s="5" t="s">
        <v>108</v>
      </c>
      <c r="E43" s="5" t="s">
        <v>106</v>
      </c>
      <c r="F43" s="6">
        <v>0</v>
      </c>
      <c r="G43" t="str">
        <f>VLOOKUP(InputData[[#This Row],[PRODUCT ID]],'Master Data'!$A:$F,2,0)</f>
        <v>Product27</v>
      </c>
      <c r="H43" t="str">
        <f>VLOOKUP(InputData[[#This Row],[PRODUCT ID]],'Master Data'!$A:$F,3,0)</f>
        <v>Category04</v>
      </c>
      <c r="I43" t="str">
        <f>VLOOKUP(InputData[[#This Row],[PRODUCT ID]],'Master Data'!$A:$F,4,0)</f>
        <v>Lt</v>
      </c>
      <c r="J43" s="14">
        <f>VLOOKUP(InputData[[#This Row],[PRODUCT ID]],'Master Data'!$A:$F,5,0)</f>
        <v>48</v>
      </c>
      <c r="K43" s="14">
        <f>VLOOKUP(InputData[[#This Row],[PRODUCT ID]],'Master Data'!$A:$F,6,0)</f>
        <v>57.120000000000005</v>
      </c>
      <c r="L43" s="14">
        <f>PRODUCT(InputData[[#This Row],[QUANTITY]],InputData[[#This Row],[COST]])</f>
        <v>192</v>
      </c>
      <c r="M43" s="14">
        <f>PRODUCT(InputData[[#This Row],[QUANTITY]],InputData[[#This Row],[SALE PRICE ]])*(1-InputData[[#This Row],[DISCOUNT %]])</f>
        <v>228.48000000000002</v>
      </c>
      <c r="N43" s="14">
        <f>InputData[[#This Row],[TOTAL COST]]/10^3</f>
        <v>0.192</v>
      </c>
      <c r="O43" s="14">
        <f>InputData[[#This Row],[TOTAL SALES]]/10^3</f>
        <v>0.22848000000000002</v>
      </c>
      <c r="P43" s="11">
        <f>DAY(InputData[[#This Row],[DATE]])</f>
        <v>15</v>
      </c>
      <c r="Q43" s="11" t="str">
        <f>TEXT(InputData[[#This Row],[DATE]],"mmm")</f>
        <v>Feb</v>
      </c>
      <c r="R43" s="11">
        <f>YEAR(InputData[[#This Row],[DATE]])</f>
        <v>2021</v>
      </c>
      <c r="S43" s="11">
        <f>InputData[[#This Row],[TOTAL SALES]]-InputData[[#This Row],[TOTAL COST]]</f>
        <v>36.480000000000018</v>
      </c>
      <c r="T43" s="18">
        <f>InputData[[#This Row],[PROFIT ]]/InputData[[#This Row],[TOTAL SALES]]</f>
        <v>0.15966386554621856</v>
      </c>
    </row>
    <row r="44" spans="1:20" hidden="1" x14ac:dyDescent="0.25">
      <c r="A44" s="3">
        <v>44245</v>
      </c>
      <c r="B44" s="4" t="s">
        <v>37</v>
      </c>
      <c r="C44" s="5">
        <v>6</v>
      </c>
      <c r="D44" s="5" t="s">
        <v>106</v>
      </c>
      <c r="E44" s="5" t="s">
        <v>107</v>
      </c>
      <c r="F44" s="6">
        <v>0</v>
      </c>
      <c r="G44" t="str">
        <f>VLOOKUP(InputData[[#This Row],[PRODUCT ID]],'Master Data'!$A:$F,2,0)</f>
        <v>Product15</v>
      </c>
      <c r="H44" t="str">
        <f>VLOOKUP(InputData[[#This Row],[PRODUCT ID]],'Master Data'!$A:$F,3,0)</f>
        <v>Category02</v>
      </c>
      <c r="I44" t="str">
        <f>VLOOKUP(InputData[[#This Row],[PRODUCT ID]],'Master Data'!$A:$F,4,0)</f>
        <v>No.</v>
      </c>
      <c r="J44" s="14">
        <f>VLOOKUP(InputData[[#This Row],[PRODUCT ID]],'Master Data'!$A:$F,5,0)</f>
        <v>12</v>
      </c>
      <c r="K44" s="14">
        <f>VLOOKUP(InputData[[#This Row],[PRODUCT ID]],'Master Data'!$A:$F,6,0)</f>
        <v>15.719999999999999</v>
      </c>
      <c r="L44" s="14">
        <f>PRODUCT(InputData[[#This Row],[QUANTITY]],InputData[[#This Row],[COST]])</f>
        <v>72</v>
      </c>
      <c r="M44" s="14">
        <f>PRODUCT(InputData[[#This Row],[QUANTITY]],InputData[[#This Row],[SALE PRICE ]])*(1-InputData[[#This Row],[DISCOUNT %]])</f>
        <v>94.32</v>
      </c>
      <c r="N44" s="14">
        <f>InputData[[#This Row],[TOTAL COST]]/10^3</f>
        <v>7.1999999999999995E-2</v>
      </c>
      <c r="O44" s="14">
        <f>InputData[[#This Row],[TOTAL SALES]]/10^3</f>
        <v>9.4319999999999987E-2</v>
      </c>
      <c r="P44" s="11">
        <f>DAY(InputData[[#This Row],[DATE]])</f>
        <v>18</v>
      </c>
      <c r="Q44" s="11" t="str">
        <f>TEXT(InputData[[#This Row],[DATE]],"mmm")</f>
        <v>Feb</v>
      </c>
      <c r="R44" s="11">
        <f>YEAR(InputData[[#This Row],[DATE]])</f>
        <v>2021</v>
      </c>
      <c r="S44" s="11">
        <f>InputData[[#This Row],[TOTAL SALES]]-InputData[[#This Row],[TOTAL COST]]</f>
        <v>22.319999999999993</v>
      </c>
      <c r="T44" s="18">
        <f>InputData[[#This Row],[PROFIT ]]/InputData[[#This Row],[TOTAL SALES]]</f>
        <v>0.23664122137404575</v>
      </c>
    </row>
    <row r="45" spans="1:20" hidden="1" x14ac:dyDescent="0.25">
      <c r="A45" s="3">
        <v>44247</v>
      </c>
      <c r="B45" s="4" t="s">
        <v>69</v>
      </c>
      <c r="C45" s="5">
        <v>11</v>
      </c>
      <c r="D45" s="5" t="s">
        <v>106</v>
      </c>
      <c r="E45" s="5" t="s">
        <v>107</v>
      </c>
      <c r="F45" s="6">
        <v>0</v>
      </c>
      <c r="G45" t="str">
        <f>VLOOKUP(InputData[[#This Row],[PRODUCT ID]],'Master Data'!$A:$F,2,0)</f>
        <v>Product30</v>
      </c>
      <c r="H45" t="str">
        <f>VLOOKUP(InputData[[#This Row],[PRODUCT ID]],'Master Data'!$A:$F,3,0)</f>
        <v>Category04</v>
      </c>
      <c r="I45" t="str">
        <f>VLOOKUP(InputData[[#This Row],[PRODUCT ID]],'Master Data'!$A:$F,4,0)</f>
        <v>Ft</v>
      </c>
      <c r="J45" s="14">
        <f>VLOOKUP(InputData[[#This Row],[PRODUCT ID]],'Master Data'!$A:$F,5,0)</f>
        <v>148</v>
      </c>
      <c r="K45" s="14">
        <f>VLOOKUP(InputData[[#This Row],[PRODUCT ID]],'Master Data'!$A:$F,6,0)</f>
        <v>201.28</v>
      </c>
      <c r="L45" s="14">
        <f>PRODUCT(InputData[[#This Row],[QUANTITY]],InputData[[#This Row],[COST]])</f>
        <v>1628</v>
      </c>
      <c r="M45" s="14">
        <f>PRODUCT(InputData[[#This Row],[QUANTITY]],InputData[[#This Row],[SALE PRICE ]])*(1-InputData[[#This Row],[DISCOUNT %]])</f>
        <v>2214.08</v>
      </c>
      <c r="N45" s="14">
        <f>InputData[[#This Row],[TOTAL COST]]/10^3</f>
        <v>1.6279999999999999</v>
      </c>
      <c r="O45" s="14">
        <f>InputData[[#This Row],[TOTAL SALES]]/10^3</f>
        <v>2.21408</v>
      </c>
      <c r="P45" s="11">
        <f>DAY(InputData[[#This Row],[DATE]])</f>
        <v>20</v>
      </c>
      <c r="Q45" s="11" t="str">
        <f>TEXT(InputData[[#This Row],[DATE]],"mmm")</f>
        <v>Feb</v>
      </c>
      <c r="R45" s="11">
        <f>YEAR(InputData[[#This Row],[DATE]])</f>
        <v>2021</v>
      </c>
      <c r="S45" s="11">
        <f>InputData[[#This Row],[TOTAL SALES]]-InputData[[#This Row],[TOTAL COST]]</f>
        <v>586.07999999999993</v>
      </c>
      <c r="T45" s="18">
        <f>InputData[[#This Row],[PROFIT ]]/InputData[[#This Row],[TOTAL SALES]]</f>
        <v>0.26470588235294118</v>
      </c>
    </row>
    <row r="46" spans="1:20" hidden="1" x14ac:dyDescent="0.25">
      <c r="A46" s="3">
        <v>44249</v>
      </c>
      <c r="B46" s="4" t="s">
        <v>33</v>
      </c>
      <c r="C46" s="5">
        <v>5</v>
      </c>
      <c r="D46" s="5" t="s">
        <v>106</v>
      </c>
      <c r="E46" s="5" t="s">
        <v>107</v>
      </c>
      <c r="F46" s="6">
        <v>0</v>
      </c>
      <c r="G46" t="str">
        <f>VLOOKUP(InputData[[#This Row],[PRODUCT ID]],'Master Data'!$A:$F,2,0)</f>
        <v>Product13</v>
      </c>
      <c r="H46" t="str">
        <f>VLOOKUP(InputData[[#This Row],[PRODUCT ID]],'Master Data'!$A:$F,3,0)</f>
        <v>Category02</v>
      </c>
      <c r="I46" t="str">
        <f>VLOOKUP(InputData[[#This Row],[PRODUCT ID]],'Master Data'!$A:$F,4,0)</f>
        <v>Kg</v>
      </c>
      <c r="J46" s="14">
        <f>VLOOKUP(InputData[[#This Row],[PRODUCT ID]],'Master Data'!$A:$F,5,0)</f>
        <v>112</v>
      </c>
      <c r="K46" s="14">
        <f>VLOOKUP(InputData[[#This Row],[PRODUCT ID]],'Master Data'!$A:$F,6,0)</f>
        <v>122.08</v>
      </c>
      <c r="L46" s="14">
        <f>PRODUCT(InputData[[#This Row],[QUANTITY]],InputData[[#This Row],[COST]])</f>
        <v>560</v>
      </c>
      <c r="M46" s="14">
        <f>PRODUCT(InputData[[#This Row],[QUANTITY]],InputData[[#This Row],[SALE PRICE ]])*(1-InputData[[#This Row],[DISCOUNT %]])</f>
        <v>610.4</v>
      </c>
      <c r="N46" s="14">
        <f>InputData[[#This Row],[TOTAL COST]]/10^3</f>
        <v>0.56000000000000005</v>
      </c>
      <c r="O46" s="14">
        <f>InputData[[#This Row],[TOTAL SALES]]/10^3</f>
        <v>0.61039999999999994</v>
      </c>
      <c r="P46" s="11">
        <f>DAY(InputData[[#This Row],[DATE]])</f>
        <v>22</v>
      </c>
      <c r="Q46" s="11" t="str">
        <f>TEXT(InputData[[#This Row],[DATE]],"mmm")</f>
        <v>Feb</v>
      </c>
      <c r="R46" s="11">
        <f>YEAR(InputData[[#This Row],[DATE]])</f>
        <v>2021</v>
      </c>
      <c r="S46" s="11">
        <f>InputData[[#This Row],[TOTAL SALES]]-InputData[[#This Row],[TOTAL COST]]</f>
        <v>50.399999999999977</v>
      </c>
      <c r="T46" s="18">
        <f>InputData[[#This Row],[PROFIT ]]/InputData[[#This Row],[TOTAL SALES]]</f>
        <v>8.2568807339449504E-2</v>
      </c>
    </row>
    <row r="47" spans="1:20" hidden="1" x14ac:dyDescent="0.25">
      <c r="A47" s="3">
        <v>44250</v>
      </c>
      <c r="B47" s="4" t="s">
        <v>58</v>
      </c>
      <c r="C47" s="5">
        <v>3</v>
      </c>
      <c r="D47" s="5" t="s">
        <v>108</v>
      </c>
      <c r="E47" s="5" t="s">
        <v>107</v>
      </c>
      <c r="F47" s="6">
        <v>0</v>
      </c>
      <c r="G47" t="str">
        <f>VLOOKUP(InputData[[#This Row],[PRODUCT ID]],'Master Data'!$A:$F,2,0)</f>
        <v>Product25</v>
      </c>
      <c r="H47" t="str">
        <f>VLOOKUP(InputData[[#This Row],[PRODUCT ID]],'Master Data'!$A:$F,3,0)</f>
        <v>Category03</v>
      </c>
      <c r="I47" t="str">
        <f>VLOOKUP(InputData[[#This Row],[PRODUCT ID]],'Master Data'!$A:$F,4,0)</f>
        <v>No.</v>
      </c>
      <c r="J47" s="14">
        <f>VLOOKUP(InputData[[#This Row],[PRODUCT ID]],'Master Data'!$A:$F,5,0)</f>
        <v>7</v>
      </c>
      <c r="K47" s="14">
        <f>VLOOKUP(InputData[[#This Row],[PRODUCT ID]],'Master Data'!$A:$F,6,0)</f>
        <v>8.33</v>
      </c>
      <c r="L47" s="14">
        <f>PRODUCT(InputData[[#This Row],[QUANTITY]],InputData[[#This Row],[COST]])</f>
        <v>21</v>
      </c>
      <c r="M47" s="14">
        <f>PRODUCT(InputData[[#This Row],[QUANTITY]],InputData[[#This Row],[SALE PRICE ]])*(1-InputData[[#This Row],[DISCOUNT %]])</f>
        <v>24.990000000000002</v>
      </c>
      <c r="N47" s="14">
        <f>InputData[[#This Row],[TOTAL COST]]/10^3</f>
        <v>2.1000000000000001E-2</v>
      </c>
      <c r="O47" s="14">
        <f>InputData[[#This Row],[TOTAL SALES]]/10^3</f>
        <v>2.4990000000000002E-2</v>
      </c>
      <c r="P47" s="11">
        <f>DAY(InputData[[#This Row],[DATE]])</f>
        <v>23</v>
      </c>
      <c r="Q47" s="11" t="str">
        <f>TEXT(InputData[[#This Row],[DATE]],"mmm")</f>
        <v>Feb</v>
      </c>
      <c r="R47" s="11">
        <f>YEAR(InputData[[#This Row],[DATE]])</f>
        <v>2021</v>
      </c>
      <c r="S47" s="11">
        <f>InputData[[#This Row],[TOTAL SALES]]-InputData[[#This Row],[TOTAL COST]]</f>
        <v>3.990000000000002</v>
      </c>
      <c r="T47" s="18">
        <f>InputData[[#This Row],[PROFIT ]]/InputData[[#This Row],[TOTAL SALES]]</f>
        <v>0.15966386554621856</v>
      </c>
    </row>
    <row r="48" spans="1:20" hidden="1" x14ac:dyDescent="0.25">
      <c r="A48" s="3">
        <v>44250</v>
      </c>
      <c r="B48" s="4" t="s">
        <v>16</v>
      </c>
      <c r="C48" s="5">
        <v>2</v>
      </c>
      <c r="D48" s="5" t="s">
        <v>108</v>
      </c>
      <c r="E48" s="5" t="s">
        <v>106</v>
      </c>
      <c r="F48" s="6">
        <v>0</v>
      </c>
      <c r="G48" t="str">
        <f>VLOOKUP(InputData[[#This Row],[PRODUCT ID]],'Master Data'!$A:$F,2,0)</f>
        <v>Product05</v>
      </c>
      <c r="H48" t="str">
        <f>VLOOKUP(InputData[[#This Row],[PRODUCT ID]],'Master Data'!$A:$F,3,0)</f>
        <v>Category01</v>
      </c>
      <c r="I48" t="str">
        <f>VLOOKUP(InputData[[#This Row],[PRODUCT ID]],'Master Data'!$A:$F,4,0)</f>
        <v>Ft</v>
      </c>
      <c r="J48" s="14">
        <f>VLOOKUP(InputData[[#This Row],[PRODUCT ID]],'Master Data'!$A:$F,5,0)</f>
        <v>133</v>
      </c>
      <c r="K48" s="14">
        <f>VLOOKUP(InputData[[#This Row],[PRODUCT ID]],'Master Data'!$A:$F,6,0)</f>
        <v>155.61000000000001</v>
      </c>
      <c r="L48" s="14">
        <f>PRODUCT(InputData[[#This Row],[QUANTITY]],InputData[[#This Row],[COST]])</f>
        <v>266</v>
      </c>
      <c r="M48" s="14">
        <f>PRODUCT(InputData[[#This Row],[QUANTITY]],InputData[[#This Row],[SALE PRICE ]])*(1-InputData[[#This Row],[DISCOUNT %]])</f>
        <v>311.22000000000003</v>
      </c>
      <c r="N48" s="14">
        <f>InputData[[#This Row],[TOTAL COST]]/10^3</f>
        <v>0.26600000000000001</v>
      </c>
      <c r="O48" s="14">
        <f>InputData[[#This Row],[TOTAL SALES]]/10^3</f>
        <v>0.31122000000000005</v>
      </c>
      <c r="P48" s="11">
        <f>DAY(InputData[[#This Row],[DATE]])</f>
        <v>23</v>
      </c>
      <c r="Q48" s="11" t="str">
        <f>TEXT(InputData[[#This Row],[DATE]],"mmm")</f>
        <v>Feb</v>
      </c>
      <c r="R48" s="11">
        <f>YEAR(InputData[[#This Row],[DATE]])</f>
        <v>2021</v>
      </c>
      <c r="S48" s="11">
        <f>InputData[[#This Row],[TOTAL SALES]]-InputData[[#This Row],[TOTAL COST]]</f>
        <v>45.220000000000027</v>
      </c>
      <c r="T48" s="18">
        <f>InputData[[#This Row],[PROFIT ]]/InputData[[#This Row],[TOTAL SALES]]</f>
        <v>0.14529914529914537</v>
      </c>
    </row>
    <row r="49" spans="1:20" hidden="1" x14ac:dyDescent="0.25">
      <c r="A49" s="3">
        <v>44252</v>
      </c>
      <c r="B49" s="4" t="s">
        <v>10</v>
      </c>
      <c r="C49" s="5">
        <v>4</v>
      </c>
      <c r="D49" s="5" t="s">
        <v>105</v>
      </c>
      <c r="E49" s="5" t="s">
        <v>106</v>
      </c>
      <c r="F49" s="6">
        <v>0</v>
      </c>
      <c r="G49" t="str">
        <f>VLOOKUP(InputData[[#This Row],[PRODUCT ID]],'Master Data'!$A:$F,2,0)</f>
        <v>Product02</v>
      </c>
      <c r="H49" t="str">
        <f>VLOOKUP(InputData[[#This Row],[PRODUCT ID]],'Master Data'!$A:$F,3,0)</f>
        <v>Category01</v>
      </c>
      <c r="I49" t="str">
        <f>VLOOKUP(InputData[[#This Row],[PRODUCT ID]],'Master Data'!$A:$F,4,0)</f>
        <v>Kg</v>
      </c>
      <c r="J49" s="14">
        <f>VLOOKUP(InputData[[#This Row],[PRODUCT ID]],'Master Data'!$A:$F,5,0)</f>
        <v>105</v>
      </c>
      <c r="K49" s="14">
        <f>VLOOKUP(InputData[[#This Row],[PRODUCT ID]],'Master Data'!$A:$F,6,0)</f>
        <v>142.80000000000001</v>
      </c>
      <c r="L49" s="14">
        <f>PRODUCT(InputData[[#This Row],[QUANTITY]],InputData[[#This Row],[COST]])</f>
        <v>420</v>
      </c>
      <c r="M49" s="14">
        <f>PRODUCT(InputData[[#This Row],[QUANTITY]],InputData[[#This Row],[SALE PRICE ]])*(1-InputData[[#This Row],[DISCOUNT %]])</f>
        <v>571.20000000000005</v>
      </c>
      <c r="N49" s="14">
        <f>InputData[[#This Row],[TOTAL COST]]/10^3</f>
        <v>0.42</v>
      </c>
      <c r="O49" s="14">
        <f>InputData[[#This Row],[TOTAL SALES]]/10^3</f>
        <v>0.57120000000000004</v>
      </c>
      <c r="P49" s="11">
        <f>DAY(InputData[[#This Row],[DATE]])</f>
        <v>25</v>
      </c>
      <c r="Q49" s="11" t="str">
        <f>TEXT(InputData[[#This Row],[DATE]],"mmm")</f>
        <v>Feb</v>
      </c>
      <c r="R49" s="11">
        <f>YEAR(InputData[[#This Row],[DATE]])</f>
        <v>2021</v>
      </c>
      <c r="S49" s="11">
        <f>InputData[[#This Row],[TOTAL SALES]]-InputData[[#This Row],[TOTAL COST]]</f>
        <v>151.20000000000005</v>
      </c>
      <c r="T49" s="18">
        <f>InputData[[#This Row],[PROFIT ]]/InputData[[#This Row],[TOTAL SALES]]</f>
        <v>0.26470588235294124</v>
      </c>
    </row>
    <row r="50" spans="1:20" hidden="1" x14ac:dyDescent="0.25">
      <c r="A50" s="3">
        <v>44252</v>
      </c>
      <c r="B50" s="4" t="s">
        <v>73</v>
      </c>
      <c r="C50" s="5">
        <v>11</v>
      </c>
      <c r="D50" s="5" t="s">
        <v>106</v>
      </c>
      <c r="E50" s="5" t="s">
        <v>107</v>
      </c>
      <c r="F50" s="6">
        <v>0</v>
      </c>
      <c r="G50" t="str">
        <f>VLOOKUP(InputData[[#This Row],[PRODUCT ID]],'Master Data'!$A:$F,2,0)</f>
        <v>Product32</v>
      </c>
      <c r="H50" t="str">
        <f>VLOOKUP(InputData[[#This Row],[PRODUCT ID]],'Master Data'!$A:$F,3,0)</f>
        <v>Category04</v>
      </c>
      <c r="I50" t="str">
        <f>VLOOKUP(InputData[[#This Row],[PRODUCT ID]],'Master Data'!$A:$F,4,0)</f>
        <v>Kg</v>
      </c>
      <c r="J50" s="14">
        <f>VLOOKUP(InputData[[#This Row],[PRODUCT ID]],'Master Data'!$A:$F,5,0)</f>
        <v>89</v>
      </c>
      <c r="K50" s="14">
        <f>VLOOKUP(InputData[[#This Row],[PRODUCT ID]],'Master Data'!$A:$F,6,0)</f>
        <v>117.48</v>
      </c>
      <c r="L50" s="14">
        <f>PRODUCT(InputData[[#This Row],[QUANTITY]],InputData[[#This Row],[COST]])</f>
        <v>979</v>
      </c>
      <c r="M50" s="14">
        <f>PRODUCT(InputData[[#This Row],[QUANTITY]],InputData[[#This Row],[SALE PRICE ]])*(1-InputData[[#This Row],[DISCOUNT %]])</f>
        <v>1292.28</v>
      </c>
      <c r="N50" s="14">
        <f>InputData[[#This Row],[TOTAL COST]]/10^3</f>
        <v>0.97899999999999998</v>
      </c>
      <c r="O50" s="14">
        <f>InputData[[#This Row],[TOTAL SALES]]/10^3</f>
        <v>1.2922799999999999</v>
      </c>
      <c r="P50" s="11">
        <f>DAY(InputData[[#This Row],[DATE]])</f>
        <v>25</v>
      </c>
      <c r="Q50" s="11" t="str">
        <f>TEXT(InputData[[#This Row],[DATE]],"mmm")</f>
        <v>Feb</v>
      </c>
      <c r="R50" s="11">
        <f>YEAR(InputData[[#This Row],[DATE]])</f>
        <v>2021</v>
      </c>
      <c r="S50" s="11">
        <f>InputData[[#This Row],[TOTAL SALES]]-InputData[[#This Row],[TOTAL COST]]</f>
        <v>313.27999999999997</v>
      </c>
      <c r="T50" s="18">
        <f>InputData[[#This Row],[PROFIT ]]/InputData[[#This Row],[TOTAL SALES]]</f>
        <v>0.2424242424242424</v>
      </c>
    </row>
    <row r="51" spans="1:20" hidden="1" x14ac:dyDescent="0.25">
      <c r="A51" s="3">
        <v>44252</v>
      </c>
      <c r="B51" s="4" t="s">
        <v>69</v>
      </c>
      <c r="C51" s="5">
        <v>2</v>
      </c>
      <c r="D51" s="5" t="s">
        <v>108</v>
      </c>
      <c r="E51" s="5" t="s">
        <v>106</v>
      </c>
      <c r="F51" s="6">
        <v>0</v>
      </c>
      <c r="G51" t="str">
        <f>VLOOKUP(InputData[[#This Row],[PRODUCT ID]],'Master Data'!$A:$F,2,0)</f>
        <v>Product30</v>
      </c>
      <c r="H51" t="str">
        <f>VLOOKUP(InputData[[#This Row],[PRODUCT ID]],'Master Data'!$A:$F,3,0)</f>
        <v>Category04</v>
      </c>
      <c r="I51" t="str">
        <f>VLOOKUP(InputData[[#This Row],[PRODUCT ID]],'Master Data'!$A:$F,4,0)</f>
        <v>Ft</v>
      </c>
      <c r="J51" s="14">
        <f>VLOOKUP(InputData[[#This Row],[PRODUCT ID]],'Master Data'!$A:$F,5,0)</f>
        <v>148</v>
      </c>
      <c r="K51" s="14">
        <f>VLOOKUP(InputData[[#This Row],[PRODUCT ID]],'Master Data'!$A:$F,6,0)</f>
        <v>201.28</v>
      </c>
      <c r="L51" s="14">
        <f>PRODUCT(InputData[[#This Row],[QUANTITY]],InputData[[#This Row],[COST]])</f>
        <v>296</v>
      </c>
      <c r="M51" s="14">
        <f>PRODUCT(InputData[[#This Row],[QUANTITY]],InputData[[#This Row],[SALE PRICE ]])*(1-InputData[[#This Row],[DISCOUNT %]])</f>
        <v>402.56</v>
      </c>
      <c r="N51" s="14">
        <f>InputData[[#This Row],[TOTAL COST]]/10^3</f>
        <v>0.29599999999999999</v>
      </c>
      <c r="O51" s="14">
        <f>InputData[[#This Row],[TOTAL SALES]]/10^3</f>
        <v>0.40256000000000003</v>
      </c>
      <c r="P51" s="11">
        <f>DAY(InputData[[#This Row],[DATE]])</f>
        <v>25</v>
      </c>
      <c r="Q51" s="11" t="str">
        <f>TEXT(InputData[[#This Row],[DATE]],"mmm")</f>
        <v>Feb</v>
      </c>
      <c r="R51" s="11">
        <f>YEAR(InputData[[#This Row],[DATE]])</f>
        <v>2021</v>
      </c>
      <c r="S51" s="11">
        <f>InputData[[#This Row],[TOTAL SALES]]-InputData[[#This Row],[TOTAL COST]]</f>
        <v>106.56</v>
      </c>
      <c r="T51" s="18">
        <f>InputData[[#This Row],[PROFIT ]]/InputData[[#This Row],[TOTAL SALES]]</f>
        <v>0.26470588235294118</v>
      </c>
    </row>
    <row r="52" spans="1:20" hidden="1" x14ac:dyDescent="0.25">
      <c r="A52" s="3">
        <v>44254</v>
      </c>
      <c r="B52" s="4" t="s">
        <v>43</v>
      </c>
      <c r="C52" s="5">
        <v>11</v>
      </c>
      <c r="D52" s="5" t="s">
        <v>105</v>
      </c>
      <c r="E52" s="5" t="s">
        <v>106</v>
      </c>
      <c r="F52" s="6">
        <v>0</v>
      </c>
      <c r="G52" t="str">
        <f>VLOOKUP(InputData[[#This Row],[PRODUCT ID]],'Master Data'!$A:$F,2,0)</f>
        <v>Product18</v>
      </c>
      <c r="H52" t="str">
        <f>VLOOKUP(InputData[[#This Row],[PRODUCT ID]],'Master Data'!$A:$F,3,0)</f>
        <v>Category02</v>
      </c>
      <c r="I52" t="str">
        <f>VLOOKUP(InputData[[#This Row],[PRODUCT ID]],'Master Data'!$A:$F,4,0)</f>
        <v>No.</v>
      </c>
      <c r="J52" s="14">
        <f>VLOOKUP(InputData[[#This Row],[PRODUCT ID]],'Master Data'!$A:$F,5,0)</f>
        <v>37</v>
      </c>
      <c r="K52" s="14">
        <f>VLOOKUP(InputData[[#This Row],[PRODUCT ID]],'Master Data'!$A:$F,6,0)</f>
        <v>49.21</v>
      </c>
      <c r="L52" s="14">
        <f>PRODUCT(InputData[[#This Row],[QUANTITY]],InputData[[#This Row],[COST]])</f>
        <v>407</v>
      </c>
      <c r="M52" s="14">
        <f>PRODUCT(InputData[[#This Row],[QUANTITY]],InputData[[#This Row],[SALE PRICE ]])*(1-InputData[[#This Row],[DISCOUNT %]])</f>
        <v>541.31000000000006</v>
      </c>
      <c r="N52" s="14">
        <f>InputData[[#This Row],[TOTAL COST]]/10^3</f>
        <v>0.40699999999999997</v>
      </c>
      <c r="O52" s="14">
        <f>InputData[[#This Row],[TOTAL SALES]]/10^3</f>
        <v>0.54131000000000007</v>
      </c>
      <c r="P52" s="11">
        <f>DAY(InputData[[#This Row],[DATE]])</f>
        <v>27</v>
      </c>
      <c r="Q52" s="11" t="str">
        <f>TEXT(InputData[[#This Row],[DATE]],"mmm")</f>
        <v>Feb</v>
      </c>
      <c r="R52" s="11">
        <f>YEAR(InputData[[#This Row],[DATE]])</f>
        <v>2021</v>
      </c>
      <c r="S52" s="11">
        <f>InputData[[#This Row],[TOTAL SALES]]-InputData[[#This Row],[TOTAL COST]]</f>
        <v>134.31000000000006</v>
      </c>
      <c r="T52" s="18">
        <f>InputData[[#This Row],[PROFIT ]]/InputData[[#This Row],[TOTAL SALES]]</f>
        <v>0.24812030075187977</v>
      </c>
    </row>
    <row r="53" spans="1:20" hidden="1" x14ac:dyDescent="0.25">
      <c r="A53" s="3">
        <v>44258</v>
      </c>
      <c r="B53" s="4" t="s">
        <v>29</v>
      </c>
      <c r="C53" s="5">
        <v>1</v>
      </c>
      <c r="D53" s="5" t="s">
        <v>108</v>
      </c>
      <c r="E53" s="5" t="s">
        <v>106</v>
      </c>
      <c r="F53" s="6">
        <v>0</v>
      </c>
      <c r="G53" t="str">
        <f>VLOOKUP(InputData[[#This Row],[PRODUCT ID]],'Master Data'!$A:$F,2,0)</f>
        <v>Product11</v>
      </c>
      <c r="H53" t="str">
        <f>VLOOKUP(InputData[[#This Row],[PRODUCT ID]],'Master Data'!$A:$F,3,0)</f>
        <v>Category02</v>
      </c>
      <c r="I53" t="str">
        <f>VLOOKUP(InputData[[#This Row],[PRODUCT ID]],'Master Data'!$A:$F,4,0)</f>
        <v>Lt</v>
      </c>
      <c r="J53" s="14">
        <f>VLOOKUP(InputData[[#This Row],[PRODUCT ID]],'Master Data'!$A:$F,5,0)</f>
        <v>44</v>
      </c>
      <c r="K53" s="14">
        <f>VLOOKUP(InputData[[#This Row],[PRODUCT ID]],'Master Data'!$A:$F,6,0)</f>
        <v>48.4</v>
      </c>
      <c r="L53" s="14">
        <f>PRODUCT(InputData[[#This Row],[QUANTITY]],InputData[[#This Row],[COST]])</f>
        <v>44</v>
      </c>
      <c r="M53" s="14">
        <f>PRODUCT(InputData[[#This Row],[QUANTITY]],InputData[[#This Row],[SALE PRICE ]])*(1-InputData[[#This Row],[DISCOUNT %]])</f>
        <v>48.4</v>
      </c>
      <c r="N53" s="14">
        <f>InputData[[#This Row],[TOTAL COST]]/10^3</f>
        <v>4.3999999999999997E-2</v>
      </c>
      <c r="O53" s="14">
        <f>InputData[[#This Row],[TOTAL SALES]]/10^3</f>
        <v>4.8399999999999999E-2</v>
      </c>
      <c r="P53" s="11">
        <f>DAY(InputData[[#This Row],[DATE]])</f>
        <v>3</v>
      </c>
      <c r="Q53" s="11" t="str">
        <f>TEXT(InputData[[#This Row],[DATE]],"mmm")</f>
        <v>Mar</v>
      </c>
      <c r="R53" s="11">
        <f>YEAR(InputData[[#This Row],[DATE]])</f>
        <v>2021</v>
      </c>
      <c r="S53" s="11">
        <f>InputData[[#This Row],[TOTAL SALES]]-InputData[[#This Row],[TOTAL COST]]</f>
        <v>4.3999999999999986</v>
      </c>
      <c r="T53" s="18">
        <f>InputData[[#This Row],[PROFIT ]]/InputData[[#This Row],[TOTAL SALES]]</f>
        <v>9.0909090909090884E-2</v>
      </c>
    </row>
    <row r="54" spans="1:20" hidden="1" x14ac:dyDescent="0.25">
      <c r="A54" s="3">
        <v>44262</v>
      </c>
      <c r="B54" s="4" t="s">
        <v>50</v>
      </c>
      <c r="C54" s="5">
        <v>9</v>
      </c>
      <c r="D54" s="5" t="s">
        <v>108</v>
      </c>
      <c r="E54" s="5" t="s">
        <v>107</v>
      </c>
      <c r="F54" s="6">
        <v>0</v>
      </c>
      <c r="G54" t="str">
        <f>VLOOKUP(InputData[[#This Row],[PRODUCT ID]],'Master Data'!$A:$F,2,0)</f>
        <v>Product21</v>
      </c>
      <c r="H54" t="str">
        <f>VLOOKUP(InputData[[#This Row],[PRODUCT ID]],'Master Data'!$A:$F,3,0)</f>
        <v>Category03</v>
      </c>
      <c r="I54" t="str">
        <f>VLOOKUP(InputData[[#This Row],[PRODUCT ID]],'Master Data'!$A:$F,4,0)</f>
        <v>Ft</v>
      </c>
      <c r="J54" s="14">
        <f>VLOOKUP(InputData[[#This Row],[PRODUCT ID]],'Master Data'!$A:$F,5,0)</f>
        <v>126</v>
      </c>
      <c r="K54" s="14">
        <f>VLOOKUP(InputData[[#This Row],[PRODUCT ID]],'Master Data'!$A:$F,6,0)</f>
        <v>162.54</v>
      </c>
      <c r="L54" s="14">
        <f>PRODUCT(InputData[[#This Row],[QUANTITY]],InputData[[#This Row],[COST]])</f>
        <v>1134</v>
      </c>
      <c r="M54" s="14">
        <f>PRODUCT(InputData[[#This Row],[QUANTITY]],InputData[[#This Row],[SALE PRICE ]])*(1-InputData[[#This Row],[DISCOUNT %]])</f>
        <v>1462.86</v>
      </c>
      <c r="N54" s="14">
        <f>InputData[[#This Row],[TOTAL COST]]/10^3</f>
        <v>1.1339999999999999</v>
      </c>
      <c r="O54" s="14">
        <f>InputData[[#This Row],[TOTAL SALES]]/10^3</f>
        <v>1.4628599999999998</v>
      </c>
      <c r="P54" s="11">
        <f>DAY(InputData[[#This Row],[DATE]])</f>
        <v>7</v>
      </c>
      <c r="Q54" s="11" t="str">
        <f>TEXT(InputData[[#This Row],[DATE]],"mmm")</f>
        <v>Mar</v>
      </c>
      <c r="R54" s="11">
        <f>YEAR(InputData[[#This Row],[DATE]])</f>
        <v>2021</v>
      </c>
      <c r="S54" s="11">
        <f>InputData[[#This Row],[TOTAL SALES]]-InputData[[#This Row],[TOTAL COST]]</f>
        <v>328.8599999999999</v>
      </c>
      <c r="T54" s="18">
        <f>InputData[[#This Row],[PROFIT ]]/InputData[[#This Row],[TOTAL SALES]]</f>
        <v>0.22480620155038755</v>
      </c>
    </row>
    <row r="55" spans="1:20" hidden="1" x14ac:dyDescent="0.25">
      <c r="A55" s="3">
        <v>44263</v>
      </c>
      <c r="B55" s="4" t="s">
        <v>63</v>
      </c>
      <c r="C55" s="5">
        <v>6</v>
      </c>
      <c r="D55" s="5" t="s">
        <v>106</v>
      </c>
      <c r="E55" s="5" t="s">
        <v>107</v>
      </c>
      <c r="F55" s="6">
        <v>0</v>
      </c>
      <c r="G55" t="str">
        <f>VLOOKUP(InputData[[#This Row],[PRODUCT ID]],'Master Data'!$A:$F,2,0)</f>
        <v>Product27</v>
      </c>
      <c r="H55" t="str">
        <f>VLOOKUP(InputData[[#This Row],[PRODUCT ID]],'Master Data'!$A:$F,3,0)</f>
        <v>Category04</v>
      </c>
      <c r="I55" t="str">
        <f>VLOOKUP(InputData[[#This Row],[PRODUCT ID]],'Master Data'!$A:$F,4,0)</f>
        <v>Lt</v>
      </c>
      <c r="J55" s="14">
        <f>VLOOKUP(InputData[[#This Row],[PRODUCT ID]],'Master Data'!$A:$F,5,0)</f>
        <v>48</v>
      </c>
      <c r="K55" s="14">
        <f>VLOOKUP(InputData[[#This Row],[PRODUCT ID]],'Master Data'!$A:$F,6,0)</f>
        <v>57.120000000000005</v>
      </c>
      <c r="L55" s="14">
        <f>PRODUCT(InputData[[#This Row],[QUANTITY]],InputData[[#This Row],[COST]])</f>
        <v>288</v>
      </c>
      <c r="M55" s="14">
        <f>PRODUCT(InputData[[#This Row],[QUANTITY]],InputData[[#This Row],[SALE PRICE ]])*(1-InputData[[#This Row],[DISCOUNT %]])</f>
        <v>342.72</v>
      </c>
      <c r="N55" s="14">
        <f>InputData[[#This Row],[TOTAL COST]]/10^3</f>
        <v>0.28799999999999998</v>
      </c>
      <c r="O55" s="14">
        <f>InputData[[#This Row],[TOTAL SALES]]/10^3</f>
        <v>0.34272000000000002</v>
      </c>
      <c r="P55" s="11">
        <f>DAY(InputData[[#This Row],[DATE]])</f>
        <v>8</v>
      </c>
      <c r="Q55" s="11" t="str">
        <f>TEXT(InputData[[#This Row],[DATE]],"mmm")</f>
        <v>Mar</v>
      </c>
      <c r="R55" s="11">
        <f>YEAR(InputData[[#This Row],[DATE]])</f>
        <v>2021</v>
      </c>
      <c r="S55" s="11">
        <f>InputData[[#This Row],[TOTAL SALES]]-InputData[[#This Row],[TOTAL COST]]</f>
        <v>54.720000000000027</v>
      </c>
      <c r="T55" s="18">
        <f>InputData[[#This Row],[PROFIT ]]/InputData[[#This Row],[TOTAL SALES]]</f>
        <v>0.15966386554621856</v>
      </c>
    </row>
    <row r="56" spans="1:20" hidden="1" x14ac:dyDescent="0.25">
      <c r="A56" s="3">
        <v>44263</v>
      </c>
      <c r="B56" s="4" t="s">
        <v>98</v>
      </c>
      <c r="C56" s="5">
        <v>9</v>
      </c>
      <c r="D56" s="5" t="s">
        <v>106</v>
      </c>
      <c r="E56" s="5" t="s">
        <v>106</v>
      </c>
      <c r="F56" s="6">
        <v>0</v>
      </c>
      <c r="G56" t="str">
        <f>VLOOKUP(InputData[[#This Row],[PRODUCT ID]],'Master Data'!$A:$F,2,0)</f>
        <v>Product44</v>
      </c>
      <c r="H56" t="str">
        <f>VLOOKUP(InputData[[#This Row],[PRODUCT ID]],'Master Data'!$A:$F,3,0)</f>
        <v>Category05</v>
      </c>
      <c r="I56" t="str">
        <f>VLOOKUP(InputData[[#This Row],[PRODUCT ID]],'Master Data'!$A:$F,4,0)</f>
        <v>Kg</v>
      </c>
      <c r="J56" s="14">
        <f>VLOOKUP(InputData[[#This Row],[PRODUCT ID]],'Master Data'!$A:$F,5,0)</f>
        <v>76</v>
      </c>
      <c r="K56" s="14">
        <f>VLOOKUP(InputData[[#This Row],[PRODUCT ID]],'Master Data'!$A:$F,6,0)</f>
        <v>82.08</v>
      </c>
      <c r="L56" s="14">
        <f>PRODUCT(InputData[[#This Row],[QUANTITY]],InputData[[#This Row],[COST]])</f>
        <v>684</v>
      </c>
      <c r="M56" s="14">
        <f>PRODUCT(InputData[[#This Row],[QUANTITY]],InputData[[#This Row],[SALE PRICE ]])*(1-InputData[[#This Row],[DISCOUNT %]])</f>
        <v>738.72</v>
      </c>
      <c r="N56" s="14">
        <f>InputData[[#This Row],[TOTAL COST]]/10^3</f>
        <v>0.68400000000000005</v>
      </c>
      <c r="O56" s="14">
        <f>InputData[[#This Row],[TOTAL SALES]]/10^3</f>
        <v>0.73872000000000004</v>
      </c>
      <c r="P56" s="11">
        <f>DAY(InputData[[#This Row],[DATE]])</f>
        <v>8</v>
      </c>
      <c r="Q56" s="11" t="str">
        <f>TEXT(InputData[[#This Row],[DATE]],"mmm")</f>
        <v>Mar</v>
      </c>
      <c r="R56" s="11">
        <f>YEAR(InputData[[#This Row],[DATE]])</f>
        <v>2021</v>
      </c>
      <c r="S56" s="11">
        <f>InputData[[#This Row],[TOTAL SALES]]-InputData[[#This Row],[TOTAL COST]]</f>
        <v>54.720000000000027</v>
      </c>
      <c r="T56" s="18">
        <f>InputData[[#This Row],[PROFIT ]]/InputData[[#This Row],[TOTAL SALES]]</f>
        <v>7.4074074074074112E-2</v>
      </c>
    </row>
    <row r="57" spans="1:20" hidden="1" x14ac:dyDescent="0.25">
      <c r="A57" s="3">
        <v>44264</v>
      </c>
      <c r="B57" s="4" t="s">
        <v>67</v>
      </c>
      <c r="C57" s="5">
        <v>6</v>
      </c>
      <c r="D57" s="5" t="s">
        <v>105</v>
      </c>
      <c r="E57" s="5" t="s">
        <v>106</v>
      </c>
      <c r="F57" s="6">
        <v>0</v>
      </c>
      <c r="G57" t="str">
        <f>VLOOKUP(InputData[[#This Row],[PRODUCT ID]],'Master Data'!$A:$F,2,0)</f>
        <v>Product29</v>
      </c>
      <c r="H57" t="str">
        <f>VLOOKUP(InputData[[#This Row],[PRODUCT ID]],'Master Data'!$A:$F,3,0)</f>
        <v>Category04</v>
      </c>
      <c r="I57" t="str">
        <f>VLOOKUP(InputData[[#This Row],[PRODUCT ID]],'Master Data'!$A:$F,4,0)</f>
        <v>Lt</v>
      </c>
      <c r="J57" s="14">
        <f>VLOOKUP(InputData[[#This Row],[PRODUCT ID]],'Master Data'!$A:$F,5,0)</f>
        <v>47</v>
      </c>
      <c r="K57" s="14">
        <f>VLOOKUP(InputData[[#This Row],[PRODUCT ID]],'Master Data'!$A:$F,6,0)</f>
        <v>53.11</v>
      </c>
      <c r="L57" s="14">
        <f>PRODUCT(InputData[[#This Row],[QUANTITY]],InputData[[#This Row],[COST]])</f>
        <v>282</v>
      </c>
      <c r="M57" s="14">
        <f>PRODUCT(InputData[[#This Row],[QUANTITY]],InputData[[#This Row],[SALE PRICE ]])*(1-InputData[[#This Row],[DISCOUNT %]])</f>
        <v>318.65999999999997</v>
      </c>
      <c r="N57" s="14">
        <f>InputData[[#This Row],[TOTAL COST]]/10^3</f>
        <v>0.28199999999999997</v>
      </c>
      <c r="O57" s="14">
        <f>InputData[[#This Row],[TOTAL SALES]]/10^3</f>
        <v>0.31865999999999994</v>
      </c>
      <c r="P57" s="11">
        <f>DAY(InputData[[#This Row],[DATE]])</f>
        <v>9</v>
      </c>
      <c r="Q57" s="11" t="str">
        <f>TEXT(InputData[[#This Row],[DATE]],"mmm")</f>
        <v>Mar</v>
      </c>
      <c r="R57" s="11">
        <f>YEAR(InputData[[#This Row],[DATE]])</f>
        <v>2021</v>
      </c>
      <c r="S57" s="11">
        <f>InputData[[#This Row],[TOTAL SALES]]-InputData[[#This Row],[TOTAL COST]]</f>
        <v>36.659999999999968</v>
      </c>
      <c r="T57" s="18">
        <f>InputData[[#This Row],[PROFIT ]]/InputData[[#This Row],[TOTAL SALES]]</f>
        <v>0.11504424778761053</v>
      </c>
    </row>
    <row r="58" spans="1:20" hidden="1" x14ac:dyDescent="0.25">
      <c r="A58" s="3">
        <v>44266</v>
      </c>
      <c r="B58" s="4" t="s">
        <v>58</v>
      </c>
      <c r="C58" s="5">
        <v>11</v>
      </c>
      <c r="D58" s="5" t="s">
        <v>108</v>
      </c>
      <c r="E58" s="5" t="s">
        <v>107</v>
      </c>
      <c r="F58" s="6">
        <v>0</v>
      </c>
      <c r="G58" t="str">
        <f>VLOOKUP(InputData[[#This Row],[PRODUCT ID]],'Master Data'!$A:$F,2,0)</f>
        <v>Product25</v>
      </c>
      <c r="H58" t="str">
        <f>VLOOKUP(InputData[[#This Row],[PRODUCT ID]],'Master Data'!$A:$F,3,0)</f>
        <v>Category03</v>
      </c>
      <c r="I58" t="str">
        <f>VLOOKUP(InputData[[#This Row],[PRODUCT ID]],'Master Data'!$A:$F,4,0)</f>
        <v>No.</v>
      </c>
      <c r="J58" s="14">
        <f>VLOOKUP(InputData[[#This Row],[PRODUCT ID]],'Master Data'!$A:$F,5,0)</f>
        <v>7</v>
      </c>
      <c r="K58" s="14">
        <f>VLOOKUP(InputData[[#This Row],[PRODUCT ID]],'Master Data'!$A:$F,6,0)</f>
        <v>8.33</v>
      </c>
      <c r="L58" s="14">
        <f>PRODUCT(InputData[[#This Row],[QUANTITY]],InputData[[#This Row],[COST]])</f>
        <v>77</v>
      </c>
      <c r="M58" s="14">
        <f>PRODUCT(InputData[[#This Row],[QUANTITY]],InputData[[#This Row],[SALE PRICE ]])*(1-InputData[[#This Row],[DISCOUNT %]])</f>
        <v>91.63</v>
      </c>
      <c r="N58" s="14">
        <f>InputData[[#This Row],[TOTAL COST]]/10^3</f>
        <v>7.6999999999999999E-2</v>
      </c>
      <c r="O58" s="14">
        <f>InputData[[#This Row],[TOTAL SALES]]/10^3</f>
        <v>9.1629999999999989E-2</v>
      </c>
      <c r="P58" s="11">
        <f>DAY(InputData[[#This Row],[DATE]])</f>
        <v>11</v>
      </c>
      <c r="Q58" s="11" t="str">
        <f>TEXT(InputData[[#This Row],[DATE]],"mmm")</f>
        <v>Mar</v>
      </c>
      <c r="R58" s="11">
        <f>YEAR(InputData[[#This Row],[DATE]])</f>
        <v>2021</v>
      </c>
      <c r="S58" s="11">
        <f>InputData[[#This Row],[TOTAL SALES]]-InputData[[#This Row],[TOTAL COST]]</f>
        <v>14.629999999999995</v>
      </c>
      <c r="T58" s="18">
        <f>InputData[[#This Row],[PROFIT ]]/InputData[[#This Row],[TOTAL SALES]]</f>
        <v>0.15966386554621845</v>
      </c>
    </row>
    <row r="59" spans="1:20" hidden="1" x14ac:dyDescent="0.25">
      <c r="A59" s="3">
        <v>44268</v>
      </c>
      <c r="B59" s="4" t="s">
        <v>65</v>
      </c>
      <c r="C59" s="5">
        <v>10</v>
      </c>
      <c r="D59" s="5" t="s">
        <v>105</v>
      </c>
      <c r="E59" s="5" t="s">
        <v>107</v>
      </c>
      <c r="F59" s="6">
        <v>0</v>
      </c>
      <c r="G59" t="str">
        <f>VLOOKUP(InputData[[#This Row],[PRODUCT ID]],'Master Data'!$A:$F,2,0)</f>
        <v>Product28</v>
      </c>
      <c r="H59" t="str">
        <f>VLOOKUP(InputData[[#This Row],[PRODUCT ID]],'Master Data'!$A:$F,3,0)</f>
        <v>Category04</v>
      </c>
      <c r="I59" t="str">
        <f>VLOOKUP(InputData[[#This Row],[PRODUCT ID]],'Master Data'!$A:$F,4,0)</f>
        <v>No.</v>
      </c>
      <c r="J59" s="14">
        <f>VLOOKUP(InputData[[#This Row],[PRODUCT ID]],'Master Data'!$A:$F,5,0)</f>
        <v>37</v>
      </c>
      <c r="K59" s="14">
        <f>VLOOKUP(InputData[[#This Row],[PRODUCT ID]],'Master Data'!$A:$F,6,0)</f>
        <v>41.81</v>
      </c>
      <c r="L59" s="14">
        <f>PRODUCT(InputData[[#This Row],[QUANTITY]],InputData[[#This Row],[COST]])</f>
        <v>370</v>
      </c>
      <c r="M59" s="14">
        <f>PRODUCT(InputData[[#This Row],[QUANTITY]],InputData[[#This Row],[SALE PRICE ]])*(1-InputData[[#This Row],[DISCOUNT %]])</f>
        <v>418.1</v>
      </c>
      <c r="N59" s="14">
        <f>InputData[[#This Row],[TOTAL COST]]/10^3</f>
        <v>0.37</v>
      </c>
      <c r="O59" s="14">
        <f>InputData[[#This Row],[TOTAL SALES]]/10^3</f>
        <v>0.41810000000000003</v>
      </c>
      <c r="P59" s="11">
        <f>DAY(InputData[[#This Row],[DATE]])</f>
        <v>13</v>
      </c>
      <c r="Q59" s="11" t="str">
        <f>TEXT(InputData[[#This Row],[DATE]],"mmm")</f>
        <v>Mar</v>
      </c>
      <c r="R59" s="11">
        <f>YEAR(InputData[[#This Row],[DATE]])</f>
        <v>2021</v>
      </c>
      <c r="S59" s="11">
        <f>InputData[[#This Row],[TOTAL SALES]]-InputData[[#This Row],[TOTAL COST]]</f>
        <v>48.100000000000023</v>
      </c>
      <c r="T59" s="18">
        <f>InputData[[#This Row],[PROFIT ]]/InputData[[#This Row],[TOTAL SALES]]</f>
        <v>0.11504424778761067</v>
      </c>
    </row>
    <row r="60" spans="1:20" hidden="1" x14ac:dyDescent="0.25">
      <c r="A60" s="3">
        <v>44270</v>
      </c>
      <c r="B60" s="4" t="s">
        <v>88</v>
      </c>
      <c r="C60" s="5">
        <v>11</v>
      </c>
      <c r="D60" s="5" t="s">
        <v>106</v>
      </c>
      <c r="E60" s="5" t="s">
        <v>107</v>
      </c>
      <c r="F60" s="6">
        <v>0</v>
      </c>
      <c r="G60" t="str">
        <f>VLOOKUP(InputData[[#This Row],[PRODUCT ID]],'Master Data'!$A:$F,2,0)</f>
        <v>Product39</v>
      </c>
      <c r="H60" t="str">
        <f>VLOOKUP(InputData[[#This Row],[PRODUCT ID]],'Master Data'!$A:$F,3,0)</f>
        <v>Category05</v>
      </c>
      <c r="I60" t="str">
        <f>VLOOKUP(InputData[[#This Row],[PRODUCT ID]],'Master Data'!$A:$F,4,0)</f>
        <v>No.</v>
      </c>
      <c r="J60" s="14">
        <f>VLOOKUP(InputData[[#This Row],[PRODUCT ID]],'Master Data'!$A:$F,5,0)</f>
        <v>37</v>
      </c>
      <c r="K60" s="14">
        <f>VLOOKUP(InputData[[#This Row],[PRODUCT ID]],'Master Data'!$A:$F,6,0)</f>
        <v>42.55</v>
      </c>
      <c r="L60" s="14">
        <f>PRODUCT(InputData[[#This Row],[QUANTITY]],InputData[[#This Row],[COST]])</f>
        <v>407</v>
      </c>
      <c r="M60" s="14">
        <f>PRODUCT(InputData[[#This Row],[QUANTITY]],InputData[[#This Row],[SALE PRICE ]])*(1-InputData[[#This Row],[DISCOUNT %]])</f>
        <v>468.04999999999995</v>
      </c>
      <c r="N60" s="14">
        <f>InputData[[#This Row],[TOTAL COST]]/10^3</f>
        <v>0.40699999999999997</v>
      </c>
      <c r="O60" s="14">
        <f>InputData[[#This Row],[TOTAL SALES]]/10^3</f>
        <v>0.46804999999999997</v>
      </c>
      <c r="P60" s="11">
        <f>DAY(InputData[[#This Row],[DATE]])</f>
        <v>15</v>
      </c>
      <c r="Q60" s="11" t="str">
        <f>TEXT(InputData[[#This Row],[DATE]],"mmm")</f>
        <v>Mar</v>
      </c>
      <c r="R60" s="11">
        <f>YEAR(InputData[[#This Row],[DATE]])</f>
        <v>2021</v>
      </c>
      <c r="S60" s="11">
        <f>InputData[[#This Row],[TOTAL SALES]]-InputData[[#This Row],[TOTAL COST]]</f>
        <v>61.049999999999955</v>
      </c>
      <c r="T60" s="18">
        <f>InputData[[#This Row],[PROFIT ]]/InputData[[#This Row],[TOTAL SALES]]</f>
        <v>0.13043478260869557</v>
      </c>
    </row>
    <row r="61" spans="1:20" hidden="1" x14ac:dyDescent="0.25">
      <c r="A61" s="3">
        <v>44271</v>
      </c>
      <c r="B61" s="4" t="s">
        <v>31</v>
      </c>
      <c r="C61" s="5">
        <v>14</v>
      </c>
      <c r="D61" s="5" t="s">
        <v>108</v>
      </c>
      <c r="E61" s="5" t="s">
        <v>107</v>
      </c>
      <c r="F61" s="6">
        <v>0</v>
      </c>
      <c r="G61" t="str">
        <f>VLOOKUP(InputData[[#This Row],[PRODUCT ID]],'Master Data'!$A:$F,2,0)</f>
        <v>Product12</v>
      </c>
      <c r="H61" t="str">
        <f>VLOOKUP(InputData[[#This Row],[PRODUCT ID]],'Master Data'!$A:$F,3,0)</f>
        <v>Category02</v>
      </c>
      <c r="I61" t="str">
        <f>VLOOKUP(InputData[[#This Row],[PRODUCT ID]],'Master Data'!$A:$F,4,0)</f>
        <v>Kg</v>
      </c>
      <c r="J61" s="14">
        <f>VLOOKUP(InputData[[#This Row],[PRODUCT ID]],'Master Data'!$A:$F,5,0)</f>
        <v>73</v>
      </c>
      <c r="K61" s="14">
        <f>VLOOKUP(InputData[[#This Row],[PRODUCT ID]],'Master Data'!$A:$F,6,0)</f>
        <v>94.17</v>
      </c>
      <c r="L61" s="14">
        <f>PRODUCT(InputData[[#This Row],[QUANTITY]],InputData[[#This Row],[COST]])</f>
        <v>1022</v>
      </c>
      <c r="M61" s="14">
        <f>PRODUCT(InputData[[#This Row],[QUANTITY]],InputData[[#This Row],[SALE PRICE ]])*(1-InputData[[#This Row],[DISCOUNT %]])</f>
        <v>1318.38</v>
      </c>
      <c r="N61" s="14">
        <f>InputData[[#This Row],[TOTAL COST]]/10^3</f>
        <v>1.022</v>
      </c>
      <c r="O61" s="14">
        <f>InputData[[#This Row],[TOTAL SALES]]/10^3</f>
        <v>1.3183800000000001</v>
      </c>
      <c r="P61" s="11">
        <f>DAY(InputData[[#This Row],[DATE]])</f>
        <v>16</v>
      </c>
      <c r="Q61" s="11" t="str">
        <f>TEXT(InputData[[#This Row],[DATE]],"mmm")</f>
        <v>Mar</v>
      </c>
      <c r="R61" s="11">
        <f>YEAR(InputData[[#This Row],[DATE]])</f>
        <v>2021</v>
      </c>
      <c r="S61" s="11">
        <f>InputData[[#This Row],[TOTAL SALES]]-InputData[[#This Row],[TOTAL COST]]</f>
        <v>296.38000000000011</v>
      </c>
      <c r="T61" s="18">
        <f>InputData[[#This Row],[PROFIT ]]/InputData[[#This Row],[TOTAL SALES]]</f>
        <v>0.22480620155038766</v>
      </c>
    </row>
    <row r="62" spans="1:20" hidden="1" x14ac:dyDescent="0.25">
      <c r="A62" s="3">
        <v>44273</v>
      </c>
      <c r="B62" s="4" t="s">
        <v>94</v>
      </c>
      <c r="C62" s="5">
        <v>8</v>
      </c>
      <c r="D62" s="5" t="s">
        <v>105</v>
      </c>
      <c r="E62" s="5" t="s">
        <v>107</v>
      </c>
      <c r="F62" s="6">
        <v>0</v>
      </c>
      <c r="G62" t="str">
        <f>VLOOKUP(InputData[[#This Row],[PRODUCT ID]],'Master Data'!$A:$F,2,0)</f>
        <v>Product42</v>
      </c>
      <c r="H62" t="str">
        <f>VLOOKUP(InputData[[#This Row],[PRODUCT ID]],'Master Data'!$A:$F,3,0)</f>
        <v>Category05</v>
      </c>
      <c r="I62" t="str">
        <f>VLOOKUP(InputData[[#This Row],[PRODUCT ID]],'Master Data'!$A:$F,4,0)</f>
        <v>Ft</v>
      </c>
      <c r="J62" s="14">
        <f>VLOOKUP(InputData[[#This Row],[PRODUCT ID]],'Master Data'!$A:$F,5,0)</f>
        <v>120</v>
      </c>
      <c r="K62" s="14">
        <f>VLOOKUP(InputData[[#This Row],[PRODUCT ID]],'Master Data'!$A:$F,6,0)</f>
        <v>162</v>
      </c>
      <c r="L62" s="14">
        <f>PRODUCT(InputData[[#This Row],[QUANTITY]],InputData[[#This Row],[COST]])</f>
        <v>960</v>
      </c>
      <c r="M62" s="14">
        <f>PRODUCT(InputData[[#This Row],[QUANTITY]],InputData[[#This Row],[SALE PRICE ]])*(1-InputData[[#This Row],[DISCOUNT %]])</f>
        <v>1296</v>
      </c>
      <c r="N62" s="14">
        <f>InputData[[#This Row],[TOTAL COST]]/10^3</f>
        <v>0.96</v>
      </c>
      <c r="O62" s="14">
        <f>InputData[[#This Row],[TOTAL SALES]]/10^3</f>
        <v>1.296</v>
      </c>
      <c r="P62" s="11">
        <f>DAY(InputData[[#This Row],[DATE]])</f>
        <v>18</v>
      </c>
      <c r="Q62" s="11" t="str">
        <f>TEXT(InputData[[#This Row],[DATE]],"mmm")</f>
        <v>Mar</v>
      </c>
      <c r="R62" s="11">
        <f>YEAR(InputData[[#This Row],[DATE]])</f>
        <v>2021</v>
      </c>
      <c r="S62" s="11">
        <f>InputData[[#This Row],[TOTAL SALES]]-InputData[[#This Row],[TOTAL COST]]</f>
        <v>336</v>
      </c>
      <c r="T62" s="18">
        <f>InputData[[#This Row],[PROFIT ]]/InputData[[#This Row],[TOTAL SALES]]</f>
        <v>0.25925925925925924</v>
      </c>
    </row>
    <row r="63" spans="1:20" hidden="1" x14ac:dyDescent="0.25">
      <c r="A63" s="3">
        <v>44274</v>
      </c>
      <c r="B63" s="4" t="s">
        <v>65</v>
      </c>
      <c r="C63" s="5">
        <v>9</v>
      </c>
      <c r="D63" s="5" t="s">
        <v>106</v>
      </c>
      <c r="E63" s="5" t="s">
        <v>107</v>
      </c>
      <c r="F63" s="6">
        <v>0</v>
      </c>
      <c r="G63" t="str">
        <f>VLOOKUP(InputData[[#This Row],[PRODUCT ID]],'Master Data'!$A:$F,2,0)</f>
        <v>Product28</v>
      </c>
      <c r="H63" t="str">
        <f>VLOOKUP(InputData[[#This Row],[PRODUCT ID]],'Master Data'!$A:$F,3,0)</f>
        <v>Category04</v>
      </c>
      <c r="I63" t="str">
        <f>VLOOKUP(InputData[[#This Row],[PRODUCT ID]],'Master Data'!$A:$F,4,0)</f>
        <v>No.</v>
      </c>
      <c r="J63" s="14">
        <f>VLOOKUP(InputData[[#This Row],[PRODUCT ID]],'Master Data'!$A:$F,5,0)</f>
        <v>37</v>
      </c>
      <c r="K63" s="14">
        <f>VLOOKUP(InputData[[#This Row],[PRODUCT ID]],'Master Data'!$A:$F,6,0)</f>
        <v>41.81</v>
      </c>
      <c r="L63" s="14">
        <f>PRODUCT(InputData[[#This Row],[QUANTITY]],InputData[[#This Row],[COST]])</f>
        <v>333</v>
      </c>
      <c r="M63" s="14">
        <f>PRODUCT(InputData[[#This Row],[QUANTITY]],InputData[[#This Row],[SALE PRICE ]])*(1-InputData[[#This Row],[DISCOUNT %]])</f>
        <v>376.29</v>
      </c>
      <c r="N63" s="14">
        <f>InputData[[#This Row],[TOTAL COST]]/10^3</f>
        <v>0.33300000000000002</v>
      </c>
      <c r="O63" s="14">
        <f>InputData[[#This Row],[TOTAL SALES]]/10^3</f>
        <v>0.37629000000000001</v>
      </c>
      <c r="P63" s="11">
        <f>DAY(InputData[[#This Row],[DATE]])</f>
        <v>19</v>
      </c>
      <c r="Q63" s="11" t="str">
        <f>TEXT(InputData[[#This Row],[DATE]],"mmm")</f>
        <v>Mar</v>
      </c>
      <c r="R63" s="11">
        <f>YEAR(InputData[[#This Row],[DATE]])</f>
        <v>2021</v>
      </c>
      <c r="S63" s="11">
        <f>InputData[[#This Row],[TOTAL SALES]]-InputData[[#This Row],[TOTAL COST]]</f>
        <v>43.29000000000002</v>
      </c>
      <c r="T63" s="18">
        <f>InputData[[#This Row],[PROFIT ]]/InputData[[#This Row],[TOTAL SALES]]</f>
        <v>0.11504424778761067</v>
      </c>
    </row>
    <row r="64" spans="1:20" hidden="1" x14ac:dyDescent="0.25">
      <c r="A64" s="3">
        <v>44276</v>
      </c>
      <c r="B64" s="4" t="s">
        <v>47</v>
      </c>
      <c r="C64" s="5">
        <v>13</v>
      </c>
      <c r="D64" s="5" t="s">
        <v>106</v>
      </c>
      <c r="E64" s="5" t="s">
        <v>106</v>
      </c>
      <c r="F64" s="6">
        <v>0</v>
      </c>
      <c r="G64" t="str">
        <f>VLOOKUP(InputData[[#This Row],[PRODUCT ID]],'Master Data'!$A:$F,2,0)</f>
        <v>Product20</v>
      </c>
      <c r="H64" t="str">
        <f>VLOOKUP(InputData[[#This Row],[PRODUCT ID]],'Master Data'!$A:$F,3,0)</f>
        <v>Category03</v>
      </c>
      <c r="I64" t="str">
        <f>VLOOKUP(InputData[[#This Row],[PRODUCT ID]],'Master Data'!$A:$F,4,0)</f>
        <v>Lt</v>
      </c>
      <c r="J64" s="14">
        <f>VLOOKUP(InputData[[#This Row],[PRODUCT ID]],'Master Data'!$A:$F,5,0)</f>
        <v>61</v>
      </c>
      <c r="K64" s="14">
        <f>VLOOKUP(InputData[[#This Row],[PRODUCT ID]],'Master Data'!$A:$F,6,0)</f>
        <v>76.25</v>
      </c>
      <c r="L64" s="14">
        <f>PRODUCT(InputData[[#This Row],[QUANTITY]],InputData[[#This Row],[COST]])</f>
        <v>793</v>
      </c>
      <c r="M64" s="14">
        <f>PRODUCT(InputData[[#This Row],[QUANTITY]],InputData[[#This Row],[SALE PRICE ]])*(1-InputData[[#This Row],[DISCOUNT %]])</f>
        <v>991.25</v>
      </c>
      <c r="N64" s="14">
        <f>InputData[[#This Row],[TOTAL COST]]/10^3</f>
        <v>0.79300000000000004</v>
      </c>
      <c r="O64" s="14">
        <f>InputData[[#This Row],[TOTAL SALES]]/10^3</f>
        <v>0.99124999999999996</v>
      </c>
      <c r="P64" s="11">
        <f>DAY(InputData[[#This Row],[DATE]])</f>
        <v>21</v>
      </c>
      <c r="Q64" s="11" t="str">
        <f>TEXT(InputData[[#This Row],[DATE]],"mmm")</f>
        <v>Mar</v>
      </c>
      <c r="R64" s="11">
        <f>YEAR(InputData[[#This Row],[DATE]])</f>
        <v>2021</v>
      </c>
      <c r="S64" s="11">
        <f>InputData[[#This Row],[TOTAL SALES]]-InputData[[#This Row],[TOTAL COST]]</f>
        <v>198.25</v>
      </c>
      <c r="T64" s="18">
        <f>InputData[[#This Row],[PROFIT ]]/InputData[[#This Row],[TOTAL SALES]]</f>
        <v>0.2</v>
      </c>
    </row>
    <row r="65" spans="1:20" hidden="1" x14ac:dyDescent="0.25">
      <c r="A65" s="3">
        <v>44276</v>
      </c>
      <c r="B65" s="4" t="s">
        <v>88</v>
      </c>
      <c r="C65" s="5">
        <v>7</v>
      </c>
      <c r="D65" s="5" t="s">
        <v>108</v>
      </c>
      <c r="E65" s="5" t="s">
        <v>106</v>
      </c>
      <c r="F65" s="6">
        <v>0</v>
      </c>
      <c r="G65" t="str">
        <f>VLOOKUP(InputData[[#This Row],[PRODUCT ID]],'Master Data'!$A:$F,2,0)</f>
        <v>Product39</v>
      </c>
      <c r="H65" t="str">
        <f>VLOOKUP(InputData[[#This Row],[PRODUCT ID]],'Master Data'!$A:$F,3,0)</f>
        <v>Category05</v>
      </c>
      <c r="I65" t="str">
        <f>VLOOKUP(InputData[[#This Row],[PRODUCT ID]],'Master Data'!$A:$F,4,0)</f>
        <v>No.</v>
      </c>
      <c r="J65" s="14">
        <f>VLOOKUP(InputData[[#This Row],[PRODUCT ID]],'Master Data'!$A:$F,5,0)</f>
        <v>37</v>
      </c>
      <c r="K65" s="14">
        <f>VLOOKUP(InputData[[#This Row],[PRODUCT ID]],'Master Data'!$A:$F,6,0)</f>
        <v>42.55</v>
      </c>
      <c r="L65" s="14">
        <f>PRODUCT(InputData[[#This Row],[QUANTITY]],InputData[[#This Row],[COST]])</f>
        <v>259</v>
      </c>
      <c r="M65" s="14">
        <f>PRODUCT(InputData[[#This Row],[QUANTITY]],InputData[[#This Row],[SALE PRICE ]])*(1-InputData[[#This Row],[DISCOUNT %]])</f>
        <v>297.84999999999997</v>
      </c>
      <c r="N65" s="14">
        <f>InputData[[#This Row],[TOTAL COST]]/10^3</f>
        <v>0.25900000000000001</v>
      </c>
      <c r="O65" s="14">
        <f>InputData[[#This Row],[TOTAL SALES]]/10^3</f>
        <v>0.29784999999999995</v>
      </c>
      <c r="P65" s="11">
        <f>DAY(InputData[[#This Row],[DATE]])</f>
        <v>21</v>
      </c>
      <c r="Q65" s="11" t="str">
        <f>TEXT(InputData[[#This Row],[DATE]],"mmm")</f>
        <v>Mar</v>
      </c>
      <c r="R65" s="11">
        <f>YEAR(InputData[[#This Row],[DATE]])</f>
        <v>2021</v>
      </c>
      <c r="S65" s="11">
        <f>InputData[[#This Row],[TOTAL SALES]]-InputData[[#This Row],[TOTAL COST]]</f>
        <v>38.849999999999966</v>
      </c>
      <c r="T65" s="18">
        <f>InputData[[#This Row],[PROFIT ]]/InputData[[#This Row],[TOTAL SALES]]</f>
        <v>0.13043478260869557</v>
      </c>
    </row>
    <row r="66" spans="1:20" hidden="1" x14ac:dyDescent="0.25">
      <c r="A66" s="3">
        <v>44277</v>
      </c>
      <c r="B66" s="4" t="s">
        <v>10</v>
      </c>
      <c r="C66" s="5">
        <v>8</v>
      </c>
      <c r="D66" s="5" t="s">
        <v>106</v>
      </c>
      <c r="E66" s="5" t="s">
        <v>106</v>
      </c>
      <c r="F66" s="6">
        <v>0</v>
      </c>
      <c r="G66" t="str">
        <f>VLOOKUP(InputData[[#This Row],[PRODUCT ID]],'Master Data'!$A:$F,2,0)</f>
        <v>Product02</v>
      </c>
      <c r="H66" t="str">
        <f>VLOOKUP(InputData[[#This Row],[PRODUCT ID]],'Master Data'!$A:$F,3,0)</f>
        <v>Category01</v>
      </c>
      <c r="I66" t="str">
        <f>VLOOKUP(InputData[[#This Row],[PRODUCT ID]],'Master Data'!$A:$F,4,0)</f>
        <v>Kg</v>
      </c>
      <c r="J66" s="14">
        <f>VLOOKUP(InputData[[#This Row],[PRODUCT ID]],'Master Data'!$A:$F,5,0)</f>
        <v>105</v>
      </c>
      <c r="K66" s="14">
        <f>VLOOKUP(InputData[[#This Row],[PRODUCT ID]],'Master Data'!$A:$F,6,0)</f>
        <v>142.80000000000001</v>
      </c>
      <c r="L66" s="14">
        <f>PRODUCT(InputData[[#This Row],[QUANTITY]],InputData[[#This Row],[COST]])</f>
        <v>840</v>
      </c>
      <c r="M66" s="14">
        <f>PRODUCT(InputData[[#This Row],[QUANTITY]],InputData[[#This Row],[SALE PRICE ]])*(1-InputData[[#This Row],[DISCOUNT %]])</f>
        <v>1142.4000000000001</v>
      </c>
      <c r="N66" s="14">
        <f>InputData[[#This Row],[TOTAL COST]]/10^3</f>
        <v>0.84</v>
      </c>
      <c r="O66" s="14">
        <f>InputData[[#This Row],[TOTAL SALES]]/10^3</f>
        <v>1.1424000000000001</v>
      </c>
      <c r="P66" s="11">
        <f>DAY(InputData[[#This Row],[DATE]])</f>
        <v>22</v>
      </c>
      <c r="Q66" s="11" t="str">
        <f>TEXT(InputData[[#This Row],[DATE]],"mmm")</f>
        <v>Mar</v>
      </c>
      <c r="R66" s="11">
        <f>YEAR(InputData[[#This Row],[DATE]])</f>
        <v>2021</v>
      </c>
      <c r="S66" s="11">
        <f>InputData[[#This Row],[TOTAL SALES]]-InputData[[#This Row],[TOTAL COST]]</f>
        <v>302.40000000000009</v>
      </c>
      <c r="T66" s="18">
        <f>InputData[[#This Row],[PROFIT ]]/InputData[[#This Row],[TOTAL SALES]]</f>
        <v>0.26470588235294124</v>
      </c>
    </row>
    <row r="67" spans="1:20" hidden="1" x14ac:dyDescent="0.25">
      <c r="A67" s="3">
        <v>44277</v>
      </c>
      <c r="B67" s="4" t="s">
        <v>31</v>
      </c>
      <c r="C67" s="5">
        <v>4</v>
      </c>
      <c r="D67" s="5" t="s">
        <v>106</v>
      </c>
      <c r="E67" s="5" t="s">
        <v>106</v>
      </c>
      <c r="F67" s="6">
        <v>0</v>
      </c>
      <c r="G67" t="str">
        <f>VLOOKUP(InputData[[#This Row],[PRODUCT ID]],'Master Data'!$A:$F,2,0)</f>
        <v>Product12</v>
      </c>
      <c r="H67" t="str">
        <f>VLOOKUP(InputData[[#This Row],[PRODUCT ID]],'Master Data'!$A:$F,3,0)</f>
        <v>Category02</v>
      </c>
      <c r="I67" t="str">
        <f>VLOOKUP(InputData[[#This Row],[PRODUCT ID]],'Master Data'!$A:$F,4,0)</f>
        <v>Kg</v>
      </c>
      <c r="J67" s="14">
        <f>VLOOKUP(InputData[[#This Row],[PRODUCT ID]],'Master Data'!$A:$F,5,0)</f>
        <v>73</v>
      </c>
      <c r="K67" s="14">
        <f>VLOOKUP(InputData[[#This Row],[PRODUCT ID]],'Master Data'!$A:$F,6,0)</f>
        <v>94.17</v>
      </c>
      <c r="L67" s="14">
        <f>PRODUCT(InputData[[#This Row],[QUANTITY]],InputData[[#This Row],[COST]])</f>
        <v>292</v>
      </c>
      <c r="M67" s="14">
        <f>PRODUCT(InputData[[#This Row],[QUANTITY]],InputData[[#This Row],[SALE PRICE ]])*(1-InputData[[#This Row],[DISCOUNT %]])</f>
        <v>376.68</v>
      </c>
      <c r="N67" s="14">
        <f>InputData[[#This Row],[TOTAL COST]]/10^3</f>
        <v>0.29199999999999998</v>
      </c>
      <c r="O67" s="14">
        <f>InputData[[#This Row],[TOTAL SALES]]/10^3</f>
        <v>0.37668000000000001</v>
      </c>
      <c r="P67" s="11">
        <f>DAY(InputData[[#This Row],[DATE]])</f>
        <v>22</v>
      </c>
      <c r="Q67" s="11" t="str">
        <f>TEXT(InputData[[#This Row],[DATE]],"mmm")</f>
        <v>Mar</v>
      </c>
      <c r="R67" s="11">
        <f>YEAR(InputData[[#This Row],[DATE]])</f>
        <v>2021</v>
      </c>
      <c r="S67" s="11">
        <f>InputData[[#This Row],[TOTAL SALES]]-InputData[[#This Row],[TOTAL COST]]</f>
        <v>84.68</v>
      </c>
      <c r="T67" s="18">
        <f>InputData[[#This Row],[PROFIT ]]/InputData[[#This Row],[TOTAL SALES]]</f>
        <v>0.22480620155038761</v>
      </c>
    </row>
    <row r="68" spans="1:20" hidden="1" x14ac:dyDescent="0.25">
      <c r="A68" s="3">
        <v>44280</v>
      </c>
      <c r="B68" s="4" t="s">
        <v>56</v>
      </c>
      <c r="C68" s="5">
        <v>14</v>
      </c>
      <c r="D68" s="5" t="s">
        <v>106</v>
      </c>
      <c r="E68" s="5" t="s">
        <v>107</v>
      </c>
      <c r="F68" s="6">
        <v>0</v>
      </c>
      <c r="G68" t="str">
        <f>VLOOKUP(InputData[[#This Row],[PRODUCT ID]],'Master Data'!$A:$F,2,0)</f>
        <v>Product24</v>
      </c>
      <c r="H68" t="str">
        <f>VLOOKUP(InputData[[#This Row],[PRODUCT ID]],'Master Data'!$A:$F,3,0)</f>
        <v>Category03</v>
      </c>
      <c r="I68" t="str">
        <f>VLOOKUP(InputData[[#This Row],[PRODUCT ID]],'Master Data'!$A:$F,4,0)</f>
        <v>Ft</v>
      </c>
      <c r="J68" s="14">
        <f>VLOOKUP(InputData[[#This Row],[PRODUCT ID]],'Master Data'!$A:$F,5,0)</f>
        <v>144</v>
      </c>
      <c r="K68" s="14">
        <f>VLOOKUP(InputData[[#This Row],[PRODUCT ID]],'Master Data'!$A:$F,6,0)</f>
        <v>156.96</v>
      </c>
      <c r="L68" s="14">
        <f>PRODUCT(InputData[[#This Row],[QUANTITY]],InputData[[#This Row],[COST]])</f>
        <v>2016</v>
      </c>
      <c r="M68" s="14">
        <f>PRODUCT(InputData[[#This Row],[QUANTITY]],InputData[[#This Row],[SALE PRICE ]])*(1-InputData[[#This Row],[DISCOUNT %]])</f>
        <v>2197.44</v>
      </c>
      <c r="N68" s="14">
        <f>InputData[[#This Row],[TOTAL COST]]/10^3</f>
        <v>2.016</v>
      </c>
      <c r="O68" s="14">
        <f>InputData[[#This Row],[TOTAL SALES]]/10^3</f>
        <v>2.1974399999999998</v>
      </c>
      <c r="P68" s="11">
        <f>DAY(InputData[[#This Row],[DATE]])</f>
        <v>25</v>
      </c>
      <c r="Q68" s="11" t="str">
        <f>TEXT(InputData[[#This Row],[DATE]],"mmm")</f>
        <v>Mar</v>
      </c>
      <c r="R68" s="11">
        <f>YEAR(InputData[[#This Row],[DATE]])</f>
        <v>2021</v>
      </c>
      <c r="S68" s="11">
        <f>InputData[[#This Row],[TOTAL SALES]]-InputData[[#This Row],[TOTAL COST]]</f>
        <v>181.44000000000005</v>
      </c>
      <c r="T68" s="18">
        <f>InputData[[#This Row],[PROFIT ]]/InputData[[#This Row],[TOTAL SALES]]</f>
        <v>8.256880733944956E-2</v>
      </c>
    </row>
    <row r="69" spans="1:20" hidden="1" x14ac:dyDescent="0.25">
      <c r="A69" s="3">
        <v>44280</v>
      </c>
      <c r="B69" s="4" t="s">
        <v>18</v>
      </c>
      <c r="C69" s="5">
        <v>4</v>
      </c>
      <c r="D69" s="5" t="s">
        <v>108</v>
      </c>
      <c r="E69" s="5" t="s">
        <v>107</v>
      </c>
      <c r="F69" s="6">
        <v>0</v>
      </c>
      <c r="G69" t="str">
        <f>VLOOKUP(InputData[[#This Row],[PRODUCT ID]],'Master Data'!$A:$F,2,0)</f>
        <v>Product06</v>
      </c>
      <c r="H69" t="str">
        <f>VLOOKUP(InputData[[#This Row],[PRODUCT ID]],'Master Data'!$A:$F,3,0)</f>
        <v>Category01</v>
      </c>
      <c r="I69" t="str">
        <f>VLOOKUP(InputData[[#This Row],[PRODUCT ID]],'Master Data'!$A:$F,4,0)</f>
        <v>Kg</v>
      </c>
      <c r="J69" s="14">
        <f>VLOOKUP(InputData[[#This Row],[PRODUCT ID]],'Master Data'!$A:$F,5,0)</f>
        <v>75</v>
      </c>
      <c r="K69" s="14">
        <f>VLOOKUP(InputData[[#This Row],[PRODUCT ID]],'Master Data'!$A:$F,6,0)</f>
        <v>85.5</v>
      </c>
      <c r="L69" s="14">
        <f>PRODUCT(InputData[[#This Row],[QUANTITY]],InputData[[#This Row],[COST]])</f>
        <v>300</v>
      </c>
      <c r="M69" s="14">
        <f>PRODUCT(InputData[[#This Row],[QUANTITY]],InputData[[#This Row],[SALE PRICE ]])*(1-InputData[[#This Row],[DISCOUNT %]])</f>
        <v>342</v>
      </c>
      <c r="N69" s="14">
        <f>InputData[[#This Row],[TOTAL COST]]/10^3</f>
        <v>0.3</v>
      </c>
      <c r="O69" s="14">
        <f>InputData[[#This Row],[TOTAL SALES]]/10^3</f>
        <v>0.34200000000000003</v>
      </c>
      <c r="P69" s="11">
        <f>DAY(InputData[[#This Row],[DATE]])</f>
        <v>25</v>
      </c>
      <c r="Q69" s="11" t="str">
        <f>TEXT(InputData[[#This Row],[DATE]],"mmm")</f>
        <v>Mar</v>
      </c>
      <c r="R69" s="11">
        <f>YEAR(InputData[[#This Row],[DATE]])</f>
        <v>2021</v>
      </c>
      <c r="S69" s="11">
        <f>InputData[[#This Row],[TOTAL SALES]]-InputData[[#This Row],[TOTAL COST]]</f>
        <v>42</v>
      </c>
      <c r="T69" s="18">
        <f>InputData[[#This Row],[PROFIT ]]/InputData[[#This Row],[TOTAL SALES]]</f>
        <v>0.12280701754385964</v>
      </c>
    </row>
    <row r="70" spans="1:20" hidden="1" x14ac:dyDescent="0.25">
      <c r="A70" s="3">
        <v>44280</v>
      </c>
      <c r="B70" s="4" t="s">
        <v>67</v>
      </c>
      <c r="C70" s="5">
        <v>8</v>
      </c>
      <c r="D70" s="5" t="s">
        <v>108</v>
      </c>
      <c r="E70" s="5" t="s">
        <v>107</v>
      </c>
      <c r="F70" s="6">
        <v>0</v>
      </c>
      <c r="G70" t="str">
        <f>VLOOKUP(InputData[[#This Row],[PRODUCT ID]],'Master Data'!$A:$F,2,0)</f>
        <v>Product29</v>
      </c>
      <c r="H70" t="str">
        <f>VLOOKUP(InputData[[#This Row],[PRODUCT ID]],'Master Data'!$A:$F,3,0)</f>
        <v>Category04</v>
      </c>
      <c r="I70" t="str">
        <f>VLOOKUP(InputData[[#This Row],[PRODUCT ID]],'Master Data'!$A:$F,4,0)</f>
        <v>Lt</v>
      </c>
      <c r="J70" s="14">
        <f>VLOOKUP(InputData[[#This Row],[PRODUCT ID]],'Master Data'!$A:$F,5,0)</f>
        <v>47</v>
      </c>
      <c r="K70" s="14">
        <f>VLOOKUP(InputData[[#This Row],[PRODUCT ID]],'Master Data'!$A:$F,6,0)</f>
        <v>53.11</v>
      </c>
      <c r="L70" s="14">
        <f>PRODUCT(InputData[[#This Row],[QUANTITY]],InputData[[#This Row],[COST]])</f>
        <v>376</v>
      </c>
      <c r="M70" s="14">
        <f>PRODUCT(InputData[[#This Row],[QUANTITY]],InputData[[#This Row],[SALE PRICE ]])*(1-InputData[[#This Row],[DISCOUNT %]])</f>
        <v>424.88</v>
      </c>
      <c r="N70" s="14">
        <f>InputData[[#This Row],[TOTAL COST]]/10^3</f>
        <v>0.376</v>
      </c>
      <c r="O70" s="14">
        <f>InputData[[#This Row],[TOTAL SALES]]/10^3</f>
        <v>0.42487999999999998</v>
      </c>
      <c r="P70" s="11">
        <f>DAY(InputData[[#This Row],[DATE]])</f>
        <v>25</v>
      </c>
      <c r="Q70" s="11" t="str">
        <f>TEXT(InputData[[#This Row],[DATE]],"mmm")</f>
        <v>Mar</v>
      </c>
      <c r="R70" s="11">
        <f>YEAR(InputData[[#This Row],[DATE]])</f>
        <v>2021</v>
      </c>
      <c r="S70" s="11">
        <f>InputData[[#This Row],[TOTAL SALES]]-InputData[[#This Row],[TOTAL COST]]</f>
        <v>48.879999999999995</v>
      </c>
      <c r="T70" s="18">
        <f>InputData[[#This Row],[PROFIT ]]/InputData[[#This Row],[TOTAL SALES]]</f>
        <v>0.1150442477876106</v>
      </c>
    </row>
    <row r="71" spans="1:20" hidden="1" x14ac:dyDescent="0.25">
      <c r="A71" s="3">
        <v>44280</v>
      </c>
      <c r="B71" s="4" t="s">
        <v>86</v>
      </c>
      <c r="C71" s="5">
        <v>2</v>
      </c>
      <c r="D71" s="5" t="s">
        <v>108</v>
      </c>
      <c r="E71" s="5" t="s">
        <v>106</v>
      </c>
      <c r="F71" s="6">
        <v>0</v>
      </c>
      <c r="G71" t="str">
        <f>VLOOKUP(InputData[[#This Row],[PRODUCT ID]],'Master Data'!$A:$F,2,0)</f>
        <v>Product38</v>
      </c>
      <c r="H71" t="str">
        <f>VLOOKUP(InputData[[#This Row],[PRODUCT ID]],'Master Data'!$A:$F,3,0)</f>
        <v>Category05</v>
      </c>
      <c r="I71" t="str">
        <f>VLOOKUP(InputData[[#This Row],[PRODUCT ID]],'Master Data'!$A:$F,4,0)</f>
        <v>Kg</v>
      </c>
      <c r="J71" s="14">
        <f>VLOOKUP(InputData[[#This Row],[PRODUCT ID]],'Master Data'!$A:$F,5,0)</f>
        <v>72</v>
      </c>
      <c r="K71" s="14">
        <f>VLOOKUP(InputData[[#This Row],[PRODUCT ID]],'Master Data'!$A:$F,6,0)</f>
        <v>79.92</v>
      </c>
      <c r="L71" s="14">
        <f>PRODUCT(InputData[[#This Row],[QUANTITY]],InputData[[#This Row],[COST]])</f>
        <v>144</v>
      </c>
      <c r="M71" s="14">
        <f>PRODUCT(InputData[[#This Row],[QUANTITY]],InputData[[#This Row],[SALE PRICE ]])*(1-InputData[[#This Row],[DISCOUNT %]])</f>
        <v>159.84</v>
      </c>
      <c r="N71" s="14">
        <f>InputData[[#This Row],[TOTAL COST]]/10^3</f>
        <v>0.14399999999999999</v>
      </c>
      <c r="O71" s="14">
        <f>InputData[[#This Row],[TOTAL SALES]]/10^3</f>
        <v>0.15984000000000001</v>
      </c>
      <c r="P71" s="11">
        <f>DAY(InputData[[#This Row],[DATE]])</f>
        <v>25</v>
      </c>
      <c r="Q71" s="11" t="str">
        <f>TEXT(InputData[[#This Row],[DATE]],"mmm")</f>
        <v>Mar</v>
      </c>
      <c r="R71" s="11">
        <f>YEAR(InputData[[#This Row],[DATE]])</f>
        <v>2021</v>
      </c>
      <c r="S71" s="11">
        <f>InputData[[#This Row],[TOTAL SALES]]-InputData[[#This Row],[TOTAL COST]]</f>
        <v>15.840000000000003</v>
      </c>
      <c r="T71" s="18">
        <f>InputData[[#This Row],[PROFIT ]]/InputData[[#This Row],[TOTAL SALES]]</f>
        <v>9.9099099099099114E-2</v>
      </c>
    </row>
    <row r="72" spans="1:20" hidden="1" x14ac:dyDescent="0.25">
      <c r="A72" s="3">
        <v>44281</v>
      </c>
      <c r="B72" s="4" t="s">
        <v>6</v>
      </c>
      <c r="C72" s="5">
        <v>4</v>
      </c>
      <c r="D72" s="5" t="s">
        <v>108</v>
      </c>
      <c r="E72" s="5" t="s">
        <v>107</v>
      </c>
      <c r="F72" s="6">
        <v>0</v>
      </c>
      <c r="G72" t="str">
        <f>VLOOKUP(InputData[[#This Row],[PRODUCT ID]],'Master Data'!$A:$F,2,0)</f>
        <v>Product01</v>
      </c>
      <c r="H72" t="str">
        <f>VLOOKUP(InputData[[#This Row],[PRODUCT ID]],'Master Data'!$A:$F,3,0)</f>
        <v>Category01</v>
      </c>
      <c r="I72" t="str">
        <f>VLOOKUP(InputData[[#This Row],[PRODUCT ID]],'Master Data'!$A:$F,4,0)</f>
        <v>Kg</v>
      </c>
      <c r="J72" s="14">
        <f>VLOOKUP(InputData[[#This Row],[PRODUCT ID]],'Master Data'!$A:$F,5,0)</f>
        <v>98</v>
      </c>
      <c r="K72" s="14">
        <f>VLOOKUP(InputData[[#This Row],[PRODUCT ID]],'Master Data'!$A:$F,6,0)</f>
        <v>103.88</v>
      </c>
      <c r="L72" s="14">
        <f>PRODUCT(InputData[[#This Row],[QUANTITY]],InputData[[#This Row],[COST]])</f>
        <v>392</v>
      </c>
      <c r="M72" s="14">
        <f>PRODUCT(InputData[[#This Row],[QUANTITY]],InputData[[#This Row],[SALE PRICE ]])*(1-InputData[[#This Row],[DISCOUNT %]])</f>
        <v>415.52</v>
      </c>
      <c r="N72" s="14">
        <f>InputData[[#This Row],[TOTAL COST]]/10^3</f>
        <v>0.39200000000000002</v>
      </c>
      <c r="O72" s="14">
        <f>InputData[[#This Row],[TOTAL SALES]]/10^3</f>
        <v>0.41552</v>
      </c>
      <c r="P72" s="11">
        <f>DAY(InputData[[#This Row],[DATE]])</f>
        <v>26</v>
      </c>
      <c r="Q72" s="11" t="str">
        <f>TEXT(InputData[[#This Row],[DATE]],"mmm")</f>
        <v>Mar</v>
      </c>
      <c r="R72" s="11">
        <f>YEAR(InputData[[#This Row],[DATE]])</f>
        <v>2021</v>
      </c>
      <c r="S72" s="11">
        <f>InputData[[#This Row],[TOTAL SALES]]-InputData[[#This Row],[TOTAL COST]]</f>
        <v>23.519999999999982</v>
      </c>
      <c r="T72" s="18">
        <f>InputData[[#This Row],[PROFIT ]]/InputData[[#This Row],[TOTAL SALES]]</f>
        <v>5.660377358490562E-2</v>
      </c>
    </row>
    <row r="73" spans="1:20" hidden="1" x14ac:dyDescent="0.25">
      <c r="A73" s="3">
        <v>44281</v>
      </c>
      <c r="B73" s="4" t="s">
        <v>94</v>
      </c>
      <c r="C73" s="5">
        <v>1</v>
      </c>
      <c r="D73" s="5" t="s">
        <v>108</v>
      </c>
      <c r="E73" s="5" t="s">
        <v>107</v>
      </c>
      <c r="F73" s="6">
        <v>0</v>
      </c>
      <c r="G73" t="str">
        <f>VLOOKUP(InputData[[#This Row],[PRODUCT ID]],'Master Data'!$A:$F,2,0)</f>
        <v>Product42</v>
      </c>
      <c r="H73" t="str">
        <f>VLOOKUP(InputData[[#This Row],[PRODUCT ID]],'Master Data'!$A:$F,3,0)</f>
        <v>Category05</v>
      </c>
      <c r="I73" t="str">
        <f>VLOOKUP(InputData[[#This Row],[PRODUCT ID]],'Master Data'!$A:$F,4,0)</f>
        <v>Ft</v>
      </c>
      <c r="J73" s="14">
        <f>VLOOKUP(InputData[[#This Row],[PRODUCT ID]],'Master Data'!$A:$F,5,0)</f>
        <v>120</v>
      </c>
      <c r="K73" s="14">
        <f>VLOOKUP(InputData[[#This Row],[PRODUCT ID]],'Master Data'!$A:$F,6,0)</f>
        <v>162</v>
      </c>
      <c r="L73" s="14">
        <f>PRODUCT(InputData[[#This Row],[QUANTITY]],InputData[[#This Row],[COST]])</f>
        <v>120</v>
      </c>
      <c r="M73" s="14">
        <f>PRODUCT(InputData[[#This Row],[QUANTITY]],InputData[[#This Row],[SALE PRICE ]])*(1-InputData[[#This Row],[DISCOUNT %]])</f>
        <v>162</v>
      </c>
      <c r="N73" s="14">
        <f>InputData[[#This Row],[TOTAL COST]]/10^3</f>
        <v>0.12</v>
      </c>
      <c r="O73" s="14">
        <f>InputData[[#This Row],[TOTAL SALES]]/10^3</f>
        <v>0.16200000000000001</v>
      </c>
      <c r="P73" s="11">
        <f>DAY(InputData[[#This Row],[DATE]])</f>
        <v>26</v>
      </c>
      <c r="Q73" s="11" t="str">
        <f>TEXT(InputData[[#This Row],[DATE]],"mmm")</f>
        <v>Mar</v>
      </c>
      <c r="R73" s="11">
        <f>YEAR(InputData[[#This Row],[DATE]])</f>
        <v>2021</v>
      </c>
      <c r="S73" s="11">
        <f>InputData[[#This Row],[TOTAL SALES]]-InputData[[#This Row],[TOTAL COST]]</f>
        <v>42</v>
      </c>
      <c r="T73" s="18">
        <f>InputData[[#This Row],[PROFIT ]]/InputData[[#This Row],[TOTAL SALES]]</f>
        <v>0.25925925925925924</v>
      </c>
    </row>
    <row r="74" spans="1:20" hidden="1" x14ac:dyDescent="0.25">
      <c r="A74" s="3">
        <v>44281</v>
      </c>
      <c r="B74" s="4" t="s">
        <v>26</v>
      </c>
      <c r="C74" s="5">
        <v>9</v>
      </c>
      <c r="D74" s="5" t="s">
        <v>108</v>
      </c>
      <c r="E74" s="5" t="s">
        <v>106</v>
      </c>
      <c r="F74" s="6">
        <v>0</v>
      </c>
      <c r="G74" t="str">
        <f>VLOOKUP(InputData[[#This Row],[PRODUCT ID]],'Master Data'!$A:$F,2,0)</f>
        <v>Product10</v>
      </c>
      <c r="H74" t="str">
        <f>VLOOKUP(InputData[[#This Row],[PRODUCT ID]],'Master Data'!$A:$F,3,0)</f>
        <v>Category02</v>
      </c>
      <c r="I74" t="str">
        <f>VLOOKUP(InputData[[#This Row],[PRODUCT ID]],'Master Data'!$A:$F,4,0)</f>
        <v>Ft</v>
      </c>
      <c r="J74" s="14">
        <f>VLOOKUP(InputData[[#This Row],[PRODUCT ID]],'Master Data'!$A:$F,5,0)</f>
        <v>148</v>
      </c>
      <c r="K74" s="14">
        <f>VLOOKUP(InputData[[#This Row],[PRODUCT ID]],'Master Data'!$A:$F,6,0)</f>
        <v>164.28</v>
      </c>
      <c r="L74" s="14">
        <f>PRODUCT(InputData[[#This Row],[QUANTITY]],InputData[[#This Row],[COST]])</f>
        <v>1332</v>
      </c>
      <c r="M74" s="14">
        <f>PRODUCT(InputData[[#This Row],[QUANTITY]],InputData[[#This Row],[SALE PRICE ]])*(1-InputData[[#This Row],[DISCOUNT %]])</f>
        <v>1478.52</v>
      </c>
      <c r="N74" s="14">
        <f>InputData[[#This Row],[TOTAL COST]]/10^3</f>
        <v>1.3320000000000001</v>
      </c>
      <c r="O74" s="14">
        <f>InputData[[#This Row],[TOTAL SALES]]/10^3</f>
        <v>1.4785200000000001</v>
      </c>
      <c r="P74" s="11">
        <f>DAY(InputData[[#This Row],[DATE]])</f>
        <v>26</v>
      </c>
      <c r="Q74" s="11" t="str">
        <f>TEXT(InputData[[#This Row],[DATE]],"mmm")</f>
        <v>Mar</v>
      </c>
      <c r="R74" s="11">
        <f>YEAR(InputData[[#This Row],[DATE]])</f>
        <v>2021</v>
      </c>
      <c r="S74" s="11">
        <f>InputData[[#This Row],[TOTAL SALES]]-InputData[[#This Row],[TOTAL COST]]</f>
        <v>146.51999999999998</v>
      </c>
      <c r="T74" s="18">
        <f>InputData[[#This Row],[PROFIT ]]/InputData[[#This Row],[TOTAL SALES]]</f>
        <v>9.9099099099099086E-2</v>
      </c>
    </row>
    <row r="75" spans="1:20" hidden="1" x14ac:dyDescent="0.25">
      <c r="A75" s="3">
        <v>44282</v>
      </c>
      <c r="B75" s="4" t="s">
        <v>69</v>
      </c>
      <c r="C75" s="5">
        <v>3</v>
      </c>
      <c r="D75" s="5" t="s">
        <v>108</v>
      </c>
      <c r="E75" s="5" t="s">
        <v>106</v>
      </c>
      <c r="F75" s="6">
        <v>0</v>
      </c>
      <c r="G75" t="str">
        <f>VLOOKUP(InputData[[#This Row],[PRODUCT ID]],'Master Data'!$A:$F,2,0)</f>
        <v>Product30</v>
      </c>
      <c r="H75" t="str">
        <f>VLOOKUP(InputData[[#This Row],[PRODUCT ID]],'Master Data'!$A:$F,3,0)</f>
        <v>Category04</v>
      </c>
      <c r="I75" t="str">
        <f>VLOOKUP(InputData[[#This Row],[PRODUCT ID]],'Master Data'!$A:$F,4,0)</f>
        <v>Ft</v>
      </c>
      <c r="J75" s="14">
        <f>VLOOKUP(InputData[[#This Row],[PRODUCT ID]],'Master Data'!$A:$F,5,0)</f>
        <v>148</v>
      </c>
      <c r="K75" s="14">
        <f>VLOOKUP(InputData[[#This Row],[PRODUCT ID]],'Master Data'!$A:$F,6,0)</f>
        <v>201.28</v>
      </c>
      <c r="L75" s="14">
        <f>PRODUCT(InputData[[#This Row],[QUANTITY]],InputData[[#This Row],[COST]])</f>
        <v>444</v>
      </c>
      <c r="M75" s="14">
        <f>PRODUCT(InputData[[#This Row],[QUANTITY]],InputData[[#This Row],[SALE PRICE ]])*(1-InputData[[#This Row],[DISCOUNT %]])</f>
        <v>603.84</v>
      </c>
      <c r="N75" s="14">
        <f>InputData[[#This Row],[TOTAL COST]]/10^3</f>
        <v>0.44400000000000001</v>
      </c>
      <c r="O75" s="14">
        <f>InputData[[#This Row],[TOTAL SALES]]/10^3</f>
        <v>0.60384000000000004</v>
      </c>
      <c r="P75" s="11">
        <f>DAY(InputData[[#This Row],[DATE]])</f>
        <v>27</v>
      </c>
      <c r="Q75" s="11" t="str">
        <f>TEXT(InputData[[#This Row],[DATE]],"mmm")</f>
        <v>Mar</v>
      </c>
      <c r="R75" s="11">
        <f>YEAR(InputData[[#This Row],[DATE]])</f>
        <v>2021</v>
      </c>
      <c r="S75" s="11">
        <f>InputData[[#This Row],[TOTAL SALES]]-InputData[[#This Row],[TOTAL COST]]</f>
        <v>159.84000000000003</v>
      </c>
      <c r="T75" s="18">
        <f>InputData[[#This Row],[PROFIT ]]/InputData[[#This Row],[TOTAL SALES]]</f>
        <v>0.26470588235294124</v>
      </c>
    </row>
    <row r="76" spans="1:20" hidden="1" x14ac:dyDescent="0.25">
      <c r="A76" s="3">
        <v>44283</v>
      </c>
      <c r="B76" s="4" t="s">
        <v>20</v>
      </c>
      <c r="C76" s="5">
        <v>8</v>
      </c>
      <c r="D76" s="5" t="s">
        <v>106</v>
      </c>
      <c r="E76" s="5" t="s">
        <v>107</v>
      </c>
      <c r="F76" s="6">
        <v>0</v>
      </c>
      <c r="G76" t="str">
        <f>VLOOKUP(InputData[[#This Row],[PRODUCT ID]],'Master Data'!$A:$F,2,0)</f>
        <v>Product07</v>
      </c>
      <c r="H76" t="str">
        <f>VLOOKUP(InputData[[#This Row],[PRODUCT ID]],'Master Data'!$A:$F,3,0)</f>
        <v>Category01</v>
      </c>
      <c r="I76" t="str">
        <f>VLOOKUP(InputData[[#This Row],[PRODUCT ID]],'Master Data'!$A:$F,4,0)</f>
        <v>Lt</v>
      </c>
      <c r="J76" s="14">
        <f>VLOOKUP(InputData[[#This Row],[PRODUCT ID]],'Master Data'!$A:$F,5,0)</f>
        <v>43</v>
      </c>
      <c r="K76" s="14">
        <f>VLOOKUP(InputData[[#This Row],[PRODUCT ID]],'Master Data'!$A:$F,6,0)</f>
        <v>47.730000000000004</v>
      </c>
      <c r="L76" s="14">
        <f>PRODUCT(InputData[[#This Row],[QUANTITY]],InputData[[#This Row],[COST]])</f>
        <v>344</v>
      </c>
      <c r="M76" s="14">
        <f>PRODUCT(InputData[[#This Row],[QUANTITY]],InputData[[#This Row],[SALE PRICE ]])*(1-InputData[[#This Row],[DISCOUNT %]])</f>
        <v>381.84000000000003</v>
      </c>
      <c r="N76" s="14">
        <f>InputData[[#This Row],[TOTAL COST]]/10^3</f>
        <v>0.34399999999999997</v>
      </c>
      <c r="O76" s="14">
        <f>InputData[[#This Row],[TOTAL SALES]]/10^3</f>
        <v>0.38184000000000001</v>
      </c>
      <c r="P76" s="11">
        <f>DAY(InputData[[#This Row],[DATE]])</f>
        <v>28</v>
      </c>
      <c r="Q76" s="11" t="str">
        <f>TEXT(InputData[[#This Row],[DATE]],"mmm")</f>
        <v>Mar</v>
      </c>
      <c r="R76" s="11">
        <f>YEAR(InputData[[#This Row],[DATE]])</f>
        <v>2021</v>
      </c>
      <c r="S76" s="11">
        <f>InputData[[#This Row],[TOTAL SALES]]-InputData[[#This Row],[TOTAL COST]]</f>
        <v>37.840000000000032</v>
      </c>
      <c r="T76" s="18">
        <f>InputData[[#This Row],[PROFIT ]]/InputData[[#This Row],[TOTAL SALES]]</f>
        <v>9.9099099099099169E-2</v>
      </c>
    </row>
    <row r="77" spans="1:20" hidden="1" x14ac:dyDescent="0.25">
      <c r="A77" s="3">
        <v>44285</v>
      </c>
      <c r="B77" s="4" t="s">
        <v>86</v>
      </c>
      <c r="C77" s="5">
        <v>1</v>
      </c>
      <c r="D77" s="5" t="s">
        <v>106</v>
      </c>
      <c r="E77" s="5" t="s">
        <v>107</v>
      </c>
      <c r="F77" s="6">
        <v>0</v>
      </c>
      <c r="G77" t="str">
        <f>VLOOKUP(InputData[[#This Row],[PRODUCT ID]],'Master Data'!$A:$F,2,0)</f>
        <v>Product38</v>
      </c>
      <c r="H77" t="str">
        <f>VLOOKUP(InputData[[#This Row],[PRODUCT ID]],'Master Data'!$A:$F,3,0)</f>
        <v>Category05</v>
      </c>
      <c r="I77" t="str">
        <f>VLOOKUP(InputData[[#This Row],[PRODUCT ID]],'Master Data'!$A:$F,4,0)</f>
        <v>Kg</v>
      </c>
      <c r="J77" s="14">
        <f>VLOOKUP(InputData[[#This Row],[PRODUCT ID]],'Master Data'!$A:$F,5,0)</f>
        <v>72</v>
      </c>
      <c r="K77" s="14">
        <f>VLOOKUP(InputData[[#This Row],[PRODUCT ID]],'Master Data'!$A:$F,6,0)</f>
        <v>79.92</v>
      </c>
      <c r="L77" s="14">
        <f>PRODUCT(InputData[[#This Row],[QUANTITY]],InputData[[#This Row],[COST]])</f>
        <v>72</v>
      </c>
      <c r="M77" s="14">
        <f>PRODUCT(InputData[[#This Row],[QUANTITY]],InputData[[#This Row],[SALE PRICE ]])*(1-InputData[[#This Row],[DISCOUNT %]])</f>
        <v>79.92</v>
      </c>
      <c r="N77" s="14">
        <f>InputData[[#This Row],[TOTAL COST]]/10^3</f>
        <v>7.1999999999999995E-2</v>
      </c>
      <c r="O77" s="14">
        <f>InputData[[#This Row],[TOTAL SALES]]/10^3</f>
        <v>7.9920000000000005E-2</v>
      </c>
      <c r="P77" s="11">
        <f>DAY(InputData[[#This Row],[DATE]])</f>
        <v>30</v>
      </c>
      <c r="Q77" s="11" t="str">
        <f>TEXT(InputData[[#This Row],[DATE]],"mmm")</f>
        <v>Mar</v>
      </c>
      <c r="R77" s="11">
        <f>YEAR(InputData[[#This Row],[DATE]])</f>
        <v>2021</v>
      </c>
      <c r="S77" s="11">
        <f>InputData[[#This Row],[TOTAL SALES]]-InputData[[#This Row],[TOTAL COST]]</f>
        <v>7.9200000000000017</v>
      </c>
      <c r="T77" s="18">
        <f>InputData[[#This Row],[PROFIT ]]/InputData[[#This Row],[TOTAL SALES]]</f>
        <v>9.9099099099099114E-2</v>
      </c>
    </row>
    <row r="78" spans="1:20" hidden="1" x14ac:dyDescent="0.25">
      <c r="A78" s="3">
        <v>44286</v>
      </c>
      <c r="B78" s="4" t="s">
        <v>94</v>
      </c>
      <c r="C78" s="5">
        <v>3</v>
      </c>
      <c r="D78" s="5" t="s">
        <v>108</v>
      </c>
      <c r="E78" s="5" t="s">
        <v>107</v>
      </c>
      <c r="F78" s="6">
        <v>0</v>
      </c>
      <c r="G78" t="str">
        <f>VLOOKUP(InputData[[#This Row],[PRODUCT ID]],'Master Data'!$A:$F,2,0)</f>
        <v>Product42</v>
      </c>
      <c r="H78" t="str">
        <f>VLOOKUP(InputData[[#This Row],[PRODUCT ID]],'Master Data'!$A:$F,3,0)</f>
        <v>Category05</v>
      </c>
      <c r="I78" t="str">
        <f>VLOOKUP(InputData[[#This Row],[PRODUCT ID]],'Master Data'!$A:$F,4,0)</f>
        <v>Ft</v>
      </c>
      <c r="J78" s="14">
        <f>VLOOKUP(InputData[[#This Row],[PRODUCT ID]],'Master Data'!$A:$F,5,0)</f>
        <v>120</v>
      </c>
      <c r="K78" s="14">
        <f>VLOOKUP(InputData[[#This Row],[PRODUCT ID]],'Master Data'!$A:$F,6,0)</f>
        <v>162</v>
      </c>
      <c r="L78" s="14">
        <f>PRODUCT(InputData[[#This Row],[QUANTITY]],InputData[[#This Row],[COST]])</f>
        <v>360</v>
      </c>
      <c r="M78" s="14">
        <f>PRODUCT(InputData[[#This Row],[QUANTITY]],InputData[[#This Row],[SALE PRICE ]])*(1-InputData[[#This Row],[DISCOUNT %]])</f>
        <v>486</v>
      </c>
      <c r="N78" s="14">
        <f>InputData[[#This Row],[TOTAL COST]]/10^3</f>
        <v>0.36</v>
      </c>
      <c r="O78" s="14">
        <f>InputData[[#This Row],[TOTAL SALES]]/10^3</f>
        <v>0.48599999999999999</v>
      </c>
      <c r="P78" s="11">
        <f>DAY(InputData[[#This Row],[DATE]])</f>
        <v>31</v>
      </c>
      <c r="Q78" s="11" t="str">
        <f>TEXT(InputData[[#This Row],[DATE]],"mmm")</f>
        <v>Mar</v>
      </c>
      <c r="R78" s="11">
        <f>YEAR(InputData[[#This Row],[DATE]])</f>
        <v>2021</v>
      </c>
      <c r="S78" s="11">
        <f>InputData[[#This Row],[TOTAL SALES]]-InputData[[#This Row],[TOTAL COST]]</f>
        <v>126</v>
      </c>
      <c r="T78" s="18">
        <f>InputData[[#This Row],[PROFIT ]]/InputData[[#This Row],[TOTAL SALES]]</f>
        <v>0.25925925925925924</v>
      </c>
    </row>
    <row r="79" spans="1:20" hidden="1" x14ac:dyDescent="0.25">
      <c r="A79" s="3">
        <v>44290</v>
      </c>
      <c r="B79" s="4" t="s">
        <v>90</v>
      </c>
      <c r="C79" s="5">
        <v>4</v>
      </c>
      <c r="D79" s="5" t="s">
        <v>108</v>
      </c>
      <c r="E79" s="5" t="s">
        <v>107</v>
      </c>
      <c r="F79" s="6">
        <v>0</v>
      </c>
      <c r="G79" t="str">
        <f>VLOOKUP(InputData[[#This Row],[PRODUCT ID]],'Master Data'!$A:$F,2,0)</f>
        <v>Product40</v>
      </c>
      <c r="H79" t="str">
        <f>VLOOKUP(InputData[[#This Row],[PRODUCT ID]],'Master Data'!$A:$F,3,0)</f>
        <v>Category05</v>
      </c>
      <c r="I79" t="str">
        <f>VLOOKUP(InputData[[#This Row],[PRODUCT ID]],'Master Data'!$A:$F,4,0)</f>
        <v>Kg</v>
      </c>
      <c r="J79" s="14">
        <f>VLOOKUP(InputData[[#This Row],[PRODUCT ID]],'Master Data'!$A:$F,5,0)</f>
        <v>90</v>
      </c>
      <c r="K79" s="14">
        <f>VLOOKUP(InputData[[#This Row],[PRODUCT ID]],'Master Data'!$A:$F,6,0)</f>
        <v>115.2</v>
      </c>
      <c r="L79" s="14">
        <f>PRODUCT(InputData[[#This Row],[QUANTITY]],InputData[[#This Row],[COST]])</f>
        <v>360</v>
      </c>
      <c r="M79" s="14">
        <f>PRODUCT(InputData[[#This Row],[QUANTITY]],InputData[[#This Row],[SALE PRICE ]])*(1-InputData[[#This Row],[DISCOUNT %]])</f>
        <v>460.8</v>
      </c>
      <c r="N79" s="14">
        <f>InputData[[#This Row],[TOTAL COST]]/10^3</f>
        <v>0.36</v>
      </c>
      <c r="O79" s="14">
        <f>InputData[[#This Row],[TOTAL SALES]]/10^3</f>
        <v>0.46079999999999999</v>
      </c>
      <c r="P79" s="11">
        <f>DAY(InputData[[#This Row],[DATE]])</f>
        <v>4</v>
      </c>
      <c r="Q79" s="11" t="str">
        <f>TEXT(InputData[[#This Row],[DATE]],"mmm")</f>
        <v>Apr</v>
      </c>
      <c r="R79" s="11">
        <f>YEAR(InputData[[#This Row],[DATE]])</f>
        <v>2021</v>
      </c>
      <c r="S79" s="11">
        <f>InputData[[#This Row],[TOTAL SALES]]-InputData[[#This Row],[TOTAL COST]]</f>
        <v>100.80000000000001</v>
      </c>
      <c r="T79" s="18">
        <f>InputData[[#This Row],[PROFIT ]]/InputData[[#This Row],[TOTAL SALES]]</f>
        <v>0.21875000000000003</v>
      </c>
    </row>
    <row r="80" spans="1:20" hidden="1" x14ac:dyDescent="0.25">
      <c r="A80" s="3">
        <v>44290</v>
      </c>
      <c r="B80" s="4" t="s">
        <v>24</v>
      </c>
      <c r="C80" s="5">
        <v>9</v>
      </c>
      <c r="D80" s="5" t="s">
        <v>106</v>
      </c>
      <c r="E80" s="5" t="s">
        <v>107</v>
      </c>
      <c r="F80" s="6">
        <v>0</v>
      </c>
      <c r="G80" t="str">
        <f>VLOOKUP(InputData[[#This Row],[PRODUCT ID]],'Master Data'!$A:$F,2,0)</f>
        <v>Product09</v>
      </c>
      <c r="H80" t="str">
        <f>VLOOKUP(InputData[[#This Row],[PRODUCT ID]],'Master Data'!$A:$F,3,0)</f>
        <v>Category01</v>
      </c>
      <c r="I80" t="str">
        <f>VLOOKUP(InputData[[#This Row],[PRODUCT ID]],'Master Data'!$A:$F,4,0)</f>
        <v>No.</v>
      </c>
      <c r="J80" s="14">
        <f>VLOOKUP(InputData[[#This Row],[PRODUCT ID]],'Master Data'!$A:$F,5,0)</f>
        <v>6</v>
      </c>
      <c r="K80" s="14">
        <f>VLOOKUP(InputData[[#This Row],[PRODUCT ID]],'Master Data'!$A:$F,6,0)</f>
        <v>7.8599999999999994</v>
      </c>
      <c r="L80" s="14">
        <f>PRODUCT(InputData[[#This Row],[QUANTITY]],InputData[[#This Row],[COST]])</f>
        <v>54</v>
      </c>
      <c r="M80" s="14">
        <f>PRODUCT(InputData[[#This Row],[QUANTITY]],InputData[[#This Row],[SALE PRICE ]])*(1-InputData[[#This Row],[DISCOUNT %]])</f>
        <v>70.739999999999995</v>
      </c>
      <c r="N80" s="14">
        <f>InputData[[#This Row],[TOTAL COST]]/10^3</f>
        <v>5.3999999999999999E-2</v>
      </c>
      <c r="O80" s="14">
        <f>InputData[[#This Row],[TOTAL SALES]]/10^3</f>
        <v>7.0739999999999997E-2</v>
      </c>
      <c r="P80" s="11">
        <f>DAY(InputData[[#This Row],[DATE]])</f>
        <v>4</v>
      </c>
      <c r="Q80" s="11" t="str">
        <f>TEXT(InputData[[#This Row],[DATE]],"mmm")</f>
        <v>Apr</v>
      </c>
      <c r="R80" s="11">
        <f>YEAR(InputData[[#This Row],[DATE]])</f>
        <v>2021</v>
      </c>
      <c r="S80" s="11">
        <f>InputData[[#This Row],[TOTAL SALES]]-InputData[[#This Row],[TOTAL COST]]</f>
        <v>16.739999999999995</v>
      </c>
      <c r="T80" s="18">
        <f>InputData[[#This Row],[PROFIT ]]/InputData[[#This Row],[TOTAL SALES]]</f>
        <v>0.23664122137404575</v>
      </c>
    </row>
    <row r="81" spans="1:20" hidden="1" x14ac:dyDescent="0.25">
      <c r="A81" s="3">
        <v>44291</v>
      </c>
      <c r="B81" s="4" t="s">
        <v>71</v>
      </c>
      <c r="C81" s="5">
        <v>15</v>
      </c>
      <c r="D81" s="5" t="s">
        <v>106</v>
      </c>
      <c r="E81" s="5" t="s">
        <v>106</v>
      </c>
      <c r="F81" s="6">
        <v>0</v>
      </c>
      <c r="G81" t="str">
        <f>VLOOKUP(InputData[[#This Row],[PRODUCT ID]],'Master Data'!$A:$F,2,0)</f>
        <v>Product31</v>
      </c>
      <c r="H81" t="str">
        <f>VLOOKUP(InputData[[#This Row],[PRODUCT ID]],'Master Data'!$A:$F,3,0)</f>
        <v>Category04</v>
      </c>
      <c r="I81" t="str">
        <f>VLOOKUP(InputData[[#This Row],[PRODUCT ID]],'Master Data'!$A:$F,4,0)</f>
        <v>Kg</v>
      </c>
      <c r="J81" s="14">
        <f>VLOOKUP(InputData[[#This Row],[PRODUCT ID]],'Master Data'!$A:$F,5,0)</f>
        <v>93</v>
      </c>
      <c r="K81" s="14">
        <f>VLOOKUP(InputData[[#This Row],[PRODUCT ID]],'Master Data'!$A:$F,6,0)</f>
        <v>104.16</v>
      </c>
      <c r="L81" s="14">
        <f>PRODUCT(InputData[[#This Row],[QUANTITY]],InputData[[#This Row],[COST]])</f>
        <v>1395</v>
      </c>
      <c r="M81" s="14">
        <f>PRODUCT(InputData[[#This Row],[QUANTITY]],InputData[[#This Row],[SALE PRICE ]])*(1-InputData[[#This Row],[DISCOUNT %]])</f>
        <v>1562.3999999999999</v>
      </c>
      <c r="N81" s="14">
        <f>InputData[[#This Row],[TOTAL COST]]/10^3</f>
        <v>1.395</v>
      </c>
      <c r="O81" s="14">
        <f>InputData[[#This Row],[TOTAL SALES]]/10^3</f>
        <v>1.5623999999999998</v>
      </c>
      <c r="P81" s="11">
        <f>DAY(InputData[[#This Row],[DATE]])</f>
        <v>5</v>
      </c>
      <c r="Q81" s="11" t="str">
        <f>TEXT(InputData[[#This Row],[DATE]],"mmm")</f>
        <v>Apr</v>
      </c>
      <c r="R81" s="11">
        <f>YEAR(InputData[[#This Row],[DATE]])</f>
        <v>2021</v>
      </c>
      <c r="S81" s="11">
        <f>InputData[[#This Row],[TOTAL SALES]]-InputData[[#This Row],[TOTAL COST]]</f>
        <v>167.39999999999986</v>
      </c>
      <c r="T81" s="18">
        <f>InputData[[#This Row],[PROFIT ]]/InputData[[#This Row],[TOTAL SALES]]</f>
        <v>0.10714285714285707</v>
      </c>
    </row>
    <row r="82" spans="1:20" hidden="1" x14ac:dyDescent="0.25">
      <c r="A82" s="3">
        <v>44295</v>
      </c>
      <c r="B82" s="4" t="s">
        <v>16</v>
      </c>
      <c r="C82" s="5">
        <v>3</v>
      </c>
      <c r="D82" s="5" t="s">
        <v>106</v>
      </c>
      <c r="E82" s="5" t="s">
        <v>106</v>
      </c>
      <c r="F82" s="6">
        <v>0</v>
      </c>
      <c r="G82" t="str">
        <f>VLOOKUP(InputData[[#This Row],[PRODUCT ID]],'Master Data'!$A:$F,2,0)</f>
        <v>Product05</v>
      </c>
      <c r="H82" t="str">
        <f>VLOOKUP(InputData[[#This Row],[PRODUCT ID]],'Master Data'!$A:$F,3,0)</f>
        <v>Category01</v>
      </c>
      <c r="I82" t="str">
        <f>VLOOKUP(InputData[[#This Row],[PRODUCT ID]],'Master Data'!$A:$F,4,0)</f>
        <v>Ft</v>
      </c>
      <c r="J82" s="14">
        <f>VLOOKUP(InputData[[#This Row],[PRODUCT ID]],'Master Data'!$A:$F,5,0)</f>
        <v>133</v>
      </c>
      <c r="K82" s="14">
        <f>VLOOKUP(InputData[[#This Row],[PRODUCT ID]],'Master Data'!$A:$F,6,0)</f>
        <v>155.61000000000001</v>
      </c>
      <c r="L82" s="14">
        <f>PRODUCT(InputData[[#This Row],[QUANTITY]],InputData[[#This Row],[COST]])</f>
        <v>399</v>
      </c>
      <c r="M82" s="14">
        <f>PRODUCT(InputData[[#This Row],[QUANTITY]],InputData[[#This Row],[SALE PRICE ]])*(1-InputData[[#This Row],[DISCOUNT %]])</f>
        <v>466.83000000000004</v>
      </c>
      <c r="N82" s="14">
        <f>InputData[[#This Row],[TOTAL COST]]/10^3</f>
        <v>0.39900000000000002</v>
      </c>
      <c r="O82" s="14">
        <f>InputData[[#This Row],[TOTAL SALES]]/10^3</f>
        <v>0.46683000000000002</v>
      </c>
      <c r="P82" s="11">
        <f>DAY(InputData[[#This Row],[DATE]])</f>
        <v>9</v>
      </c>
      <c r="Q82" s="11" t="str">
        <f>TEXT(InputData[[#This Row],[DATE]],"mmm")</f>
        <v>Apr</v>
      </c>
      <c r="R82" s="11">
        <f>YEAR(InputData[[#This Row],[DATE]])</f>
        <v>2021</v>
      </c>
      <c r="S82" s="11">
        <f>InputData[[#This Row],[TOTAL SALES]]-InputData[[#This Row],[TOTAL COST]]</f>
        <v>67.830000000000041</v>
      </c>
      <c r="T82" s="18">
        <f>InputData[[#This Row],[PROFIT ]]/InputData[[#This Row],[TOTAL SALES]]</f>
        <v>0.14529914529914537</v>
      </c>
    </row>
    <row r="83" spans="1:20" hidden="1" x14ac:dyDescent="0.25">
      <c r="A83" s="3">
        <v>44296</v>
      </c>
      <c r="B83" s="4" t="s">
        <v>52</v>
      </c>
      <c r="C83" s="5">
        <v>14</v>
      </c>
      <c r="D83" s="5" t="s">
        <v>108</v>
      </c>
      <c r="E83" s="5" t="s">
        <v>106</v>
      </c>
      <c r="F83" s="6">
        <v>0</v>
      </c>
      <c r="G83" t="str">
        <f>VLOOKUP(InputData[[#This Row],[PRODUCT ID]],'Master Data'!$A:$F,2,0)</f>
        <v>Product22</v>
      </c>
      <c r="H83" t="str">
        <f>VLOOKUP(InputData[[#This Row],[PRODUCT ID]],'Master Data'!$A:$F,3,0)</f>
        <v>Category03</v>
      </c>
      <c r="I83" t="str">
        <f>VLOOKUP(InputData[[#This Row],[PRODUCT ID]],'Master Data'!$A:$F,4,0)</f>
        <v>Ft</v>
      </c>
      <c r="J83" s="14">
        <f>VLOOKUP(InputData[[#This Row],[PRODUCT ID]],'Master Data'!$A:$F,5,0)</f>
        <v>121</v>
      </c>
      <c r="K83" s="14">
        <f>VLOOKUP(InputData[[#This Row],[PRODUCT ID]],'Master Data'!$A:$F,6,0)</f>
        <v>141.57</v>
      </c>
      <c r="L83" s="14">
        <f>PRODUCT(InputData[[#This Row],[QUANTITY]],InputData[[#This Row],[COST]])</f>
        <v>1694</v>
      </c>
      <c r="M83" s="14">
        <f>PRODUCT(InputData[[#This Row],[QUANTITY]],InputData[[#This Row],[SALE PRICE ]])*(1-InputData[[#This Row],[DISCOUNT %]])</f>
        <v>1981.98</v>
      </c>
      <c r="N83" s="14">
        <f>InputData[[#This Row],[TOTAL COST]]/10^3</f>
        <v>1.694</v>
      </c>
      <c r="O83" s="14">
        <f>InputData[[#This Row],[TOTAL SALES]]/10^3</f>
        <v>1.9819800000000001</v>
      </c>
      <c r="P83" s="11">
        <f>DAY(InputData[[#This Row],[DATE]])</f>
        <v>10</v>
      </c>
      <c r="Q83" s="11" t="str">
        <f>TEXT(InputData[[#This Row],[DATE]],"mmm")</f>
        <v>Apr</v>
      </c>
      <c r="R83" s="11">
        <f>YEAR(InputData[[#This Row],[DATE]])</f>
        <v>2021</v>
      </c>
      <c r="S83" s="11">
        <f>InputData[[#This Row],[TOTAL SALES]]-InputData[[#This Row],[TOTAL COST]]</f>
        <v>287.98</v>
      </c>
      <c r="T83" s="18">
        <f>InputData[[#This Row],[PROFIT ]]/InputData[[#This Row],[TOTAL SALES]]</f>
        <v>0.14529914529914531</v>
      </c>
    </row>
    <row r="84" spans="1:20" hidden="1" x14ac:dyDescent="0.25">
      <c r="A84" s="3">
        <v>44298</v>
      </c>
      <c r="B84" s="4" t="s">
        <v>83</v>
      </c>
      <c r="C84" s="5">
        <v>3</v>
      </c>
      <c r="D84" s="5" t="s">
        <v>108</v>
      </c>
      <c r="E84" s="5" t="s">
        <v>107</v>
      </c>
      <c r="F84" s="6">
        <v>0</v>
      </c>
      <c r="G84" t="str">
        <f>VLOOKUP(InputData[[#This Row],[PRODUCT ID]],'Master Data'!$A:$F,2,0)</f>
        <v>Product37</v>
      </c>
      <c r="H84" t="str">
        <f>VLOOKUP(InputData[[#This Row],[PRODUCT ID]],'Master Data'!$A:$F,3,0)</f>
        <v>Category05</v>
      </c>
      <c r="I84" t="str">
        <f>VLOOKUP(InputData[[#This Row],[PRODUCT ID]],'Master Data'!$A:$F,4,0)</f>
        <v>Kg</v>
      </c>
      <c r="J84" s="14">
        <f>VLOOKUP(InputData[[#This Row],[PRODUCT ID]],'Master Data'!$A:$F,5,0)</f>
        <v>67</v>
      </c>
      <c r="K84" s="14">
        <f>VLOOKUP(InputData[[#This Row],[PRODUCT ID]],'Master Data'!$A:$F,6,0)</f>
        <v>85.76</v>
      </c>
      <c r="L84" s="14">
        <f>PRODUCT(InputData[[#This Row],[QUANTITY]],InputData[[#This Row],[COST]])</f>
        <v>201</v>
      </c>
      <c r="M84" s="14">
        <f>PRODUCT(InputData[[#This Row],[QUANTITY]],InputData[[#This Row],[SALE PRICE ]])*(1-InputData[[#This Row],[DISCOUNT %]])</f>
        <v>257.28000000000003</v>
      </c>
      <c r="N84" s="14">
        <f>InputData[[#This Row],[TOTAL COST]]/10^3</f>
        <v>0.20100000000000001</v>
      </c>
      <c r="O84" s="14">
        <f>InputData[[#This Row],[TOTAL SALES]]/10^3</f>
        <v>0.25728000000000001</v>
      </c>
      <c r="P84" s="11">
        <f>DAY(InputData[[#This Row],[DATE]])</f>
        <v>12</v>
      </c>
      <c r="Q84" s="11" t="str">
        <f>TEXT(InputData[[#This Row],[DATE]],"mmm")</f>
        <v>Apr</v>
      </c>
      <c r="R84" s="11">
        <f>YEAR(InputData[[#This Row],[DATE]])</f>
        <v>2021</v>
      </c>
      <c r="S84" s="11">
        <f>InputData[[#This Row],[TOTAL SALES]]-InputData[[#This Row],[TOTAL COST]]</f>
        <v>56.28000000000003</v>
      </c>
      <c r="T84" s="18">
        <f>InputData[[#This Row],[PROFIT ]]/InputData[[#This Row],[TOTAL SALES]]</f>
        <v>0.21875000000000008</v>
      </c>
    </row>
    <row r="85" spans="1:20" hidden="1" x14ac:dyDescent="0.25">
      <c r="A85" s="3">
        <v>44298</v>
      </c>
      <c r="B85" s="4" t="s">
        <v>67</v>
      </c>
      <c r="C85" s="5">
        <v>4</v>
      </c>
      <c r="D85" s="5" t="s">
        <v>108</v>
      </c>
      <c r="E85" s="5" t="s">
        <v>106</v>
      </c>
      <c r="F85" s="6">
        <v>0</v>
      </c>
      <c r="G85" t="str">
        <f>VLOOKUP(InputData[[#This Row],[PRODUCT ID]],'Master Data'!$A:$F,2,0)</f>
        <v>Product29</v>
      </c>
      <c r="H85" t="str">
        <f>VLOOKUP(InputData[[#This Row],[PRODUCT ID]],'Master Data'!$A:$F,3,0)</f>
        <v>Category04</v>
      </c>
      <c r="I85" t="str">
        <f>VLOOKUP(InputData[[#This Row],[PRODUCT ID]],'Master Data'!$A:$F,4,0)</f>
        <v>Lt</v>
      </c>
      <c r="J85" s="14">
        <f>VLOOKUP(InputData[[#This Row],[PRODUCT ID]],'Master Data'!$A:$F,5,0)</f>
        <v>47</v>
      </c>
      <c r="K85" s="14">
        <f>VLOOKUP(InputData[[#This Row],[PRODUCT ID]],'Master Data'!$A:$F,6,0)</f>
        <v>53.11</v>
      </c>
      <c r="L85" s="14">
        <f>PRODUCT(InputData[[#This Row],[QUANTITY]],InputData[[#This Row],[COST]])</f>
        <v>188</v>
      </c>
      <c r="M85" s="14">
        <f>PRODUCT(InputData[[#This Row],[QUANTITY]],InputData[[#This Row],[SALE PRICE ]])*(1-InputData[[#This Row],[DISCOUNT %]])</f>
        <v>212.44</v>
      </c>
      <c r="N85" s="14">
        <f>InputData[[#This Row],[TOTAL COST]]/10^3</f>
        <v>0.188</v>
      </c>
      <c r="O85" s="14">
        <f>InputData[[#This Row],[TOTAL SALES]]/10^3</f>
        <v>0.21243999999999999</v>
      </c>
      <c r="P85" s="11">
        <f>DAY(InputData[[#This Row],[DATE]])</f>
        <v>12</v>
      </c>
      <c r="Q85" s="11" t="str">
        <f>TEXT(InputData[[#This Row],[DATE]],"mmm")</f>
        <v>Apr</v>
      </c>
      <c r="R85" s="11">
        <f>YEAR(InputData[[#This Row],[DATE]])</f>
        <v>2021</v>
      </c>
      <c r="S85" s="11">
        <f>InputData[[#This Row],[TOTAL SALES]]-InputData[[#This Row],[TOTAL COST]]</f>
        <v>24.439999999999998</v>
      </c>
      <c r="T85" s="18">
        <f>InputData[[#This Row],[PROFIT ]]/InputData[[#This Row],[TOTAL SALES]]</f>
        <v>0.1150442477876106</v>
      </c>
    </row>
    <row r="86" spans="1:20" hidden="1" x14ac:dyDescent="0.25">
      <c r="A86" s="3">
        <v>44298</v>
      </c>
      <c r="B86" s="4" t="s">
        <v>63</v>
      </c>
      <c r="C86" s="5">
        <v>9</v>
      </c>
      <c r="D86" s="5" t="s">
        <v>108</v>
      </c>
      <c r="E86" s="5" t="s">
        <v>106</v>
      </c>
      <c r="F86" s="6">
        <v>0</v>
      </c>
      <c r="G86" t="str">
        <f>VLOOKUP(InputData[[#This Row],[PRODUCT ID]],'Master Data'!$A:$F,2,0)</f>
        <v>Product27</v>
      </c>
      <c r="H86" t="str">
        <f>VLOOKUP(InputData[[#This Row],[PRODUCT ID]],'Master Data'!$A:$F,3,0)</f>
        <v>Category04</v>
      </c>
      <c r="I86" t="str">
        <f>VLOOKUP(InputData[[#This Row],[PRODUCT ID]],'Master Data'!$A:$F,4,0)</f>
        <v>Lt</v>
      </c>
      <c r="J86" s="14">
        <f>VLOOKUP(InputData[[#This Row],[PRODUCT ID]],'Master Data'!$A:$F,5,0)</f>
        <v>48</v>
      </c>
      <c r="K86" s="14">
        <f>VLOOKUP(InputData[[#This Row],[PRODUCT ID]],'Master Data'!$A:$F,6,0)</f>
        <v>57.120000000000005</v>
      </c>
      <c r="L86" s="14">
        <f>PRODUCT(InputData[[#This Row],[QUANTITY]],InputData[[#This Row],[COST]])</f>
        <v>432</v>
      </c>
      <c r="M86" s="14">
        <f>PRODUCT(InputData[[#This Row],[QUANTITY]],InputData[[#This Row],[SALE PRICE ]])*(1-InputData[[#This Row],[DISCOUNT %]])</f>
        <v>514.08000000000004</v>
      </c>
      <c r="N86" s="14">
        <f>InputData[[#This Row],[TOTAL COST]]/10^3</f>
        <v>0.432</v>
      </c>
      <c r="O86" s="14">
        <f>InputData[[#This Row],[TOTAL SALES]]/10^3</f>
        <v>0.51408000000000009</v>
      </c>
      <c r="P86" s="11">
        <f>DAY(InputData[[#This Row],[DATE]])</f>
        <v>12</v>
      </c>
      <c r="Q86" s="11" t="str">
        <f>TEXT(InputData[[#This Row],[DATE]],"mmm")</f>
        <v>Apr</v>
      </c>
      <c r="R86" s="11">
        <f>YEAR(InputData[[#This Row],[DATE]])</f>
        <v>2021</v>
      </c>
      <c r="S86" s="11">
        <f>InputData[[#This Row],[TOTAL SALES]]-InputData[[#This Row],[TOTAL COST]]</f>
        <v>82.080000000000041</v>
      </c>
      <c r="T86" s="18">
        <f>InputData[[#This Row],[PROFIT ]]/InputData[[#This Row],[TOTAL SALES]]</f>
        <v>0.15966386554621856</v>
      </c>
    </row>
    <row r="87" spans="1:20" hidden="1" x14ac:dyDescent="0.25">
      <c r="A87" s="3">
        <v>44298</v>
      </c>
      <c r="B87" s="4" t="s">
        <v>75</v>
      </c>
      <c r="C87" s="5">
        <v>13</v>
      </c>
      <c r="D87" s="5" t="s">
        <v>108</v>
      </c>
      <c r="E87" s="5" t="s">
        <v>107</v>
      </c>
      <c r="F87" s="6">
        <v>0</v>
      </c>
      <c r="G87" t="str">
        <f>VLOOKUP(InputData[[#This Row],[PRODUCT ID]],'Master Data'!$A:$F,2,0)</f>
        <v>Product33</v>
      </c>
      <c r="H87" t="str">
        <f>VLOOKUP(InputData[[#This Row],[PRODUCT ID]],'Master Data'!$A:$F,3,0)</f>
        <v>Category04</v>
      </c>
      <c r="I87" t="str">
        <f>VLOOKUP(InputData[[#This Row],[PRODUCT ID]],'Master Data'!$A:$F,4,0)</f>
        <v>Kg</v>
      </c>
      <c r="J87" s="14">
        <f>VLOOKUP(InputData[[#This Row],[PRODUCT ID]],'Master Data'!$A:$F,5,0)</f>
        <v>95</v>
      </c>
      <c r="K87" s="14">
        <f>VLOOKUP(InputData[[#This Row],[PRODUCT ID]],'Master Data'!$A:$F,6,0)</f>
        <v>119.7</v>
      </c>
      <c r="L87" s="14">
        <f>PRODUCT(InputData[[#This Row],[QUANTITY]],InputData[[#This Row],[COST]])</f>
        <v>1235</v>
      </c>
      <c r="M87" s="14">
        <f>PRODUCT(InputData[[#This Row],[QUANTITY]],InputData[[#This Row],[SALE PRICE ]])*(1-InputData[[#This Row],[DISCOUNT %]])</f>
        <v>1556.1000000000001</v>
      </c>
      <c r="N87" s="14">
        <f>InputData[[#This Row],[TOTAL COST]]/10^3</f>
        <v>1.2350000000000001</v>
      </c>
      <c r="O87" s="14">
        <f>InputData[[#This Row],[TOTAL SALES]]/10^3</f>
        <v>1.5561</v>
      </c>
      <c r="P87" s="11">
        <f>DAY(InputData[[#This Row],[DATE]])</f>
        <v>12</v>
      </c>
      <c r="Q87" s="11" t="str">
        <f>TEXT(InputData[[#This Row],[DATE]],"mmm")</f>
        <v>Apr</v>
      </c>
      <c r="R87" s="11">
        <f>YEAR(InputData[[#This Row],[DATE]])</f>
        <v>2021</v>
      </c>
      <c r="S87" s="11">
        <f>InputData[[#This Row],[TOTAL SALES]]-InputData[[#This Row],[TOTAL COST]]</f>
        <v>321.10000000000014</v>
      </c>
      <c r="T87" s="18">
        <f>InputData[[#This Row],[PROFIT ]]/InputData[[#This Row],[TOTAL SALES]]</f>
        <v>0.20634920634920642</v>
      </c>
    </row>
    <row r="88" spans="1:20" hidden="1" x14ac:dyDescent="0.25">
      <c r="A88" s="3">
        <v>44301</v>
      </c>
      <c r="B88" s="4" t="s">
        <v>41</v>
      </c>
      <c r="C88" s="5">
        <v>3</v>
      </c>
      <c r="D88" s="5" t="s">
        <v>108</v>
      </c>
      <c r="E88" s="5" t="s">
        <v>106</v>
      </c>
      <c r="F88" s="6">
        <v>0</v>
      </c>
      <c r="G88" t="str">
        <f>VLOOKUP(InputData[[#This Row],[PRODUCT ID]],'Master Data'!$A:$F,2,0)</f>
        <v>Product17</v>
      </c>
      <c r="H88" t="str">
        <f>VLOOKUP(InputData[[#This Row],[PRODUCT ID]],'Master Data'!$A:$F,3,0)</f>
        <v>Category02</v>
      </c>
      <c r="I88" t="str">
        <f>VLOOKUP(InputData[[#This Row],[PRODUCT ID]],'Master Data'!$A:$F,4,0)</f>
        <v>Ft</v>
      </c>
      <c r="J88" s="14">
        <f>VLOOKUP(InputData[[#This Row],[PRODUCT ID]],'Master Data'!$A:$F,5,0)</f>
        <v>134</v>
      </c>
      <c r="K88" s="14">
        <f>VLOOKUP(InputData[[#This Row],[PRODUCT ID]],'Master Data'!$A:$F,6,0)</f>
        <v>156.78</v>
      </c>
      <c r="L88" s="14">
        <f>PRODUCT(InputData[[#This Row],[QUANTITY]],InputData[[#This Row],[COST]])</f>
        <v>402</v>
      </c>
      <c r="M88" s="14">
        <f>PRODUCT(InputData[[#This Row],[QUANTITY]],InputData[[#This Row],[SALE PRICE ]])*(1-InputData[[#This Row],[DISCOUNT %]])</f>
        <v>470.34000000000003</v>
      </c>
      <c r="N88" s="14">
        <f>InputData[[#This Row],[TOTAL COST]]/10^3</f>
        <v>0.40200000000000002</v>
      </c>
      <c r="O88" s="14">
        <f>InputData[[#This Row],[TOTAL SALES]]/10^3</f>
        <v>0.47034000000000004</v>
      </c>
      <c r="P88" s="11">
        <f>DAY(InputData[[#This Row],[DATE]])</f>
        <v>15</v>
      </c>
      <c r="Q88" s="11" t="str">
        <f>TEXT(InputData[[#This Row],[DATE]],"mmm")</f>
        <v>Apr</v>
      </c>
      <c r="R88" s="11">
        <f>YEAR(InputData[[#This Row],[DATE]])</f>
        <v>2021</v>
      </c>
      <c r="S88" s="11">
        <f>InputData[[#This Row],[TOTAL SALES]]-InputData[[#This Row],[TOTAL COST]]</f>
        <v>68.340000000000032</v>
      </c>
      <c r="T88" s="18">
        <f>InputData[[#This Row],[PROFIT ]]/InputData[[#This Row],[TOTAL SALES]]</f>
        <v>0.14529914529914537</v>
      </c>
    </row>
    <row r="89" spans="1:20" hidden="1" x14ac:dyDescent="0.25">
      <c r="A89" s="3">
        <v>44302</v>
      </c>
      <c r="B89" s="4" t="s">
        <v>43</v>
      </c>
      <c r="C89" s="5">
        <v>15</v>
      </c>
      <c r="D89" s="5" t="s">
        <v>108</v>
      </c>
      <c r="E89" s="5" t="s">
        <v>107</v>
      </c>
      <c r="F89" s="6">
        <v>0</v>
      </c>
      <c r="G89" t="str">
        <f>VLOOKUP(InputData[[#This Row],[PRODUCT ID]],'Master Data'!$A:$F,2,0)</f>
        <v>Product18</v>
      </c>
      <c r="H89" t="str">
        <f>VLOOKUP(InputData[[#This Row],[PRODUCT ID]],'Master Data'!$A:$F,3,0)</f>
        <v>Category02</v>
      </c>
      <c r="I89" t="str">
        <f>VLOOKUP(InputData[[#This Row],[PRODUCT ID]],'Master Data'!$A:$F,4,0)</f>
        <v>No.</v>
      </c>
      <c r="J89" s="14">
        <f>VLOOKUP(InputData[[#This Row],[PRODUCT ID]],'Master Data'!$A:$F,5,0)</f>
        <v>37</v>
      </c>
      <c r="K89" s="14">
        <f>VLOOKUP(InputData[[#This Row],[PRODUCT ID]],'Master Data'!$A:$F,6,0)</f>
        <v>49.21</v>
      </c>
      <c r="L89" s="14">
        <f>PRODUCT(InputData[[#This Row],[QUANTITY]],InputData[[#This Row],[COST]])</f>
        <v>555</v>
      </c>
      <c r="M89" s="14">
        <f>PRODUCT(InputData[[#This Row],[QUANTITY]],InputData[[#This Row],[SALE PRICE ]])*(1-InputData[[#This Row],[DISCOUNT %]])</f>
        <v>738.15</v>
      </c>
      <c r="N89" s="14">
        <f>InputData[[#This Row],[TOTAL COST]]/10^3</f>
        <v>0.55500000000000005</v>
      </c>
      <c r="O89" s="14">
        <f>InputData[[#This Row],[TOTAL SALES]]/10^3</f>
        <v>0.73814999999999997</v>
      </c>
      <c r="P89" s="11">
        <f>DAY(InputData[[#This Row],[DATE]])</f>
        <v>16</v>
      </c>
      <c r="Q89" s="11" t="str">
        <f>TEXT(InputData[[#This Row],[DATE]],"mmm")</f>
        <v>Apr</v>
      </c>
      <c r="R89" s="11">
        <f>YEAR(InputData[[#This Row],[DATE]])</f>
        <v>2021</v>
      </c>
      <c r="S89" s="11">
        <f>InputData[[#This Row],[TOTAL SALES]]-InputData[[#This Row],[TOTAL COST]]</f>
        <v>183.14999999999998</v>
      </c>
      <c r="T89" s="18">
        <f>InputData[[#This Row],[PROFIT ]]/InputData[[#This Row],[TOTAL SALES]]</f>
        <v>0.24812030075187969</v>
      </c>
    </row>
    <row r="90" spans="1:20" hidden="1" x14ac:dyDescent="0.25">
      <c r="A90" s="3">
        <v>44304</v>
      </c>
      <c r="B90" s="4" t="s">
        <v>86</v>
      </c>
      <c r="C90" s="5">
        <v>9</v>
      </c>
      <c r="D90" s="5" t="s">
        <v>105</v>
      </c>
      <c r="E90" s="5" t="s">
        <v>106</v>
      </c>
      <c r="F90" s="6">
        <v>0</v>
      </c>
      <c r="G90" t="str">
        <f>VLOOKUP(InputData[[#This Row],[PRODUCT ID]],'Master Data'!$A:$F,2,0)</f>
        <v>Product38</v>
      </c>
      <c r="H90" t="str">
        <f>VLOOKUP(InputData[[#This Row],[PRODUCT ID]],'Master Data'!$A:$F,3,0)</f>
        <v>Category05</v>
      </c>
      <c r="I90" t="str">
        <f>VLOOKUP(InputData[[#This Row],[PRODUCT ID]],'Master Data'!$A:$F,4,0)</f>
        <v>Kg</v>
      </c>
      <c r="J90" s="14">
        <f>VLOOKUP(InputData[[#This Row],[PRODUCT ID]],'Master Data'!$A:$F,5,0)</f>
        <v>72</v>
      </c>
      <c r="K90" s="14">
        <f>VLOOKUP(InputData[[#This Row],[PRODUCT ID]],'Master Data'!$A:$F,6,0)</f>
        <v>79.92</v>
      </c>
      <c r="L90" s="14">
        <f>PRODUCT(InputData[[#This Row],[QUANTITY]],InputData[[#This Row],[COST]])</f>
        <v>648</v>
      </c>
      <c r="M90" s="14">
        <f>PRODUCT(InputData[[#This Row],[QUANTITY]],InputData[[#This Row],[SALE PRICE ]])*(1-InputData[[#This Row],[DISCOUNT %]])</f>
        <v>719.28</v>
      </c>
      <c r="N90" s="14">
        <f>InputData[[#This Row],[TOTAL COST]]/10^3</f>
        <v>0.64800000000000002</v>
      </c>
      <c r="O90" s="14">
        <f>InputData[[#This Row],[TOTAL SALES]]/10^3</f>
        <v>0.71927999999999992</v>
      </c>
      <c r="P90" s="11">
        <f>DAY(InputData[[#This Row],[DATE]])</f>
        <v>18</v>
      </c>
      <c r="Q90" s="11" t="str">
        <f>TEXT(InputData[[#This Row],[DATE]],"mmm")</f>
        <v>Apr</v>
      </c>
      <c r="R90" s="11">
        <f>YEAR(InputData[[#This Row],[DATE]])</f>
        <v>2021</v>
      </c>
      <c r="S90" s="11">
        <f>InputData[[#This Row],[TOTAL SALES]]-InputData[[#This Row],[TOTAL COST]]</f>
        <v>71.279999999999973</v>
      </c>
      <c r="T90" s="18">
        <f>InputData[[#This Row],[PROFIT ]]/InputData[[#This Row],[TOTAL SALES]]</f>
        <v>9.9099099099099058E-2</v>
      </c>
    </row>
    <row r="91" spans="1:20" hidden="1" x14ac:dyDescent="0.25">
      <c r="A91" s="3">
        <v>44304</v>
      </c>
      <c r="B91" s="4" t="s">
        <v>45</v>
      </c>
      <c r="C91" s="5">
        <v>13</v>
      </c>
      <c r="D91" s="5" t="s">
        <v>108</v>
      </c>
      <c r="E91" s="5" t="s">
        <v>107</v>
      </c>
      <c r="F91" s="6">
        <v>0</v>
      </c>
      <c r="G91" t="str">
        <f>VLOOKUP(InputData[[#This Row],[PRODUCT ID]],'Master Data'!$A:$F,2,0)</f>
        <v>Product19</v>
      </c>
      <c r="H91" t="str">
        <f>VLOOKUP(InputData[[#This Row],[PRODUCT ID]],'Master Data'!$A:$F,3,0)</f>
        <v>Category02</v>
      </c>
      <c r="I91" t="str">
        <f>VLOOKUP(InputData[[#This Row],[PRODUCT ID]],'Master Data'!$A:$F,4,0)</f>
        <v>Ft</v>
      </c>
      <c r="J91" s="14">
        <f>VLOOKUP(InputData[[#This Row],[PRODUCT ID]],'Master Data'!$A:$F,5,0)</f>
        <v>150</v>
      </c>
      <c r="K91" s="14">
        <f>VLOOKUP(InputData[[#This Row],[PRODUCT ID]],'Master Data'!$A:$F,6,0)</f>
        <v>210</v>
      </c>
      <c r="L91" s="14">
        <f>PRODUCT(InputData[[#This Row],[QUANTITY]],InputData[[#This Row],[COST]])</f>
        <v>1950</v>
      </c>
      <c r="M91" s="14">
        <f>PRODUCT(InputData[[#This Row],[QUANTITY]],InputData[[#This Row],[SALE PRICE ]])*(1-InputData[[#This Row],[DISCOUNT %]])</f>
        <v>2730</v>
      </c>
      <c r="N91" s="14">
        <f>InputData[[#This Row],[TOTAL COST]]/10^3</f>
        <v>1.95</v>
      </c>
      <c r="O91" s="14">
        <f>InputData[[#This Row],[TOTAL SALES]]/10^3</f>
        <v>2.73</v>
      </c>
      <c r="P91" s="11">
        <f>DAY(InputData[[#This Row],[DATE]])</f>
        <v>18</v>
      </c>
      <c r="Q91" s="11" t="str">
        <f>TEXT(InputData[[#This Row],[DATE]],"mmm")</f>
        <v>Apr</v>
      </c>
      <c r="R91" s="11">
        <f>YEAR(InputData[[#This Row],[DATE]])</f>
        <v>2021</v>
      </c>
      <c r="S91" s="11">
        <f>InputData[[#This Row],[TOTAL SALES]]-InputData[[#This Row],[TOTAL COST]]</f>
        <v>780</v>
      </c>
      <c r="T91" s="18">
        <f>InputData[[#This Row],[PROFIT ]]/InputData[[#This Row],[TOTAL SALES]]</f>
        <v>0.2857142857142857</v>
      </c>
    </row>
    <row r="92" spans="1:20" hidden="1" x14ac:dyDescent="0.25">
      <c r="A92" s="3">
        <v>44309</v>
      </c>
      <c r="B92" s="4" t="s">
        <v>94</v>
      </c>
      <c r="C92" s="5">
        <v>6</v>
      </c>
      <c r="D92" s="5" t="s">
        <v>108</v>
      </c>
      <c r="E92" s="5" t="s">
        <v>106</v>
      </c>
      <c r="F92" s="6">
        <v>0</v>
      </c>
      <c r="G92" t="str">
        <f>VLOOKUP(InputData[[#This Row],[PRODUCT ID]],'Master Data'!$A:$F,2,0)</f>
        <v>Product42</v>
      </c>
      <c r="H92" t="str">
        <f>VLOOKUP(InputData[[#This Row],[PRODUCT ID]],'Master Data'!$A:$F,3,0)</f>
        <v>Category05</v>
      </c>
      <c r="I92" t="str">
        <f>VLOOKUP(InputData[[#This Row],[PRODUCT ID]],'Master Data'!$A:$F,4,0)</f>
        <v>Ft</v>
      </c>
      <c r="J92" s="14">
        <f>VLOOKUP(InputData[[#This Row],[PRODUCT ID]],'Master Data'!$A:$F,5,0)</f>
        <v>120</v>
      </c>
      <c r="K92" s="14">
        <f>VLOOKUP(InputData[[#This Row],[PRODUCT ID]],'Master Data'!$A:$F,6,0)</f>
        <v>162</v>
      </c>
      <c r="L92" s="14">
        <f>PRODUCT(InputData[[#This Row],[QUANTITY]],InputData[[#This Row],[COST]])</f>
        <v>720</v>
      </c>
      <c r="M92" s="14">
        <f>PRODUCT(InputData[[#This Row],[QUANTITY]],InputData[[#This Row],[SALE PRICE ]])*(1-InputData[[#This Row],[DISCOUNT %]])</f>
        <v>972</v>
      </c>
      <c r="N92" s="14">
        <f>InputData[[#This Row],[TOTAL COST]]/10^3</f>
        <v>0.72</v>
      </c>
      <c r="O92" s="14">
        <f>InputData[[#This Row],[TOTAL SALES]]/10^3</f>
        <v>0.97199999999999998</v>
      </c>
      <c r="P92" s="11">
        <f>DAY(InputData[[#This Row],[DATE]])</f>
        <v>23</v>
      </c>
      <c r="Q92" s="11" t="str">
        <f>TEXT(InputData[[#This Row],[DATE]],"mmm")</f>
        <v>Apr</v>
      </c>
      <c r="R92" s="11">
        <f>YEAR(InputData[[#This Row],[DATE]])</f>
        <v>2021</v>
      </c>
      <c r="S92" s="11">
        <f>InputData[[#This Row],[TOTAL SALES]]-InputData[[#This Row],[TOTAL COST]]</f>
        <v>252</v>
      </c>
      <c r="T92" s="18">
        <f>InputData[[#This Row],[PROFIT ]]/InputData[[#This Row],[TOTAL SALES]]</f>
        <v>0.25925925925925924</v>
      </c>
    </row>
    <row r="93" spans="1:20" hidden="1" x14ac:dyDescent="0.25">
      <c r="A93" s="3">
        <v>44309</v>
      </c>
      <c r="B93" s="4" t="s">
        <v>65</v>
      </c>
      <c r="C93" s="5">
        <v>10</v>
      </c>
      <c r="D93" s="5" t="s">
        <v>108</v>
      </c>
      <c r="E93" s="5" t="s">
        <v>106</v>
      </c>
      <c r="F93" s="6">
        <v>0</v>
      </c>
      <c r="G93" t="str">
        <f>VLOOKUP(InputData[[#This Row],[PRODUCT ID]],'Master Data'!$A:$F,2,0)</f>
        <v>Product28</v>
      </c>
      <c r="H93" t="str">
        <f>VLOOKUP(InputData[[#This Row],[PRODUCT ID]],'Master Data'!$A:$F,3,0)</f>
        <v>Category04</v>
      </c>
      <c r="I93" t="str">
        <f>VLOOKUP(InputData[[#This Row],[PRODUCT ID]],'Master Data'!$A:$F,4,0)</f>
        <v>No.</v>
      </c>
      <c r="J93" s="14">
        <f>VLOOKUP(InputData[[#This Row],[PRODUCT ID]],'Master Data'!$A:$F,5,0)</f>
        <v>37</v>
      </c>
      <c r="K93" s="14">
        <f>VLOOKUP(InputData[[#This Row],[PRODUCT ID]],'Master Data'!$A:$F,6,0)</f>
        <v>41.81</v>
      </c>
      <c r="L93" s="14">
        <f>PRODUCT(InputData[[#This Row],[QUANTITY]],InputData[[#This Row],[COST]])</f>
        <v>370</v>
      </c>
      <c r="M93" s="14">
        <f>PRODUCT(InputData[[#This Row],[QUANTITY]],InputData[[#This Row],[SALE PRICE ]])*(1-InputData[[#This Row],[DISCOUNT %]])</f>
        <v>418.1</v>
      </c>
      <c r="N93" s="14">
        <f>InputData[[#This Row],[TOTAL COST]]/10^3</f>
        <v>0.37</v>
      </c>
      <c r="O93" s="14">
        <f>InputData[[#This Row],[TOTAL SALES]]/10^3</f>
        <v>0.41810000000000003</v>
      </c>
      <c r="P93" s="11">
        <f>DAY(InputData[[#This Row],[DATE]])</f>
        <v>23</v>
      </c>
      <c r="Q93" s="11" t="str">
        <f>TEXT(InputData[[#This Row],[DATE]],"mmm")</f>
        <v>Apr</v>
      </c>
      <c r="R93" s="11">
        <f>YEAR(InputData[[#This Row],[DATE]])</f>
        <v>2021</v>
      </c>
      <c r="S93" s="11">
        <f>InputData[[#This Row],[TOTAL SALES]]-InputData[[#This Row],[TOTAL COST]]</f>
        <v>48.100000000000023</v>
      </c>
      <c r="T93" s="18">
        <f>InputData[[#This Row],[PROFIT ]]/InputData[[#This Row],[TOTAL SALES]]</f>
        <v>0.11504424778761067</v>
      </c>
    </row>
    <row r="94" spans="1:20" hidden="1" x14ac:dyDescent="0.25">
      <c r="A94" s="3">
        <v>44310</v>
      </c>
      <c r="B94" s="4" t="s">
        <v>69</v>
      </c>
      <c r="C94" s="5">
        <v>2</v>
      </c>
      <c r="D94" s="5" t="s">
        <v>106</v>
      </c>
      <c r="E94" s="5" t="s">
        <v>106</v>
      </c>
      <c r="F94" s="6">
        <v>0</v>
      </c>
      <c r="G94" t="str">
        <f>VLOOKUP(InputData[[#This Row],[PRODUCT ID]],'Master Data'!$A:$F,2,0)</f>
        <v>Product30</v>
      </c>
      <c r="H94" t="str">
        <f>VLOOKUP(InputData[[#This Row],[PRODUCT ID]],'Master Data'!$A:$F,3,0)</f>
        <v>Category04</v>
      </c>
      <c r="I94" t="str">
        <f>VLOOKUP(InputData[[#This Row],[PRODUCT ID]],'Master Data'!$A:$F,4,0)</f>
        <v>Ft</v>
      </c>
      <c r="J94" s="14">
        <f>VLOOKUP(InputData[[#This Row],[PRODUCT ID]],'Master Data'!$A:$F,5,0)</f>
        <v>148</v>
      </c>
      <c r="K94" s="14">
        <f>VLOOKUP(InputData[[#This Row],[PRODUCT ID]],'Master Data'!$A:$F,6,0)</f>
        <v>201.28</v>
      </c>
      <c r="L94" s="14">
        <f>PRODUCT(InputData[[#This Row],[QUANTITY]],InputData[[#This Row],[COST]])</f>
        <v>296</v>
      </c>
      <c r="M94" s="14">
        <f>PRODUCT(InputData[[#This Row],[QUANTITY]],InputData[[#This Row],[SALE PRICE ]])*(1-InputData[[#This Row],[DISCOUNT %]])</f>
        <v>402.56</v>
      </c>
      <c r="N94" s="14">
        <f>InputData[[#This Row],[TOTAL COST]]/10^3</f>
        <v>0.29599999999999999</v>
      </c>
      <c r="O94" s="14">
        <f>InputData[[#This Row],[TOTAL SALES]]/10^3</f>
        <v>0.40256000000000003</v>
      </c>
      <c r="P94" s="11">
        <f>DAY(InputData[[#This Row],[DATE]])</f>
        <v>24</v>
      </c>
      <c r="Q94" s="11" t="str">
        <f>TEXT(InputData[[#This Row],[DATE]],"mmm")</f>
        <v>Apr</v>
      </c>
      <c r="R94" s="11">
        <f>YEAR(InputData[[#This Row],[DATE]])</f>
        <v>2021</v>
      </c>
      <c r="S94" s="11">
        <f>InputData[[#This Row],[TOTAL SALES]]-InputData[[#This Row],[TOTAL COST]]</f>
        <v>106.56</v>
      </c>
      <c r="T94" s="18">
        <f>InputData[[#This Row],[PROFIT ]]/InputData[[#This Row],[TOTAL SALES]]</f>
        <v>0.26470588235294118</v>
      </c>
    </row>
    <row r="95" spans="1:20" hidden="1" x14ac:dyDescent="0.25">
      <c r="A95" s="3">
        <v>44312</v>
      </c>
      <c r="B95" s="4" t="s">
        <v>83</v>
      </c>
      <c r="C95" s="5">
        <v>3</v>
      </c>
      <c r="D95" s="5" t="s">
        <v>108</v>
      </c>
      <c r="E95" s="5" t="s">
        <v>106</v>
      </c>
      <c r="F95" s="6">
        <v>0</v>
      </c>
      <c r="G95" t="str">
        <f>VLOOKUP(InputData[[#This Row],[PRODUCT ID]],'Master Data'!$A:$F,2,0)</f>
        <v>Product37</v>
      </c>
      <c r="H95" t="str">
        <f>VLOOKUP(InputData[[#This Row],[PRODUCT ID]],'Master Data'!$A:$F,3,0)</f>
        <v>Category05</v>
      </c>
      <c r="I95" t="str">
        <f>VLOOKUP(InputData[[#This Row],[PRODUCT ID]],'Master Data'!$A:$F,4,0)</f>
        <v>Kg</v>
      </c>
      <c r="J95" s="14">
        <f>VLOOKUP(InputData[[#This Row],[PRODUCT ID]],'Master Data'!$A:$F,5,0)</f>
        <v>67</v>
      </c>
      <c r="K95" s="14">
        <f>VLOOKUP(InputData[[#This Row],[PRODUCT ID]],'Master Data'!$A:$F,6,0)</f>
        <v>85.76</v>
      </c>
      <c r="L95" s="14">
        <f>PRODUCT(InputData[[#This Row],[QUANTITY]],InputData[[#This Row],[COST]])</f>
        <v>201</v>
      </c>
      <c r="M95" s="14">
        <f>PRODUCT(InputData[[#This Row],[QUANTITY]],InputData[[#This Row],[SALE PRICE ]])*(1-InputData[[#This Row],[DISCOUNT %]])</f>
        <v>257.28000000000003</v>
      </c>
      <c r="N95" s="14">
        <f>InputData[[#This Row],[TOTAL COST]]/10^3</f>
        <v>0.20100000000000001</v>
      </c>
      <c r="O95" s="14">
        <f>InputData[[#This Row],[TOTAL SALES]]/10^3</f>
        <v>0.25728000000000001</v>
      </c>
      <c r="P95" s="11">
        <f>DAY(InputData[[#This Row],[DATE]])</f>
        <v>26</v>
      </c>
      <c r="Q95" s="11" t="str">
        <f>TEXT(InputData[[#This Row],[DATE]],"mmm")</f>
        <v>Apr</v>
      </c>
      <c r="R95" s="11">
        <f>YEAR(InputData[[#This Row],[DATE]])</f>
        <v>2021</v>
      </c>
      <c r="S95" s="11">
        <f>InputData[[#This Row],[TOTAL SALES]]-InputData[[#This Row],[TOTAL COST]]</f>
        <v>56.28000000000003</v>
      </c>
      <c r="T95" s="18">
        <f>InputData[[#This Row],[PROFIT ]]/InputData[[#This Row],[TOTAL SALES]]</f>
        <v>0.21875000000000008</v>
      </c>
    </row>
    <row r="96" spans="1:20" hidden="1" x14ac:dyDescent="0.25">
      <c r="A96" s="3">
        <v>44315</v>
      </c>
      <c r="B96" s="4" t="s">
        <v>69</v>
      </c>
      <c r="C96" s="5">
        <v>7</v>
      </c>
      <c r="D96" s="5" t="s">
        <v>108</v>
      </c>
      <c r="E96" s="5" t="s">
        <v>106</v>
      </c>
      <c r="F96" s="6">
        <v>0</v>
      </c>
      <c r="G96" t="str">
        <f>VLOOKUP(InputData[[#This Row],[PRODUCT ID]],'Master Data'!$A:$F,2,0)</f>
        <v>Product30</v>
      </c>
      <c r="H96" t="str">
        <f>VLOOKUP(InputData[[#This Row],[PRODUCT ID]],'Master Data'!$A:$F,3,0)</f>
        <v>Category04</v>
      </c>
      <c r="I96" t="str">
        <f>VLOOKUP(InputData[[#This Row],[PRODUCT ID]],'Master Data'!$A:$F,4,0)</f>
        <v>Ft</v>
      </c>
      <c r="J96" s="14">
        <f>VLOOKUP(InputData[[#This Row],[PRODUCT ID]],'Master Data'!$A:$F,5,0)</f>
        <v>148</v>
      </c>
      <c r="K96" s="14">
        <f>VLOOKUP(InputData[[#This Row],[PRODUCT ID]],'Master Data'!$A:$F,6,0)</f>
        <v>201.28</v>
      </c>
      <c r="L96" s="14">
        <f>PRODUCT(InputData[[#This Row],[QUANTITY]],InputData[[#This Row],[COST]])</f>
        <v>1036</v>
      </c>
      <c r="M96" s="14">
        <f>PRODUCT(InputData[[#This Row],[QUANTITY]],InputData[[#This Row],[SALE PRICE ]])*(1-InputData[[#This Row],[DISCOUNT %]])</f>
        <v>1408.96</v>
      </c>
      <c r="N96" s="14">
        <f>InputData[[#This Row],[TOTAL COST]]/10^3</f>
        <v>1.036</v>
      </c>
      <c r="O96" s="14">
        <f>InputData[[#This Row],[TOTAL SALES]]/10^3</f>
        <v>1.40896</v>
      </c>
      <c r="P96" s="11">
        <f>DAY(InputData[[#This Row],[DATE]])</f>
        <v>29</v>
      </c>
      <c r="Q96" s="11" t="str">
        <f>TEXT(InputData[[#This Row],[DATE]],"mmm")</f>
        <v>Apr</v>
      </c>
      <c r="R96" s="11">
        <f>YEAR(InputData[[#This Row],[DATE]])</f>
        <v>2021</v>
      </c>
      <c r="S96" s="11">
        <f>InputData[[#This Row],[TOTAL SALES]]-InputData[[#This Row],[TOTAL COST]]</f>
        <v>372.96000000000004</v>
      </c>
      <c r="T96" s="18">
        <f>InputData[[#This Row],[PROFIT ]]/InputData[[#This Row],[TOTAL SALES]]</f>
        <v>0.26470588235294118</v>
      </c>
    </row>
    <row r="97" spans="1:20" hidden="1" x14ac:dyDescent="0.25">
      <c r="A97" s="3">
        <v>44316</v>
      </c>
      <c r="B97" s="4" t="s">
        <v>67</v>
      </c>
      <c r="C97" s="5">
        <v>1</v>
      </c>
      <c r="D97" s="5" t="s">
        <v>108</v>
      </c>
      <c r="E97" s="5" t="s">
        <v>106</v>
      </c>
      <c r="F97" s="6">
        <v>0</v>
      </c>
      <c r="G97" t="str">
        <f>VLOOKUP(InputData[[#This Row],[PRODUCT ID]],'Master Data'!$A:$F,2,0)</f>
        <v>Product29</v>
      </c>
      <c r="H97" t="str">
        <f>VLOOKUP(InputData[[#This Row],[PRODUCT ID]],'Master Data'!$A:$F,3,0)</f>
        <v>Category04</v>
      </c>
      <c r="I97" t="str">
        <f>VLOOKUP(InputData[[#This Row],[PRODUCT ID]],'Master Data'!$A:$F,4,0)</f>
        <v>Lt</v>
      </c>
      <c r="J97" s="14">
        <f>VLOOKUP(InputData[[#This Row],[PRODUCT ID]],'Master Data'!$A:$F,5,0)</f>
        <v>47</v>
      </c>
      <c r="K97" s="14">
        <f>VLOOKUP(InputData[[#This Row],[PRODUCT ID]],'Master Data'!$A:$F,6,0)</f>
        <v>53.11</v>
      </c>
      <c r="L97" s="14">
        <f>PRODUCT(InputData[[#This Row],[QUANTITY]],InputData[[#This Row],[COST]])</f>
        <v>47</v>
      </c>
      <c r="M97" s="14">
        <f>PRODUCT(InputData[[#This Row],[QUANTITY]],InputData[[#This Row],[SALE PRICE ]])*(1-InputData[[#This Row],[DISCOUNT %]])</f>
        <v>53.11</v>
      </c>
      <c r="N97" s="14">
        <f>InputData[[#This Row],[TOTAL COST]]/10^3</f>
        <v>4.7E-2</v>
      </c>
      <c r="O97" s="14">
        <f>InputData[[#This Row],[TOTAL SALES]]/10^3</f>
        <v>5.3109999999999997E-2</v>
      </c>
      <c r="P97" s="11">
        <f>DAY(InputData[[#This Row],[DATE]])</f>
        <v>30</v>
      </c>
      <c r="Q97" s="11" t="str">
        <f>TEXT(InputData[[#This Row],[DATE]],"mmm")</f>
        <v>Apr</v>
      </c>
      <c r="R97" s="11">
        <f>YEAR(InputData[[#This Row],[DATE]])</f>
        <v>2021</v>
      </c>
      <c r="S97" s="11">
        <f>InputData[[#This Row],[TOTAL SALES]]-InputData[[#This Row],[TOTAL COST]]</f>
        <v>6.1099999999999994</v>
      </c>
      <c r="T97" s="18">
        <f>InputData[[#This Row],[PROFIT ]]/InputData[[#This Row],[TOTAL SALES]]</f>
        <v>0.1150442477876106</v>
      </c>
    </row>
    <row r="98" spans="1:20" hidden="1" x14ac:dyDescent="0.25">
      <c r="A98" s="3">
        <v>44317</v>
      </c>
      <c r="B98" s="4" t="s">
        <v>43</v>
      </c>
      <c r="C98" s="5">
        <v>3</v>
      </c>
      <c r="D98" s="5" t="s">
        <v>106</v>
      </c>
      <c r="E98" s="5" t="s">
        <v>107</v>
      </c>
      <c r="F98" s="6">
        <v>0</v>
      </c>
      <c r="G98" t="str">
        <f>VLOOKUP(InputData[[#This Row],[PRODUCT ID]],'Master Data'!$A:$F,2,0)</f>
        <v>Product18</v>
      </c>
      <c r="H98" t="str">
        <f>VLOOKUP(InputData[[#This Row],[PRODUCT ID]],'Master Data'!$A:$F,3,0)</f>
        <v>Category02</v>
      </c>
      <c r="I98" t="str">
        <f>VLOOKUP(InputData[[#This Row],[PRODUCT ID]],'Master Data'!$A:$F,4,0)</f>
        <v>No.</v>
      </c>
      <c r="J98" s="14">
        <f>VLOOKUP(InputData[[#This Row],[PRODUCT ID]],'Master Data'!$A:$F,5,0)</f>
        <v>37</v>
      </c>
      <c r="K98" s="14">
        <f>VLOOKUP(InputData[[#This Row],[PRODUCT ID]],'Master Data'!$A:$F,6,0)</f>
        <v>49.21</v>
      </c>
      <c r="L98" s="14">
        <f>PRODUCT(InputData[[#This Row],[QUANTITY]],InputData[[#This Row],[COST]])</f>
        <v>111</v>
      </c>
      <c r="M98" s="14">
        <f>PRODUCT(InputData[[#This Row],[QUANTITY]],InputData[[#This Row],[SALE PRICE ]])*(1-InputData[[#This Row],[DISCOUNT %]])</f>
        <v>147.63</v>
      </c>
      <c r="N98" s="14">
        <f>InputData[[#This Row],[TOTAL COST]]/10^3</f>
        <v>0.111</v>
      </c>
      <c r="O98" s="14">
        <f>InputData[[#This Row],[TOTAL SALES]]/10^3</f>
        <v>0.14762999999999998</v>
      </c>
      <c r="P98" s="11">
        <f>DAY(InputData[[#This Row],[DATE]])</f>
        <v>1</v>
      </c>
      <c r="Q98" s="11" t="str">
        <f>TEXT(InputData[[#This Row],[DATE]],"mmm")</f>
        <v>May</v>
      </c>
      <c r="R98" s="11">
        <f>YEAR(InputData[[#This Row],[DATE]])</f>
        <v>2021</v>
      </c>
      <c r="S98" s="11">
        <f>InputData[[#This Row],[TOTAL SALES]]-InputData[[#This Row],[TOTAL COST]]</f>
        <v>36.629999999999995</v>
      </c>
      <c r="T98" s="18">
        <f>InputData[[#This Row],[PROFIT ]]/InputData[[#This Row],[TOTAL SALES]]</f>
        <v>0.24812030075187969</v>
      </c>
    </row>
    <row r="99" spans="1:20" hidden="1" x14ac:dyDescent="0.25">
      <c r="A99" s="3">
        <v>44317</v>
      </c>
      <c r="B99" s="4" t="s">
        <v>94</v>
      </c>
      <c r="C99" s="5">
        <v>1</v>
      </c>
      <c r="D99" s="5" t="s">
        <v>106</v>
      </c>
      <c r="E99" s="5" t="s">
        <v>107</v>
      </c>
      <c r="F99" s="6">
        <v>0</v>
      </c>
      <c r="G99" t="str">
        <f>VLOOKUP(InputData[[#This Row],[PRODUCT ID]],'Master Data'!$A:$F,2,0)</f>
        <v>Product42</v>
      </c>
      <c r="H99" t="str">
        <f>VLOOKUP(InputData[[#This Row],[PRODUCT ID]],'Master Data'!$A:$F,3,0)</f>
        <v>Category05</v>
      </c>
      <c r="I99" t="str">
        <f>VLOOKUP(InputData[[#This Row],[PRODUCT ID]],'Master Data'!$A:$F,4,0)</f>
        <v>Ft</v>
      </c>
      <c r="J99" s="14">
        <f>VLOOKUP(InputData[[#This Row],[PRODUCT ID]],'Master Data'!$A:$F,5,0)</f>
        <v>120</v>
      </c>
      <c r="K99" s="14">
        <f>VLOOKUP(InputData[[#This Row],[PRODUCT ID]],'Master Data'!$A:$F,6,0)</f>
        <v>162</v>
      </c>
      <c r="L99" s="14">
        <f>PRODUCT(InputData[[#This Row],[QUANTITY]],InputData[[#This Row],[COST]])</f>
        <v>120</v>
      </c>
      <c r="M99" s="14">
        <f>PRODUCT(InputData[[#This Row],[QUANTITY]],InputData[[#This Row],[SALE PRICE ]])*(1-InputData[[#This Row],[DISCOUNT %]])</f>
        <v>162</v>
      </c>
      <c r="N99" s="14">
        <f>InputData[[#This Row],[TOTAL COST]]/10^3</f>
        <v>0.12</v>
      </c>
      <c r="O99" s="14">
        <f>InputData[[#This Row],[TOTAL SALES]]/10^3</f>
        <v>0.16200000000000001</v>
      </c>
      <c r="P99" s="11">
        <f>DAY(InputData[[#This Row],[DATE]])</f>
        <v>1</v>
      </c>
      <c r="Q99" s="11" t="str">
        <f>TEXT(InputData[[#This Row],[DATE]],"mmm")</f>
        <v>May</v>
      </c>
      <c r="R99" s="11">
        <f>YEAR(InputData[[#This Row],[DATE]])</f>
        <v>2021</v>
      </c>
      <c r="S99" s="11">
        <f>InputData[[#This Row],[TOTAL SALES]]-InputData[[#This Row],[TOTAL COST]]</f>
        <v>42</v>
      </c>
      <c r="T99" s="18">
        <f>InputData[[#This Row],[PROFIT ]]/InputData[[#This Row],[TOTAL SALES]]</f>
        <v>0.25925925925925924</v>
      </c>
    </row>
    <row r="100" spans="1:20" hidden="1" x14ac:dyDescent="0.25">
      <c r="A100" s="3">
        <v>44319</v>
      </c>
      <c r="B100" s="4" t="s">
        <v>77</v>
      </c>
      <c r="C100" s="5">
        <v>3</v>
      </c>
      <c r="D100" s="5" t="s">
        <v>106</v>
      </c>
      <c r="E100" s="5" t="s">
        <v>106</v>
      </c>
      <c r="F100" s="6">
        <v>0</v>
      </c>
      <c r="G100" t="str">
        <f>VLOOKUP(InputData[[#This Row],[PRODUCT ID]],'Master Data'!$A:$F,2,0)</f>
        <v>Product34</v>
      </c>
      <c r="H100" t="str">
        <f>VLOOKUP(InputData[[#This Row],[PRODUCT ID]],'Master Data'!$A:$F,3,0)</f>
        <v>Category04</v>
      </c>
      <c r="I100" t="str">
        <f>VLOOKUP(InputData[[#This Row],[PRODUCT ID]],'Master Data'!$A:$F,4,0)</f>
        <v>Lt</v>
      </c>
      <c r="J100" s="14">
        <f>VLOOKUP(InputData[[#This Row],[PRODUCT ID]],'Master Data'!$A:$F,5,0)</f>
        <v>55</v>
      </c>
      <c r="K100" s="14">
        <f>VLOOKUP(InputData[[#This Row],[PRODUCT ID]],'Master Data'!$A:$F,6,0)</f>
        <v>58.3</v>
      </c>
      <c r="L100" s="14">
        <f>PRODUCT(InputData[[#This Row],[QUANTITY]],InputData[[#This Row],[COST]])</f>
        <v>165</v>
      </c>
      <c r="M100" s="14">
        <f>PRODUCT(InputData[[#This Row],[QUANTITY]],InputData[[#This Row],[SALE PRICE ]])*(1-InputData[[#This Row],[DISCOUNT %]])</f>
        <v>174.89999999999998</v>
      </c>
      <c r="N100" s="14">
        <f>InputData[[#This Row],[TOTAL COST]]/10^3</f>
        <v>0.16500000000000001</v>
      </c>
      <c r="O100" s="14">
        <f>InputData[[#This Row],[TOTAL SALES]]/10^3</f>
        <v>0.17489999999999997</v>
      </c>
      <c r="P100" s="11">
        <f>DAY(InputData[[#This Row],[DATE]])</f>
        <v>3</v>
      </c>
      <c r="Q100" s="11" t="str">
        <f>TEXT(InputData[[#This Row],[DATE]],"mmm")</f>
        <v>May</v>
      </c>
      <c r="R100" s="11">
        <f>YEAR(InputData[[#This Row],[DATE]])</f>
        <v>2021</v>
      </c>
      <c r="S100" s="11">
        <f>InputData[[#This Row],[TOTAL SALES]]-InputData[[#This Row],[TOTAL COST]]</f>
        <v>9.8999999999999773</v>
      </c>
      <c r="T100" s="18">
        <f>InputData[[#This Row],[PROFIT ]]/InputData[[#This Row],[TOTAL SALES]]</f>
        <v>5.6603773584905537E-2</v>
      </c>
    </row>
    <row r="101" spans="1:20" hidden="1" x14ac:dyDescent="0.25">
      <c r="A101" s="3">
        <v>44320</v>
      </c>
      <c r="B101" s="4" t="s">
        <v>37</v>
      </c>
      <c r="C101" s="5">
        <v>13</v>
      </c>
      <c r="D101" s="5" t="s">
        <v>106</v>
      </c>
      <c r="E101" s="5" t="s">
        <v>106</v>
      </c>
      <c r="F101" s="6">
        <v>0</v>
      </c>
      <c r="G101" t="str">
        <f>VLOOKUP(InputData[[#This Row],[PRODUCT ID]],'Master Data'!$A:$F,2,0)</f>
        <v>Product15</v>
      </c>
      <c r="H101" t="str">
        <f>VLOOKUP(InputData[[#This Row],[PRODUCT ID]],'Master Data'!$A:$F,3,0)</f>
        <v>Category02</v>
      </c>
      <c r="I101" t="str">
        <f>VLOOKUP(InputData[[#This Row],[PRODUCT ID]],'Master Data'!$A:$F,4,0)</f>
        <v>No.</v>
      </c>
      <c r="J101" s="14">
        <f>VLOOKUP(InputData[[#This Row],[PRODUCT ID]],'Master Data'!$A:$F,5,0)</f>
        <v>12</v>
      </c>
      <c r="K101" s="14">
        <f>VLOOKUP(InputData[[#This Row],[PRODUCT ID]],'Master Data'!$A:$F,6,0)</f>
        <v>15.719999999999999</v>
      </c>
      <c r="L101" s="14">
        <f>PRODUCT(InputData[[#This Row],[QUANTITY]],InputData[[#This Row],[COST]])</f>
        <v>156</v>
      </c>
      <c r="M101" s="14">
        <f>PRODUCT(InputData[[#This Row],[QUANTITY]],InputData[[#This Row],[SALE PRICE ]])*(1-InputData[[#This Row],[DISCOUNT %]])</f>
        <v>204.35999999999999</v>
      </c>
      <c r="N101" s="14">
        <f>InputData[[#This Row],[TOTAL COST]]/10^3</f>
        <v>0.156</v>
      </c>
      <c r="O101" s="14">
        <f>InputData[[#This Row],[TOTAL SALES]]/10^3</f>
        <v>0.20435999999999999</v>
      </c>
      <c r="P101" s="11">
        <f>DAY(InputData[[#This Row],[DATE]])</f>
        <v>4</v>
      </c>
      <c r="Q101" s="11" t="str">
        <f>TEXT(InputData[[#This Row],[DATE]],"mmm")</f>
        <v>May</v>
      </c>
      <c r="R101" s="11">
        <f>YEAR(InputData[[#This Row],[DATE]])</f>
        <v>2021</v>
      </c>
      <c r="S101" s="11">
        <f>InputData[[#This Row],[TOTAL SALES]]-InputData[[#This Row],[TOTAL COST]]</f>
        <v>48.359999999999985</v>
      </c>
      <c r="T101" s="18">
        <f>InputData[[#This Row],[PROFIT ]]/InputData[[#This Row],[TOTAL SALES]]</f>
        <v>0.23664122137404575</v>
      </c>
    </row>
    <row r="102" spans="1:20" hidden="1" x14ac:dyDescent="0.25">
      <c r="A102" s="3">
        <v>44320</v>
      </c>
      <c r="B102" s="4" t="s">
        <v>35</v>
      </c>
      <c r="C102" s="5">
        <v>4</v>
      </c>
      <c r="D102" s="5" t="s">
        <v>108</v>
      </c>
      <c r="E102" s="5" t="s">
        <v>107</v>
      </c>
      <c r="F102" s="6">
        <v>0</v>
      </c>
      <c r="G102" t="str">
        <f>VLOOKUP(InputData[[#This Row],[PRODUCT ID]],'Master Data'!$A:$F,2,0)</f>
        <v>Product14</v>
      </c>
      <c r="H102" t="str">
        <f>VLOOKUP(InputData[[#This Row],[PRODUCT ID]],'Master Data'!$A:$F,3,0)</f>
        <v>Category02</v>
      </c>
      <c r="I102" t="str">
        <f>VLOOKUP(InputData[[#This Row],[PRODUCT ID]],'Master Data'!$A:$F,4,0)</f>
        <v>Kg</v>
      </c>
      <c r="J102" s="14">
        <f>VLOOKUP(InputData[[#This Row],[PRODUCT ID]],'Master Data'!$A:$F,5,0)</f>
        <v>112</v>
      </c>
      <c r="K102" s="14">
        <f>VLOOKUP(InputData[[#This Row],[PRODUCT ID]],'Master Data'!$A:$F,6,0)</f>
        <v>146.72</v>
      </c>
      <c r="L102" s="14">
        <f>PRODUCT(InputData[[#This Row],[QUANTITY]],InputData[[#This Row],[COST]])</f>
        <v>448</v>
      </c>
      <c r="M102" s="14">
        <f>PRODUCT(InputData[[#This Row],[QUANTITY]],InputData[[#This Row],[SALE PRICE ]])*(1-InputData[[#This Row],[DISCOUNT %]])</f>
        <v>586.88</v>
      </c>
      <c r="N102" s="14">
        <f>InputData[[#This Row],[TOTAL COST]]/10^3</f>
        <v>0.44800000000000001</v>
      </c>
      <c r="O102" s="14">
        <f>InputData[[#This Row],[TOTAL SALES]]/10^3</f>
        <v>0.58687999999999996</v>
      </c>
      <c r="P102" s="11">
        <f>DAY(InputData[[#This Row],[DATE]])</f>
        <v>4</v>
      </c>
      <c r="Q102" s="11" t="str">
        <f>TEXT(InputData[[#This Row],[DATE]],"mmm")</f>
        <v>May</v>
      </c>
      <c r="R102" s="11">
        <f>YEAR(InputData[[#This Row],[DATE]])</f>
        <v>2021</v>
      </c>
      <c r="S102" s="11">
        <f>InputData[[#This Row],[TOTAL SALES]]-InputData[[#This Row],[TOTAL COST]]</f>
        <v>138.88</v>
      </c>
      <c r="T102" s="18">
        <f>InputData[[#This Row],[PROFIT ]]/InputData[[#This Row],[TOTAL SALES]]</f>
        <v>0.23664122137404581</v>
      </c>
    </row>
    <row r="103" spans="1:20" hidden="1" x14ac:dyDescent="0.25">
      <c r="A103" s="3">
        <v>44321</v>
      </c>
      <c r="B103" s="4" t="s">
        <v>24</v>
      </c>
      <c r="C103" s="5">
        <v>13</v>
      </c>
      <c r="D103" s="5" t="s">
        <v>108</v>
      </c>
      <c r="E103" s="5" t="s">
        <v>107</v>
      </c>
      <c r="F103" s="6">
        <v>0</v>
      </c>
      <c r="G103" t="str">
        <f>VLOOKUP(InputData[[#This Row],[PRODUCT ID]],'Master Data'!$A:$F,2,0)</f>
        <v>Product09</v>
      </c>
      <c r="H103" t="str">
        <f>VLOOKUP(InputData[[#This Row],[PRODUCT ID]],'Master Data'!$A:$F,3,0)</f>
        <v>Category01</v>
      </c>
      <c r="I103" t="str">
        <f>VLOOKUP(InputData[[#This Row],[PRODUCT ID]],'Master Data'!$A:$F,4,0)</f>
        <v>No.</v>
      </c>
      <c r="J103" s="14">
        <f>VLOOKUP(InputData[[#This Row],[PRODUCT ID]],'Master Data'!$A:$F,5,0)</f>
        <v>6</v>
      </c>
      <c r="K103" s="14">
        <f>VLOOKUP(InputData[[#This Row],[PRODUCT ID]],'Master Data'!$A:$F,6,0)</f>
        <v>7.8599999999999994</v>
      </c>
      <c r="L103" s="14">
        <f>PRODUCT(InputData[[#This Row],[QUANTITY]],InputData[[#This Row],[COST]])</f>
        <v>78</v>
      </c>
      <c r="M103" s="14">
        <f>PRODUCT(InputData[[#This Row],[QUANTITY]],InputData[[#This Row],[SALE PRICE ]])*(1-InputData[[#This Row],[DISCOUNT %]])</f>
        <v>102.17999999999999</v>
      </c>
      <c r="N103" s="14">
        <f>InputData[[#This Row],[TOTAL COST]]/10^3</f>
        <v>7.8E-2</v>
      </c>
      <c r="O103" s="14">
        <f>InputData[[#This Row],[TOTAL SALES]]/10^3</f>
        <v>0.10217999999999999</v>
      </c>
      <c r="P103" s="11">
        <f>DAY(InputData[[#This Row],[DATE]])</f>
        <v>5</v>
      </c>
      <c r="Q103" s="11" t="str">
        <f>TEXT(InputData[[#This Row],[DATE]],"mmm")</f>
        <v>May</v>
      </c>
      <c r="R103" s="11">
        <f>YEAR(InputData[[#This Row],[DATE]])</f>
        <v>2021</v>
      </c>
      <c r="S103" s="11">
        <f>InputData[[#This Row],[TOTAL SALES]]-InputData[[#This Row],[TOTAL COST]]</f>
        <v>24.179999999999993</v>
      </c>
      <c r="T103" s="18">
        <f>InputData[[#This Row],[PROFIT ]]/InputData[[#This Row],[TOTAL SALES]]</f>
        <v>0.23664122137404575</v>
      </c>
    </row>
    <row r="104" spans="1:20" hidden="1" x14ac:dyDescent="0.25">
      <c r="A104" s="3">
        <v>44322</v>
      </c>
      <c r="B104" s="4" t="s">
        <v>22</v>
      </c>
      <c r="C104" s="5">
        <v>15</v>
      </c>
      <c r="D104" s="5" t="s">
        <v>108</v>
      </c>
      <c r="E104" s="5" t="s">
        <v>106</v>
      </c>
      <c r="F104" s="6">
        <v>0</v>
      </c>
      <c r="G104" t="str">
        <f>VLOOKUP(InputData[[#This Row],[PRODUCT ID]],'Master Data'!$A:$F,2,0)</f>
        <v>Product08</v>
      </c>
      <c r="H104" t="str">
        <f>VLOOKUP(InputData[[#This Row],[PRODUCT ID]],'Master Data'!$A:$F,3,0)</f>
        <v>Category01</v>
      </c>
      <c r="I104" t="str">
        <f>VLOOKUP(InputData[[#This Row],[PRODUCT ID]],'Master Data'!$A:$F,4,0)</f>
        <v>Kg</v>
      </c>
      <c r="J104" s="14">
        <f>VLOOKUP(InputData[[#This Row],[PRODUCT ID]],'Master Data'!$A:$F,5,0)</f>
        <v>83</v>
      </c>
      <c r="K104" s="14">
        <f>VLOOKUP(InputData[[#This Row],[PRODUCT ID]],'Master Data'!$A:$F,6,0)</f>
        <v>94.62</v>
      </c>
      <c r="L104" s="14">
        <f>PRODUCT(InputData[[#This Row],[QUANTITY]],InputData[[#This Row],[COST]])</f>
        <v>1245</v>
      </c>
      <c r="M104" s="14">
        <f>PRODUCT(InputData[[#This Row],[QUANTITY]],InputData[[#This Row],[SALE PRICE ]])*(1-InputData[[#This Row],[DISCOUNT %]])</f>
        <v>1419.3000000000002</v>
      </c>
      <c r="N104" s="14">
        <f>InputData[[#This Row],[TOTAL COST]]/10^3</f>
        <v>1.2450000000000001</v>
      </c>
      <c r="O104" s="14">
        <f>InputData[[#This Row],[TOTAL SALES]]/10^3</f>
        <v>1.4193000000000002</v>
      </c>
      <c r="P104" s="11">
        <f>DAY(InputData[[#This Row],[DATE]])</f>
        <v>6</v>
      </c>
      <c r="Q104" s="11" t="str">
        <f>TEXT(InputData[[#This Row],[DATE]],"mmm")</f>
        <v>May</v>
      </c>
      <c r="R104" s="11">
        <f>YEAR(InputData[[#This Row],[DATE]])</f>
        <v>2021</v>
      </c>
      <c r="S104" s="11">
        <f>InputData[[#This Row],[TOTAL SALES]]-InputData[[#This Row],[TOTAL COST]]</f>
        <v>174.30000000000018</v>
      </c>
      <c r="T104" s="18">
        <f>InputData[[#This Row],[PROFIT ]]/InputData[[#This Row],[TOTAL SALES]]</f>
        <v>0.12280701754385977</v>
      </c>
    </row>
    <row r="105" spans="1:20" hidden="1" x14ac:dyDescent="0.25">
      <c r="A105" s="3">
        <v>44322</v>
      </c>
      <c r="B105" s="4" t="s">
        <v>24</v>
      </c>
      <c r="C105" s="5">
        <v>6</v>
      </c>
      <c r="D105" s="5" t="s">
        <v>106</v>
      </c>
      <c r="E105" s="5" t="s">
        <v>106</v>
      </c>
      <c r="F105" s="6">
        <v>0</v>
      </c>
      <c r="G105" t="str">
        <f>VLOOKUP(InputData[[#This Row],[PRODUCT ID]],'Master Data'!$A:$F,2,0)</f>
        <v>Product09</v>
      </c>
      <c r="H105" t="str">
        <f>VLOOKUP(InputData[[#This Row],[PRODUCT ID]],'Master Data'!$A:$F,3,0)</f>
        <v>Category01</v>
      </c>
      <c r="I105" t="str">
        <f>VLOOKUP(InputData[[#This Row],[PRODUCT ID]],'Master Data'!$A:$F,4,0)</f>
        <v>No.</v>
      </c>
      <c r="J105" s="14">
        <f>VLOOKUP(InputData[[#This Row],[PRODUCT ID]],'Master Data'!$A:$F,5,0)</f>
        <v>6</v>
      </c>
      <c r="K105" s="14">
        <f>VLOOKUP(InputData[[#This Row],[PRODUCT ID]],'Master Data'!$A:$F,6,0)</f>
        <v>7.8599999999999994</v>
      </c>
      <c r="L105" s="14">
        <f>PRODUCT(InputData[[#This Row],[QUANTITY]],InputData[[#This Row],[COST]])</f>
        <v>36</v>
      </c>
      <c r="M105" s="14">
        <f>PRODUCT(InputData[[#This Row],[QUANTITY]],InputData[[#This Row],[SALE PRICE ]])*(1-InputData[[#This Row],[DISCOUNT %]])</f>
        <v>47.16</v>
      </c>
      <c r="N105" s="14">
        <f>InputData[[#This Row],[TOTAL COST]]/10^3</f>
        <v>3.5999999999999997E-2</v>
      </c>
      <c r="O105" s="14">
        <f>InputData[[#This Row],[TOTAL SALES]]/10^3</f>
        <v>4.7159999999999994E-2</v>
      </c>
      <c r="P105" s="11">
        <f>DAY(InputData[[#This Row],[DATE]])</f>
        <v>6</v>
      </c>
      <c r="Q105" s="11" t="str">
        <f>TEXT(InputData[[#This Row],[DATE]],"mmm")</f>
        <v>May</v>
      </c>
      <c r="R105" s="11">
        <f>YEAR(InputData[[#This Row],[DATE]])</f>
        <v>2021</v>
      </c>
      <c r="S105" s="11">
        <f>InputData[[#This Row],[TOTAL SALES]]-InputData[[#This Row],[TOTAL COST]]</f>
        <v>11.159999999999997</v>
      </c>
      <c r="T105" s="18">
        <f>InputData[[#This Row],[PROFIT ]]/InputData[[#This Row],[TOTAL SALES]]</f>
        <v>0.23664122137404575</v>
      </c>
    </row>
    <row r="106" spans="1:20" hidden="1" x14ac:dyDescent="0.25">
      <c r="A106" s="3">
        <v>44323</v>
      </c>
      <c r="B106" s="4" t="s">
        <v>43</v>
      </c>
      <c r="C106" s="5">
        <v>1</v>
      </c>
      <c r="D106" s="5" t="s">
        <v>108</v>
      </c>
      <c r="E106" s="5" t="s">
        <v>107</v>
      </c>
      <c r="F106" s="6">
        <v>0</v>
      </c>
      <c r="G106" t="str">
        <f>VLOOKUP(InputData[[#This Row],[PRODUCT ID]],'Master Data'!$A:$F,2,0)</f>
        <v>Product18</v>
      </c>
      <c r="H106" t="str">
        <f>VLOOKUP(InputData[[#This Row],[PRODUCT ID]],'Master Data'!$A:$F,3,0)</f>
        <v>Category02</v>
      </c>
      <c r="I106" t="str">
        <f>VLOOKUP(InputData[[#This Row],[PRODUCT ID]],'Master Data'!$A:$F,4,0)</f>
        <v>No.</v>
      </c>
      <c r="J106" s="14">
        <f>VLOOKUP(InputData[[#This Row],[PRODUCT ID]],'Master Data'!$A:$F,5,0)</f>
        <v>37</v>
      </c>
      <c r="K106" s="14">
        <f>VLOOKUP(InputData[[#This Row],[PRODUCT ID]],'Master Data'!$A:$F,6,0)</f>
        <v>49.21</v>
      </c>
      <c r="L106" s="14">
        <f>PRODUCT(InputData[[#This Row],[QUANTITY]],InputData[[#This Row],[COST]])</f>
        <v>37</v>
      </c>
      <c r="M106" s="14">
        <f>PRODUCT(InputData[[#This Row],[QUANTITY]],InputData[[#This Row],[SALE PRICE ]])*(1-InputData[[#This Row],[DISCOUNT %]])</f>
        <v>49.21</v>
      </c>
      <c r="N106" s="14">
        <f>InputData[[#This Row],[TOTAL COST]]/10^3</f>
        <v>3.6999999999999998E-2</v>
      </c>
      <c r="O106" s="14">
        <f>InputData[[#This Row],[TOTAL SALES]]/10^3</f>
        <v>4.9210000000000004E-2</v>
      </c>
      <c r="P106" s="11">
        <f>DAY(InputData[[#This Row],[DATE]])</f>
        <v>7</v>
      </c>
      <c r="Q106" s="11" t="str">
        <f>TEXT(InputData[[#This Row],[DATE]],"mmm")</f>
        <v>May</v>
      </c>
      <c r="R106" s="11">
        <f>YEAR(InputData[[#This Row],[DATE]])</f>
        <v>2021</v>
      </c>
      <c r="S106" s="11">
        <f>InputData[[#This Row],[TOTAL SALES]]-InputData[[#This Row],[TOTAL COST]]</f>
        <v>12.21</v>
      </c>
      <c r="T106" s="18">
        <f>InputData[[#This Row],[PROFIT ]]/InputData[[#This Row],[TOTAL SALES]]</f>
        <v>0.24812030075187971</v>
      </c>
    </row>
    <row r="107" spans="1:20" hidden="1" x14ac:dyDescent="0.25">
      <c r="A107" s="3">
        <v>44325</v>
      </c>
      <c r="B107" s="4" t="s">
        <v>39</v>
      </c>
      <c r="C107" s="5">
        <v>6</v>
      </c>
      <c r="D107" s="5" t="s">
        <v>106</v>
      </c>
      <c r="E107" s="5" t="s">
        <v>106</v>
      </c>
      <c r="F107" s="6">
        <v>0</v>
      </c>
      <c r="G107" t="str">
        <f>VLOOKUP(InputData[[#This Row],[PRODUCT ID]],'Master Data'!$A:$F,2,0)</f>
        <v>Product16</v>
      </c>
      <c r="H107" t="str">
        <f>VLOOKUP(InputData[[#This Row],[PRODUCT ID]],'Master Data'!$A:$F,3,0)</f>
        <v>Category02</v>
      </c>
      <c r="I107" t="str">
        <f>VLOOKUP(InputData[[#This Row],[PRODUCT ID]],'Master Data'!$A:$F,4,0)</f>
        <v>No.</v>
      </c>
      <c r="J107" s="14">
        <f>VLOOKUP(InputData[[#This Row],[PRODUCT ID]],'Master Data'!$A:$F,5,0)</f>
        <v>13</v>
      </c>
      <c r="K107" s="14">
        <f>VLOOKUP(InputData[[#This Row],[PRODUCT ID]],'Master Data'!$A:$F,6,0)</f>
        <v>16.64</v>
      </c>
      <c r="L107" s="14">
        <f>PRODUCT(InputData[[#This Row],[QUANTITY]],InputData[[#This Row],[COST]])</f>
        <v>78</v>
      </c>
      <c r="M107" s="14">
        <f>PRODUCT(InputData[[#This Row],[QUANTITY]],InputData[[#This Row],[SALE PRICE ]])*(1-InputData[[#This Row],[DISCOUNT %]])</f>
        <v>99.84</v>
      </c>
      <c r="N107" s="14">
        <f>InputData[[#This Row],[TOTAL COST]]/10^3</f>
        <v>7.8E-2</v>
      </c>
      <c r="O107" s="14">
        <f>InputData[[#This Row],[TOTAL SALES]]/10^3</f>
        <v>9.9839999999999998E-2</v>
      </c>
      <c r="P107" s="11">
        <f>DAY(InputData[[#This Row],[DATE]])</f>
        <v>9</v>
      </c>
      <c r="Q107" s="11" t="str">
        <f>TEXT(InputData[[#This Row],[DATE]],"mmm")</f>
        <v>May</v>
      </c>
      <c r="R107" s="11">
        <f>YEAR(InputData[[#This Row],[DATE]])</f>
        <v>2021</v>
      </c>
      <c r="S107" s="11">
        <f>InputData[[#This Row],[TOTAL SALES]]-InputData[[#This Row],[TOTAL COST]]</f>
        <v>21.840000000000003</v>
      </c>
      <c r="T107" s="18">
        <f>InputData[[#This Row],[PROFIT ]]/InputData[[#This Row],[TOTAL SALES]]</f>
        <v>0.21875000000000003</v>
      </c>
    </row>
    <row r="108" spans="1:20" hidden="1" x14ac:dyDescent="0.25">
      <c r="A108" s="3">
        <v>44325</v>
      </c>
      <c r="B108" s="4" t="s">
        <v>65</v>
      </c>
      <c r="C108" s="5">
        <v>8</v>
      </c>
      <c r="D108" s="5" t="s">
        <v>108</v>
      </c>
      <c r="E108" s="5" t="s">
        <v>107</v>
      </c>
      <c r="F108" s="6">
        <v>0</v>
      </c>
      <c r="G108" t="str">
        <f>VLOOKUP(InputData[[#This Row],[PRODUCT ID]],'Master Data'!$A:$F,2,0)</f>
        <v>Product28</v>
      </c>
      <c r="H108" t="str">
        <f>VLOOKUP(InputData[[#This Row],[PRODUCT ID]],'Master Data'!$A:$F,3,0)</f>
        <v>Category04</v>
      </c>
      <c r="I108" t="str">
        <f>VLOOKUP(InputData[[#This Row],[PRODUCT ID]],'Master Data'!$A:$F,4,0)</f>
        <v>No.</v>
      </c>
      <c r="J108" s="14">
        <f>VLOOKUP(InputData[[#This Row],[PRODUCT ID]],'Master Data'!$A:$F,5,0)</f>
        <v>37</v>
      </c>
      <c r="K108" s="14">
        <f>VLOOKUP(InputData[[#This Row],[PRODUCT ID]],'Master Data'!$A:$F,6,0)</f>
        <v>41.81</v>
      </c>
      <c r="L108" s="14">
        <f>PRODUCT(InputData[[#This Row],[QUANTITY]],InputData[[#This Row],[COST]])</f>
        <v>296</v>
      </c>
      <c r="M108" s="14">
        <f>PRODUCT(InputData[[#This Row],[QUANTITY]],InputData[[#This Row],[SALE PRICE ]])*(1-InputData[[#This Row],[DISCOUNT %]])</f>
        <v>334.48</v>
      </c>
      <c r="N108" s="14">
        <f>InputData[[#This Row],[TOTAL COST]]/10^3</f>
        <v>0.29599999999999999</v>
      </c>
      <c r="O108" s="14">
        <f>InputData[[#This Row],[TOTAL SALES]]/10^3</f>
        <v>0.33448</v>
      </c>
      <c r="P108" s="11">
        <f>DAY(InputData[[#This Row],[DATE]])</f>
        <v>9</v>
      </c>
      <c r="Q108" s="11" t="str">
        <f>TEXT(InputData[[#This Row],[DATE]],"mmm")</f>
        <v>May</v>
      </c>
      <c r="R108" s="11">
        <f>YEAR(InputData[[#This Row],[DATE]])</f>
        <v>2021</v>
      </c>
      <c r="S108" s="11">
        <f>InputData[[#This Row],[TOTAL SALES]]-InputData[[#This Row],[TOTAL COST]]</f>
        <v>38.480000000000018</v>
      </c>
      <c r="T108" s="18">
        <f>InputData[[#This Row],[PROFIT ]]/InputData[[#This Row],[TOTAL SALES]]</f>
        <v>0.11504424778761067</v>
      </c>
    </row>
    <row r="109" spans="1:20" hidden="1" x14ac:dyDescent="0.25">
      <c r="A109" s="3">
        <v>44328</v>
      </c>
      <c r="B109" s="4" t="s">
        <v>39</v>
      </c>
      <c r="C109" s="5">
        <v>3</v>
      </c>
      <c r="D109" s="5" t="s">
        <v>108</v>
      </c>
      <c r="E109" s="5" t="s">
        <v>106</v>
      </c>
      <c r="F109" s="6">
        <v>0</v>
      </c>
      <c r="G109" t="str">
        <f>VLOOKUP(InputData[[#This Row],[PRODUCT ID]],'Master Data'!$A:$F,2,0)</f>
        <v>Product16</v>
      </c>
      <c r="H109" t="str">
        <f>VLOOKUP(InputData[[#This Row],[PRODUCT ID]],'Master Data'!$A:$F,3,0)</f>
        <v>Category02</v>
      </c>
      <c r="I109" t="str">
        <f>VLOOKUP(InputData[[#This Row],[PRODUCT ID]],'Master Data'!$A:$F,4,0)</f>
        <v>No.</v>
      </c>
      <c r="J109" s="14">
        <f>VLOOKUP(InputData[[#This Row],[PRODUCT ID]],'Master Data'!$A:$F,5,0)</f>
        <v>13</v>
      </c>
      <c r="K109" s="14">
        <f>VLOOKUP(InputData[[#This Row],[PRODUCT ID]],'Master Data'!$A:$F,6,0)</f>
        <v>16.64</v>
      </c>
      <c r="L109" s="14">
        <f>PRODUCT(InputData[[#This Row],[QUANTITY]],InputData[[#This Row],[COST]])</f>
        <v>39</v>
      </c>
      <c r="M109" s="14">
        <f>PRODUCT(InputData[[#This Row],[QUANTITY]],InputData[[#This Row],[SALE PRICE ]])*(1-InputData[[#This Row],[DISCOUNT %]])</f>
        <v>49.92</v>
      </c>
      <c r="N109" s="14">
        <f>InputData[[#This Row],[TOTAL COST]]/10^3</f>
        <v>3.9E-2</v>
      </c>
      <c r="O109" s="14">
        <f>InputData[[#This Row],[TOTAL SALES]]/10^3</f>
        <v>4.9919999999999999E-2</v>
      </c>
      <c r="P109" s="11">
        <f>DAY(InputData[[#This Row],[DATE]])</f>
        <v>12</v>
      </c>
      <c r="Q109" s="11" t="str">
        <f>TEXT(InputData[[#This Row],[DATE]],"mmm")</f>
        <v>May</v>
      </c>
      <c r="R109" s="11">
        <f>YEAR(InputData[[#This Row],[DATE]])</f>
        <v>2021</v>
      </c>
      <c r="S109" s="11">
        <f>InputData[[#This Row],[TOTAL SALES]]-InputData[[#This Row],[TOTAL COST]]</f>
        <v>10.920000000000002</v>
      </c>
      <c r="T109" s="18">
        <f>InputData[[#This Row],[PROFIT ]]/InputData[[#This Row],[TOTAL SALES]]</f>
        <v>0.21875000000000003</v>
      </c>
    </row>
    <row r="110" spans="1:20" hidden="1" x14ac:dyDescent="0.25">
      <c r="A110" s="3">
        <v>44328</v>
      </c>
      <c r="B110" s="4" t="s">
        <v>79</v>
      </c>
      <c r="C110" s="5">
        <v>15</v>
      </c>
      <c r="D110" s="5" t="s">
        <v>108</v>
      </c>
      <c r="E110" s="5" t="s">
        <v>106</v>
      </c>
      <c r="F110" s="6">
        <v>0</v>
      </c>
      <c r="G110" t="str">
        <f>VLOOKUP(InputData[[#This Row],[PRODUCT ID]],'Master Data'!$A:$F,2,0)</f>
        <v>Product35</v>
      </c>
      <c r="H110" t="str">
        <f>VLOOKUP(InputData[[#This Row],[PRODUCT ID]],'Master Data'!$A:$F,3,0)</f>
        <v>Category04</v>
      </c>
      <c r="I110" t="str">
        <f>VLOOKUP(InputData[[#This Row],[PRODUCT ID]],'Master Data'!$A:$F,4,0)</f>
        <v>No.</v>
      </c>
      <c r="J110" s="14">
        <f>VLOOKUP(InputData[[#This Row],[PRODUCT ID]],'Master Data'!$A:$F,5,0)</f>
        <v>5</v>
      </c>
      <c r="K110" s="14">
        <f>VLOOKUP(InputData[[#This Row],[PRODUCT ID]],'Master Data'!$A:$F,6,0)</f>
        <v>6.7</v>
      </c>
      <c r="L110" s="14">
        <f>PRODUCT(InputData[[#This Row],[QUANTITY]],InputData[[#This Row],[COST]])</f>
        <v>75</v>
      </c>
      <c r="M110" s="14">
        <f>PRODUCT(InputData[[#This Row],[QUANTITY]],InputData[[#This Row],[SALE PRICE ]])*(1-InputData[[#This Row],[DISCOUNT %]])</f>
        <v>100.5</v>
      </c>
      <c r="N110" s="14">
        <f>InputData[[#This Row],[TOTAL COST]]/10^3</f>
        <v>7.4999999999999997E-2</v>
      </c>
      <c r="O110" s="14">
        <f>InputData[[#This Row],[TOTAL SALES]]/10^3</f>
        <v>0.10050000000000001</v>
      </c>
      <c r="P110" s="11">
        <f>DAY(InputData[[#This Row],[DATE]])</f>
        <v>12</v>
      </c>
      <c r="Q110" s="11" t="str">
        <f>TEXT(InputData[[#This Row],[DATE]],"mmm")</f>
        <v>May</v>
      </c>
      <c r="R110" s="11">
        <f>YEAR(InputData[[#This Row],[DATE]])</f>
        <v>2021</v>
      </c>
      <c r="S110" s="11">
        <f>InputData[[#This Row],[TOTAL SALES]]-InputData[[#This Row],[TOTAL COST]]</f>
        <v>25.5</v>
      </c>
      <c r="T110" s="18">
        <f>InputData[[#This Row],[PROFIT ]]/InputData[[#This Row],[TOTAL SALES]]</f>
        <v>0.2537313432835821</v>
      </c>
    </row>
    <row r="111" spans="1:20" hidden="1" x14ac:dyDescent="0.25">
      <c r="A111" s="3">
        <v>44329</v>
      </c>
      <c r="B111" s="4" t="s">
        <v>67</v>
      </c>
      <c r="C111" s="5">
        <v>4</v>
      </c>
      <c r="D111" s="5" t="s">
        <v>108</v>
      </c>
      <c r="E111" s="5" t="s">
        <v>106</v>
      </c>
      <c r="F111" s="6">
        <v>0</v>
      </c>
      <c r="G111" t="str">
        <f>VLOOKUP(InputData[[#This Row],[PRODUCT ID]],'Master Data'!$A:$F,2,0)</f>
        <v>Product29</v>
      </c>
      <c r="H111" t="str">
        <f>VLOOKUP(InputData[[#This Row],[PRODUCT ID]],'Master Data'!$A:$F,3,0)</f>
        <v>Category04</v>
      </c>
      <c r="I111" t="str">
        <f>VLOOKUP(InputData[[#This Row],[PRODUCT ID]],'Master Data'!$A:$F,4,0)</f>
        <v>Lt</v>
      </c>
      <c r="J111" s="14">
        <f>VLOOKUP(InputData[[#This Row],[PRODUCT ID]],'Master Data'!$A:$F,5,0)</f>
        <v>47</v>
      </c>
      <c r="K111" s="14">
        <f>VLOOKUP(InputData[[#This Row],[PRODUCT ID]],'Master Data'!$A:$F,6,0)</f>
        <v>53.11</v>
      </c>
      <c r="L111" s="14">
        <f>PRODUCT(InputData[[#This Row],[QUANTITY]],InputData[[#This Row],[COST]])</f>
        <v>188</v>
      </c>
      <c r="M111" s="14">
        <f>PRODUCT(InputData[[#This Row],[QUANTITY]],InputData[[#This Row],[SALE PRICE ]])*(1-InputData[[#This Row],[DISCOUNT %]])</f>
        <v>212.44</v>
      </c>
      <c r="N111" s="14">
        <f>InputData[[#This Row],[TOTAL COST]]/10^3</f>
        <v>0.188</v>
      </c>
      <c r="O111" s="14">
        <f>InputData[[#This Row],[TOTAL SALES]]/10^3</f>
        <v>0.21243999999999999</v>
      </c>
      <c r="P111" s="11">
        <f>DAY(InputData[[#This Row],[DATE]])</f>
        <v>13</v>
      </c>
      <c r="Q111" s="11" t="str">
        <f>TEXT(InputData[[#This Row],[DATE]],"mmm")</f>
        <v>May</v>
      </c>
      <c r="R111" s="11">
        <f>YEAR(InputData[[#This Row],[DATE]])</f>
        <v>2021</v>
      </c>
      <c r="S111" s="11">
        <f>InputData[[#This Row],[TOTAL SALES]]-InputData[[#This Row],[TOTAL COST]]</f>
        <v>24.439999999999998</v>
      </c>
      <c r="T111" s="18">
        <f>InputData[[#This Row],[PROFIT ]]/InputData[[#This Row],[TOTAL SALES]]</f>
        <v>0.1150442477876106</v>
      </c>
    </row>
    <row r="112" spans="1:20" hidden="1" x14ac:dyDescent="0.25">
      <c r="A112" s="3">
        <v>44336</v>
      </c>
      <c r="B112" s="4" t="s">
        <v>94</v>
      </c>
      <c r="C112" s="5">
        <v>2</v>
      </c>
      <c r="D112" s="5" t="s">
        <v>106</v>
      </c>
      <c r="E112" s="5" t="s">
        <v>107</v>
      </c>
      <c r="F112" s="6">
        <v>0</v>
      </c>
      <c r="G112" t="str">
        <f>VLOOKUP(InputData[[#This Row],[PRODUCT ID]],'Master Data'!$A:$F,2,0)</f>
        <v>Product42</v>
      </c>
      <c r="H112" t="str">
        <f>VLOOKUP(InputData[[#This Row],[PRODUCT ID]],'Master Data'!$A:$F,3,0)</f>
        <v>Category05</v>
      </c>
      <c r="I112" t="str">
        <f>VLOOKUP(InputData[[#This Row],[PRODUCT ID]],'Master Data'!$A:$F,4,0)</f>
        <v>Ft</v>
      </c>
      <c r="J112" s="14">
        <f>VLOOKUP(InputData[[#This Row],[PRODUCT ID]],'Master Data'!$A:$F,5,0)</f>
        <v>120</v>
      </c>
      <c r="K112" s="14">
        <f>VLOOKUP(InputData[[#This Row],[PRODUCT ID]],'Master Data'!$A:$F,6,0)</f>
        <v>162</v>
      </c>
      <c r="L112" s="14">
        <f>PRODUCT(InputData[[#This Row],[QUANTITY]],InputData[[#This Row],[COST]])</f>
        <v>240</v>
      </c>
      <c r="M112" s="14">
        <f>PRODUCT(InputData[[#This Row],[QUANTITY]],InputData[[#This Row],[SALE PRICE ]])*(1-InputData[[#This Row],[DISCOUNT %]])</f>
        <v>324</v>
      </c>
      <c r="N112" s="14">
        <f>InputData[[#This Row],[TOTAL COST]]/10^3</f>
        <v>0.24</v>
      </c>
      <c r="O112" s="14">
        <f>InputData[[#This Row],[TOTAL SALES]]/10^3</f>
        <v>0.32400000000000001</v>
      </c>
      <c r="P112" s="11">
        <f>DAY(InputData[[#This Row],[DATE]])</f>
        <v>20</v>
      </c>
      <c r="Q112" s="11" t="str">
        <f>TEXT(InputData[[#This Row],[DATE]],"mmm")</f>
        <v>May</v>
      </c>
      <c r="R112" s="11">
        <f>YEAR(InputData[[#This Row],[DATE]])</f>
        <v>2021</v>
      </c>
      <c r="S112" s="11">
        <f>InputData[[#This Row],[TOTAL SALES]]-InputData[[#This Row],[TOTAL COST]]</f>
        <v>84</v>
      </c>
      <c r="T112" s="18">
        <f>InputData[[#This Row],[PROFIT ]]/InputData[[#This Row],[TOTAL SALES]]</f>
        <v>0.25925925925925924</v>
      </c>
    </row>
    <row r="113" spans="1:20" hidden="1" x14ac:dyDescent="0.25">
      <c r="A113" s="3">
        <v>44339</v>
      </c>
      <c r="B113" s="4" t="s">
        <v>90</v>
      </c>
      <c r="C113" s="5">
        <v>11</v>
      </c>
      <c r="D113" s="5" t="s">
        <v>108</v>
      </c>
      <c r="E113" s="5" t="s">
        <v>106</v>
      </c>
      <c r="F113" s="6">
        <v>0</v>
      </c>
      <c r="G113" t="str">
        <f>VLOOKUP(InputData[[#This Row],[PRODUCT ID]],'Master Data'!$A:$F,2,0)</f>
        <v>Product40</v>
      </c>
      <c r="H113" t="str">
        <f>VLOOKUP(InputData[[#This Row],[PRODUCT ID]],'Master Data'!$A:$F,3,0)</f>
        <v>Category05</v>
      </c>
      <c r="I113" t="str">
        <f>VLOOKUP(InputData[[#This Row],[PRODUCT ID]],'Master Data'!$A:$F,4,0)</f>
        <v>Kg</v>
      </c>
      <c r="J113" s="14">
        <f>VLOOKUP(InputData[[#This Row],[PRODUCT ID]],'Master Data'!$A:$F,5,0)</f>
        <v>90</v>
      </c>
      <c r="K113" s="14">
        <f>VLOOKUP(InputData[[#This Row],[PRODUCT ID]],'Master Data'!$A:$F,6,0)</f>
        <v>115.2</v>
      </c>
      <c r="L113" s="14">
        <f>PRODUCT(InputData[[#This Row],[QUANTITY]],InputData[[#This Row],[COST]])</f>
        <v>990</v>
      </c>
      <c r="M113" s="14">
        <f>PRODUCT(InputData[[#This Row],[QUANTITY]],InputData[[#This Row],[SALE PRICE ]])*(1-InputData[[#This Row],[DISCOUNT %]])</f>
        <v>1267.2</v>
      </c>
      <c r="N113" s="14">
        <f>InputData[[#This Row],[TOTAL COST]]/10^3</f>
        <v>0.99</v>
      </c>
      <c r="O113" s="14">
        <f>InputData[[#This Row],[TOTAL SALES]]/10^3</f>
        <v>1.2672000000000001</v>
      </c>
      <c r="P113" s="11">
        <f>DAY(InputData[[#This Row],[DATE]])</f>
        <v>23</v>
      </c>
      <c r="Q113" s="11" t="str">
        <f>TEXT(InputData[[#This Row],[DATE]],"mmm")</f>
        <v>May</v>
      </c>
      <c r="R113" s="11">
        <f>YEAR(InputData[[#This Row],[DATE]])</f>
        <v>2021</v>
      </c>
      <c r="S113" s="11">
        <f>InputData[[#This Row],[TOTAL SALES]]-InputData[[#This Row],[TOTAL COST]]</f>
        <v>277.20000000000005</v>
      </c>
      <c r="T113" s="18">
        <f>InputData[[#This Row],[PROFIT ]]/InputData[[#This Row],[TOTAL SALES]]</f>
        <v>0.21875000000000003</v>
      </c>
    </row>
    <row r="114" spans="1:20" hidden="1" x14ac:dyDescent="0.25">
      <c r="A114" s="3">
        <v>44346</v>
      </c>
      <c r="B114" s="4" t="s">
        <v>54</v>
      </c>
      <c r="C114" s="5">
        <v>13</v>
      </c>
      <c r="D114" s="5" t="s">
        <v>106</v>
      </c>
      <c r="E114" s="5" t="s">
        <v>106</v>
      </c>
      <c r="F114" s="6">
        <v>0</v>
      </c>
      <c r="G114" t="str">
        <f>VLOOKUP(InputData[[#This Row],[PRODUCT ID]],'Master Data'!$A:$F,2,0)</f>
        <v>Product23</v>
      </c>
      <c r="H114" t="str">
        <f>VLOOKUP(InputData[[#This Row],[PRODUCT ID]],'Master Data'!$A:$F,3,0)</f>
        <v>Category03</v>
      </c>
      <c r="I114" t="str">
        <f>VLOOKUP(InputData[[#This Row],[PRODUCT ID]],'Master Data'!$A:$F,4,0)</f>
        <v>Ft</v>
      </c>
      <c r="J114" s="14">
        <f>VLOOKUP(InputData[[#This Row],[PRODUCT ID]],'Master Data'!$A:$F,5,0)</f>
        <v>141</v>
      </c>
      <c r="K114" s="14">
        <f>VLOOKUP(InputData[[#This Row],[PRODUCT ID]],'Master Data'!$A:$F,6,0)</f>
        <v>149.46</v>
      </c>
      <c r="L114" s="14">
        <f>PRODUCT(InputData[[#This Row],[QUANTITY]],InputData[[#This Row],[COST]])</f>
        <v>1833</v>
      </c>
      <c r="M114" s="14">
        <f>PRODUCT(InputData[[#This Row],[QUANTITY]],InputData[[#This Row],[SALE PRICE ]])*(1-InputData[[#This Row],[DISCOUNT %]])</f>
        <v>1942.98</v>
      </c>
      <c r="N114" s="14">
        <f>InputData[[#This Row],[TOTAL COST]]/10^3</f>
        <v>1.833</v>
      </c>
      <c r="O114" s="14">
        <f>InputData[[#This Row],[TOTAL SALES]]/10^3</f>
        <v>1.9429799999999999</v>
      </c>
      <c r="P114" s="11">
        <f>DAY(InputData[[#This Row],[DATE]])</f>
        <v>30</v>
      </c>
      <c r="Q114" s="11" t="str">
        <f>TEXT(InputData[[#This Row],[DATE]],"mmm")</f>
        <v>May</v>
      </c>
      <c r="R114" s="11">
        <f>YEAR(InputData[[#This Row],[DATE]])</f>
        <v>2021</v>
      </c>
      <c r="S114" s="11">
        <f>InputData[[#This Row],[TOTAL SALES]]-InputData[[#This Row],[TOTAL COST]]</f>
        <v>109.98000000000002</v>
      </c>
      <c r="T114" s="18">
        <f>InputData[[#This Row],[PROFIT ]]/InputData[[#This Row],[TOTAL SALES]]</f>
        <v>5.6603773584905669E-2</v>
      </c>
    </row>
    <row r="115" spans="1:20" hidden="1" x14ac:dyDescent="0.25">
      <c r="A115" s="3">
        <v>44346</v>
      </c>
      <c r="B115" s="4" t="s">
        <v>33</v>
      </c>
      <c r="C115" s="5">
        <v>6</v>
      </c>
      <c r="D115" s="5" t="s">
        <v>106</v>
      </c>
      <c r="E115" s="5" t="s">
        <v>107</v>
      </c>
      <c r="F115" s="6">
        <v>0</v>
      </c>
      <c r="G115" t="str">
        <f>VLOOKUP(InputData[[#This Row],[PRODUCT ID]],'Master Data'!$A:$F,2,0)</f>
        <v>Product13</v>
      </c>
      <c r="H115" t="str">
        <f>VLOOKUP(InputData[[#This Row],[PRODUCT ID]],'Master Data'!$A:$F,3,0)</f>
        <v>Category02</v>
      </c>
      <c r="I115" t="str">
        <f>VLOOKUP(InputData[[#This Row],[PRODUCT ID]],'Master Data'!$A:$F,4,0)</f>
        <v>Kg</v>
      </c>
      <c r="J115" s="14">
        <f>VLOOKUP(InputData[[#This Row],[PRODUCT ID]],'Master Data'!$A:$F,5,0)</f>
        <v>112</v>
      </c>
      <c r="K115" s="14">
        <f>VLOOKUP(InputData[[#This Row],[PRODUCT ID]],'Master Data'!$A:$F,6,0)</f>
        <v>122.08</v>
      </c>
      <c r="L115" s="14">
        <f>PRODUCT(InputData[[#This Row],[QUANTITY]],InputData[[#This Row],[COST]])</f>
        <v>672</v>
      </c>
      <c r="M115" s="14">
        <f>PRODUCT(InputData[[#This Row],[QUANTITY]],InputData[[#This Row],[SALE PRICE ]])*(1-InputData[[#This Row],[DISCOUNT %]])</f>
        <v>732.48</v>
      </c>
      <c r="N115" s="14">
        <f>InputData[[#This Row],[TOTAL COST]]/10^3</f>
        <v>0.67200000000000004</v>
      </c>
      <c r="O115" s="14">
        <f>InputData[[#This Row],[TOTAL SALES]]/10^3</f>
        <v>0.73248000000000002</v>
      </c>
      <c r="P115" s="11">
        <f>DAY(InputData[[#This Row],[DATE]])</f>
        <v>30</v>
      </c>
      <c r="Q115" s="11" t="str">
        <f>TEXT(InputData[[#This Row],[DATE]],"mmm")</f>
        <v>May</v>
      </c>
      <c r="R115" s="11">
        <f>YEAR(InputData[[#This Row],[DATE]])</f>
        <v>2021</v>
      </c>
      <c r="S115" s="11">
        <f>InputData[[#This Row],[TOTAL SALES]]-InputData[[#This Row],[TOTAL COST]]</f>
        <v>60.480000000000018</v>
      </c>
      <c r="T115" s="18">
        <f>InputData[[#This Row],[PROFIT ]]/InputData[[#This Row],[TOTAL SALES]]</f>
        <v>8.256880733944956E-2</v>
      </c>
    </row>
    <row r="116" spans="1:20" hidden="1" x14ac:dyDescent="0.25">
      <c r="A116" s="3">
        <v>44350</v>
      </c>
      <c r="B116" s="4" t="s">
        <v>50</v>
      </c>
      <c r="C116" s="5">
        <v>10</v>
      </c>
      <c r="D116" s="5" t="s">
        <v>108</v>
      </c>
      <c r="E116" s="5" t="s">
        <v>107</v>
      </c>
      <c r="F116" s="6">
        <v>0</v>
      </c>
      <c r="G116" t="str">
        <f>VLOOKUP(InputData[[#This Row],[PRODUCT ID]],'Master Data'!$A:$F,2,0)</f>
        <v>Product21</v>
      </c>
      <c r="H116" t="str">
        <f>VLOOKUP(InputData[[#This Row],[PRODUCT ID]],'Master Data'!$A:$F,3,0)</f>
        <v>Category03</v>
      </c>
      <c r="I116" t="str">
        <f>VLOOKUP(InputData[[#This Row],[PRODUCT ID]],'Master Data'!$A:$F,4,0)</f>
        <v>Ft</v>
      </c>
      <c r="J116" s="14">
        <f>VLOOKUP(InputData[[#This Row],[PRODUCT ID]],'Master Data'!$A:$F,5,0)</f>
        <v>126</v>
      </c>
      <c r="K116" s="14">
        <f>VLOOKUP(InputData[[#This Row],[PRODUCT ID]],'Master Data'!$A:$F,6,0)</f>
        <v>162.54</v>
      </c>
      <c r="L116" s="14">
        <f>PRODUCT(InputData[[#This Row],[QUANTITY]],InputData[[#This Row],[COST]])</f>
        <v>1260</v>
      </c>
      <c r="M116" s="14">
        <f>PRODUCT(InputData[[#This Row],[QUANTITY]],InputData[[#This Row],[SALE PRICE ]])*(1-InputData[[#This Row],[DISCOUNT %]])</f>
        <v>1625.3999999999999</v>
      </c>
      <c r="N116" s="14">
        <f>InputData[[#This Row],[TOTAL COST]]/10^3</f>
        <v>1.26</v>
      </c>
      <c r="O116" s="14">
        <f>InputData[[#This Row],[TOTAL SALES]]/10^3</f>
        <v>1.6254</v>
      </c>
      <c r="P116" s="11">
        <f>DAY(InputData[[#This Row],[DATE]])</f>
        <v>3</v>
      </c>
      <c r="Q116" s="11" t="str">
        <f>TEXT(InputData[[#This Row],[DATE]],"mmm")</f>
        <v>Jun</v>
      </c>
      <c r="R116" s="11">
        <f>YEAR(InputData[[#This Row],[DATE]])</f>
        <v>2021</v>
      </c>
      <c r="S116" s="11">
        <f>InputData[[#This Row],[TOTAL SALES]]-InputData[[#This Row],[TOTAL COST]]</f>
        <v>365.39999999999986</v>
      </c>
      <c r="T116" s="18">
        <f>InputData[[#This Row],[PROFIT ]]/InputData[[#This Row],[TOTAL SALES]]</f>
        <v>0.22480620155038752</v>
      </c>
    </row>
    <row r="117" spans="1:20" hidden="1" x14ac:dyDescent="0.25">
      <c r="A117" s="3">
        <v>44351</v>
      </c>
      <c r="B117" s="4" t="s">
        <v>47</v>
      </c>
      <c r="C117" s="5">
        <v>8</v>
      </c>
      <c r="D117" s="5" t="s">
        <v>105</v>
      </c>
      <c r="E117" s="5" t="s">
        <v>106</v>
      </c>
      <c r="F117" s="6">
        <v>0</v>
      </c>
      <c r="G117" t="str">
        <f>VLOOKUP(InputData[[#This Row],[PRODUCT ID]],'Master Data'!$A:$F,2,0)</f>
        <v>Product20</v>
      </c>
      <c r="H117" t="str">
        <f>VLOOKUP(InputData[[#This Row],[PRODUCT ID]],'Master Data'!$A:$F,3,0)</f>
        <v>Category03</v>
      </c>
      <c r="I117" t="str">
        <f>VLOOKUP(InputData[[#This Row],[PRODUCT ID]],'Master Data'!$A:$F,4,0)</f>
        <v>Lt</v>
      </c>
      <c r="J117" s="14">
        <f>VLOOKUP(InputData[[#This Row],[PRODUCT ID]],'Master Data'!$A:$F,5,0)</f>
        <v>61</v>
      </c>
      <c r="K117" s="14">
        <f>VLOOKUP(InputData[[#This Row],[PRODUCT ID]],'Master Data'!$A:$F,6,0)</f>
        <v>76.25</v>
      </c>
      <c r="L117" s="14">
        <f>PRODUCT(InputData[[#This Row],[QUANTITY]],InputData[[#This Row],[COST]])</f>
        <v>488</v>
      </c>
      <c r="M117" s="14">
        <f>PRODUCT(InputData[[#This Row],[QUANTITY]],InputData[[#This Row],[SALE PRICE ]])*(1-InputData[[#This Row],[DISCOUNT %]])</f>
        <v>610</v>
      </c>
      <c r="N117" s="14">
        <f>InputData[[#This Row],[TOTAL COST]]/10^3</f>
        <v>0.48799999999999999</v>
      </c>
      <c r="O117" s="14">
        <f>InputData[[#This Row],[TOTAL SALES]]/10^3</f>
        <v>0.61</v>
      </c>
      <c r="P117" s="11">
        <f>DAY(InputData[[#This Row],[DATE]])</f>
        <v>4</v>
      </c>
      <c r="Q117" s="11" t="str">
        <f>TEXT(InputData[[#This Row],[DATE]],"mmm")</f>
        <v>Jun</v>
      </c>
      <c r="R117" s="11">
        <f>YEAR(InputData[[#This Row],[DATE]])</f>
        <v>2021</v>
      </c>
      <c r="S117" s="11">
        <f>InputData[[#This Row],[TOTAL SALES]]-InputData[[#This Row],[TOTAL COST]]</f>
        <v>122</v>
      </c>
      <c r="T117" s="18">
        <f>InputData[[#This Row],[PROFIT ]]/InputData[[#This Row],[TOTAL SALES]]</f>
        <v>0.2</v>
      </c>
    </row>
    <row r="118" spans="1:20" hidden="1" x14ac:dyDescent="0.25">
      <c r="A118" s="3">
        <v>44351</v>
      </c>
      <c r="B118" s="4" t="s">
        <v>47</v>
      </c>
      <c r="C118" s="5">
        <v>12</v>
      </c>
      <c r="D118" s="5" t="s">
        <v>106</v>
      </c>
      <c r="E118" s="5" t="s">
        <v>107</v>
      </c>
      <c r="F118" s="6">
        <v>0</v>
      </c>
      <c r="G118" t="str">
        <f>VLOOKUP(InputData[[#This Row],[PRODUCT ID]],'Master Data'!$A:$F,2,0)</f>
        <v>Product20</v>
      </c>
      <c r="H118" t="str">
        <f>VLOOKUP(InputData[[#This Row],[PRODUCT ID]],'Master Data'!$A:$F,3,0)</f>
        <v>Category03</v>
      </c>
      <c r="I118" t="str">
        <f>VLOOKUP(InputData[[#This Row],[PRODUCT ID]],'Master Data'!$A:$F,4,0)</f>
        <v>Lt</v>
      </c>
      <c r="J118" s="14">
        <f>VLOOKUP(InputData[[#This Row],[PRODUCT ID]],'Master Data'!$A:$F,5,0)</f>
        <v>61</v>
      </c>
      <c r="K118" s="14">
        <f>VLOOKUP(InputData[[#This Row],[PRODUCT ID]],'Master Data'!$A:$F,6,0)</f>
        <v>76.25</v>
      </c>
      <c r="L118" s="14">
        <f>PRODUCT(InputData[[#This Row],[QUANTITY]],InputData[[#This Row],[COST]])</f>
        <v>732</v>
      </c>
      <c r="M118" s="14">
        <f>PRODUCT(InputData[[#This Row],[QUANTITY]],InputData[[#This Row],[SALE PRICE ]])*(1-InputData[[#This Row],[DISCOUNT %]])</f>
        <v>915</v>
      </c>
      <c r="N118" s="14">
        <f>InputData[[#This Row],[TOTAL COST]]/10^3</f>
        <v>0.73199999999999998</v>
      </c>
      <c r="O118" s="14">
        <f>InputData[[#This Row],[TOTAL SALES]]/10^3</f>
        <v>0.91500000000000004</v>
      </c>
      <c r="P118" s="11">
        <f>DAY(InputData[[#This Row],[DATE]])</f>
        <v>4</v>
      </c>
      <c r="Q118" s="11" t="str">
        <f>TEXT(InputData[[#This Row],[DATE]],"mmm")</f>
        <v>Jun</v>
      </c>
      <c r="R118" s="11">
        <f>YEAR(InputData[[#This Row],[DATE]])</f>
        <v>2021</v>
      </c>
      <c r="S118" s="11">
        <f>InputData[[#This Row],[TOTAL SALES]]-InputData[[#This Row],[TOTAL COST]]</f>
        <v>183</v>
      </c>
      <c r="T118" s="18">
        <f>InputData[[#This Row],[PROFIT ]]/InputData[[#This Row],[TOTAL SALES]]</f>
        <v>0.2</v>
      </c>
    </row>
    <row r="119" spans="1:20" hidden="1" x14ac:dyDescent="0.25">
      <c r="A119" s="3">
        <v>44352</v>
      </c>
      <c r="B119" s="4" t="s">
        <v>52</v>
      </c>
      <c r="C119" s="5">
        <v>15</v>
      </c>
      <c r="D119" s="5" t="s">
        <v>105</v>
      </c>
      <c r="E119" s="5" t="s">
        <v>106</v>
      </c>
      <c r="F119" s="6">
        <v>0</v>
      </c>
      <c r="G119" t="str">
        <f>VLOOKUP(InputData[[#This Row],[PRODUCT ID]],'Master Data'!$A:$F,2,0)</f>
        <v>Product22</v>
      </c>
      <c r="H119" t="str">
        <f>VLOOKUP(InputData[[#This Row],[PRODUCT ID]],'Master Data'!$A:$F,3,0)</f>
        <v>Category03</v>
      </c>
      <c r="I119" t="str">
        <f>VLOOKUP(InputData[[#This Row],[PRODUCT ID]],'Master Data'!$A:$F,4,0)</f>
        <v>Ft</v>
      </c>
      <c r="J119" s="14">
        <f>VLOOKUP(InputData[[#This Row],[PRODUCT ID]],'Master Data'!$A:$F,5,0)</f>
        <v>121</v>
      </c>
      <c r="K119" s="14">
        <f>VLOOKUP(InputData[[#This Row],[PRODUCT ID]],'Master Data'!$A:$F,6,0)</f>
        <v>141.57</v>
      </c>
      <c r="L119" s="14">
        <f>PRODUCT(InputData[[#This Row],[QUANTITY]],InputData[[#This Row],[COST]])</f>
        <v>1815</v>
      </c>
      <c r="M119" s="14">
        <f>PRODUCT(InputData[[#This Row],[QUANTITY]],InputData[[#This Row],[SALE PRICE ]])*(1-InputData[[#This Row],[DISCOUNT %]])</f>
        <v>2123.5499999999997</v>
      </c>
      <c r="N119" s="14">
        <f>InputData[[#This Row],[TOTAL COST]]/10^3</f>
        <v>1.8149999999999999</v>
      </c>
      <c r="O119" s="14">
        <f>InputData[[#This Row],[TOTAL SALES]]/10^3</f>
        <v>2.1235499999999998</v>
      </c>
      <c r="P119" s="11">
        <f>DAY(InputData[[#This Row],[DATE]])</f>
        <v>5</v>
      </c>
      <c r="Q119" s="11" t="str">
        <f>TEXT(InputData[[#This Row],[DATE]],"mmm")</f>
        <v>Jun</v>
      </c>
      <c r="R119" s="11">
        <f>YEAR(InputData[[#This Row],[DATE]])</f>
        <v>2021</v>
      </c>
      <c r="S119" s="11">
        <f>InputData[[#This Row],[TOTAL SALES]]-InputData[[#This Row],[TOTAL COST]]</f>
        <v>308.54999999999973</v>
      </c>
      <c r="T119" s="18">
        <f>InputData[[#This Row],[PROFIT ]]/InputData[[#This Row],[TOTAL SALES]]</f>
        <v>0.1452991452991452</v>
      </c>
    </row>
    <row r="120" spans="1:20" hidden="1" x14ac:dyDescent="0.25">
      <c r="A120" s="3">
        <v>44352</v>
      </c>
      <c r="B120" s="4" t="s">
        <v>79</v>
      </c>
      <c r="C120" s="5">
        <v>10</v>
      </c>
      <c r="D120" s="5" t="s">
        <v>108</v>
      </c>
      <c r="E120" s="5" t="s">
        <v>106</v>
      </c>
      <c r="F120" s="6">
        <v>0</v>
      </c>
      <c r="G120" t="str">
        <f>VLOOKUP(InputData[[#This Row],[PRODUCT ID]],'Master Data'!$A:$F,2,0)</f>
        <v>Product35</v>
      </c>
      <c r="H120" t="str">
        <f>VLOOKUP(InputData[[#This Row],[PRODUCT ID]],'Master Data'!$A:$F,3,0)</f>
        <v>Category04</v>
      </c>
      <c r="I120" t="str">
        <f>VLOOKUP(InputData[[#This Row],[PRODUCT ID]],'Master Data'!$A:$F,4,0)</f>
        <v>No.</v>
      </c>
      <c r="J120" s="14">
        <f>VLOOKUP(InputData[[#This Row],[PRODUCT ID]],'Master Data'!$A:$F,5,0)</f>
        <v>5</v>
      </c>
      <c r="K120" s="14">
        <f>VLOOKUP(InputData[[#This Row],[PRODUCT ID]],'Master Data'!$A:$F,6,0)</f>
        <v>6.7</v>
      </c>
      <c r="L120" s="14">
        <f>PRODUCT(InputData[[#This Row],[QUANTITY]],InputData[[#This Row],[COST]])</f>
        <v>50</v>
      </c>
      <c r="M120" s="14">
        <f>PRODUCT(InputData[[#This Row],[QUANTITY]],InputData[[#This Row],[SALE PRICE ]])*(1-InputData[[#This Row],[DISCOUNT %]])</f>
        <v>67</v>
      </c>
      <c r="N120" s="14">
        <f>InputData[[#This Row],[TOTAL COST]]/10^3</f>
        <v>0.05</v>
      </c>
      <c r="O120" s="14">
        <f>InputData[[#This Row],[TOTAL SALES]]/10^3</f>
        <v>6.7000000000000004E-2</v>
      </c>
      <c r="P120" s="11">
        <f>DAY(InputData[[#This Row],[DATE]])</f>
        <v>5</v>
      </c>
      <c r="Q120" s="11" t="str">
        <f>TEXT(InputData[[#This Row],[DATE]],"mmm")</f>
        <v>Jun</v>
      </c>
      <c r="R120" s="11">
        <f>YEAR(InputData[[#This Row],[DATE]])</f>
        <v>2021</v>
      </c>
      <c r="S120" s="11">
        <f>InputData[[#This Row],[TOTAL SALES]]-InputData[[#This Row],[TOTAL COST]]</f>
        <v>17</v>
      </c>
      <c r="T120" s="18">
        <f>InputData[[#This Row],[PROFIT ]]/InputData[[#This Row],[TOTAL SALES]]</f>
        <v>0.2537313432835821</v>
      </c>
    </row>
    <row r="121" spans="1:20" hidden="1" x14ac:dyDescent="0.25">
      <c r="A121" s="3">
        <v>44353</v>
      </c>
      <c r="B121" s="4" t="s">
        <v>75</v>
      </c>
      <c r="C121" s="5">
        <v>6</v>
      </c>
      <c r="D121" s="5" t="s">
        <v>108</v>
      </c>
      <c r="E121" s="5" t="s">
        <v>106</v>
      </c>
      <c r="F121" s="6">
        <v>0</v>
      </c>
      <c r="G121" t="str">
        <f>VLOOKUP(InputData[[#This Row],[PRODUCT ID]],'Master Data'!$A:$F,2,0)</f>
        <v>Product33</v>
      </c>
      <c r="H121" t="str">
        <f>VLOOKUP(InputData[[#This Row],[PRODUCT ID]],'Master Data'!$A:$F,3,0)</f>
        <v>Category04</v>
      </c>
      <c r="I121" t="str">
        <f>VLOOKUP(InputData[[#This Row],[PRODUCT ID]],'Master Data'!$A:$F,4,0)</f>
        <v>Kg</v>
      </c>
      <c r="J121" s="14">
        <f>VLOOKUP(InputData[[#This Row],[PRODUCT ID]],'Master Data'!$A:$F,5,0)</f>
        <v>95</v>
      </c>
      <c r="K121" s="14">
        <f>VLOOKUP(InputData[[#This Row],[PRODUCT ID]],'Master Data'!$A:$F,6,0)</f>
        <v>119.7</v>
      </c>
      <c r="L121" s="14">
        <f>PRODUCT(InputData[[#This Row],[QUANTITY]],InputData[[#This Row],[COST]])</f>
        <v>570</v>
      </c>
      <c r="M121" s="14">
        <f>PRODUCT(InputData[[#This Row],[QUANTITY]],InputData[[#This Row],[SALE PRICE ]])*(1-InputData[[#This Row],[DISCOUNT %]])</f>
        <v>718.2</v>
      </c>
      <c r="N121" s="14">
        <f>InputData[[#This Row],[TOTAL COST]]/10^3</f>
        <v>0.56999999999999995</v>
      </c>
      <c r="O121" s="14">
        <f>InputData[[#This Row],[TOTAL SALES]]/10^3</f>
        <v>0.71820000000000006</v>
      </c>
      <c r="P121" s="11">
        <f>DAY(InputData[[#This Row],[DATE]])</f>
        <v>6</v>
      </c>
      <c r="Q121" s="11" t="str">
        <f>TEXT(InputData[[#This Row],[DATE]],"mmm")</f>
        <v>Jun</v>
      </c>
      <c r="R121" s="11">
        <f>YEAR(InputData[[#This Row],[DATE]])</f>
        <v>2021</v>
      </c>
      <c r="S121" s="11">
        <f>InputData[[#This Row],[TOTAL SALES]]-InputData[[#This Row],[TOTAL COST]]</f>
        <v>148.20000000000005</v>
      </c>
      <c r="T121" s="18">
        <f>InputData[[#This Row],[PROFIT ]]/InputData[[#This Row],[TOTAL SALES]]</f>
        <v>0.20634920634920639</v>
      </c>
    </row>
    <row r="122" spans="1:20" hidden="1" x14ac:dyDescent="0.25">
      <c r="A122" s="3">
        <v>44355</v>
      </c>
      <c r="B122" s="4" t="s">
        <v>65</v>
      </c>
      <c r="C122" s="5">
        <v>11</v>
      </c>
      <c r="D122" s="5" t="s">
        <v>108</v>
      </c>
      <c r="E122" s="5" t="s">
        <v>106</v>
      </c>
      <c r="F122" s="6">
        <v>0</v>
      </c>
      <c r="G122" t="str">
        <f>VLOOKUP(InputData[[#This Row],[PRODUCT ID]],'Master Data'!$A:$F,2,0)</f>
        <v>Product28</v>
      </c>
      <c r="H122" t="str">
        <f>VLOOKUP(InputData[[#This Row],[PRODUCT ID]],'Master Data'!$A:$F,3,0)</f>
        <v>Category04</v>
      </c>
      <c r="I122" t="str">
        <f>VLOOKUP(InputData[[#This Row],[PRODUCT ID]],'Master Data'!$A:$F,4,0)</f>
        <v>No.</v>
      </c>
      <c r="J122" s="14">
        <f>VLOOKUP(InputData[[#This Row],[PRODUCT ID]],'Master Data'!$A:$F,5,0)</f>
        <v>37</v>
      </c>
      <c r="K122" s="14">
        <f>VLOOKUP(InputData[[#This Row],[PRODUCT ID]],'Master Data'!$A:$F,6,0)</f>
        <v>41.81</v>
      </c>
      <c r="L122" s="14">
        <f>PRODUCT(InputData[[#This Row],[QUANTITY]],InputData[[#This Row],[COST]])</f>
        <v>407</v>
      </c>
      <c r="M122" s="14">
        <f>PRODUCT(InputData[[#This Row],[QUANTITY]],InputData[[#This Row],[SALE PRICE ]])*(1-InputData[[#This Row],[DISCOUNT %]])</f>
        <v>459.91</v>
      </c>
      <c r="N122" s="14">
        <f>InputData[[#This Row],[TOTAL COST]]/10^3</f>
        <v>0.40699999999999997</v>
      </c>
      <c r="O122" s="14">
        <f>InputData[[#This Row],[TOTAL SALES]]/10^3</f>
        <v>0.45991000000000004</v>
      </c>
      <c r="P122" s="11">
        <f>DAY(InputData[[#This Row],[DATE]])</f>
        <v>8</v>
      </c>
      <c r="Q122" s="11" t="str">
        <f>TEXT(InputData[[#This Row],[DATE]],"mmm")</f>
        <v>Jun</v>
      </c>
      <c r="R122" s="11">
        <f>YEAR(InputData[[#This Row],[DATE]])</f>
        <v>2021</v>
      </c>
      <c r="S122" s="11">
        <f>InputData[[#This Row],[TOTAL SALES]]-InputData[[#This Row],[TOTAL COST]]</f>
        <v>52.910000000000025</v>
      </c>
      <c r="T122" s="18">
        <f>InputData[[#This Row],[PROFIT ]]/InputData[[#This Row],[TOTAL SALES]]</f>
        <v>0.11504424778761067</v>
      </c>
    </row>
    <row r="123" spans="1:20" hidden="1" x14ac:dyDescent="0.25">
      <c r="A123" s="3">
        <v>44355</v>
      </c>
      <c r="B123" s="4" t="s">
        <v>14</v>
      </c>
      <c r="C123" s="5">
        <v>11</v>
      </c>
      <c r="D123" s="5" t="s">
        <v>105</v>
      </c>
      <c r="E123" s="5" t="s">
        <v>107</v>
      </c>
      <c r="F123" s="6">
        <v>0</v>
      </c>
      <c r="G123" t="str">
        <f>VLOOKUP(InputData[[#This Row],[PRODUCT ID]],'Master Data'!$A:$F,2,0)</f>
        <v>Product04</v>
      </c>
      <c r="H123" t="str">
        <f>VLOOKUP(InputData[[#This Row],[PRODUCT ID]],'Master Data'!$A:$F,3,0)</f>
        <v>Category01</v>
      </c>
      <c r="I123" t="str">
        <f>VLOOKUP(InputData[[#This Row],[PRODUCT ID]],'Master Data'!$A:$F,4,0)</f>
        <v>Lt</v>
      </c>
      <c r="J123" s="14">
        <f>VLOOKUP(InputData[[#This Row],[PRODUCT ID]],'Master Data'!$A:$F,5,0)</f>
        <v>44</v>
      </c>
      <c r="K123" s="14">
        <f>VLOOKUP(InputData[[#This Row],[PRODUCT ID]],'Master Data'!$A:$F,6,0)</f>
        <v>48.84</v>
      </c>
      <c r="L123" s="14">
        <f>PRODUCT(InputData[[#This Row],[QUANTITY]],InputData[[#This Row],[COST]])</f>
        <v>484</v>
      </c>
      <c r="M123" s="14">
        <f>PRODUCT(InputData[[#This Row],[QUANTITY]],InputData[[#This Row],[SALE PRICE ]])*(1-InputData[[#This Row],[DISCOUNT %]])</f>
        <v>537.24</v>
      </c>
      <c r="N123" s="14">
        <f>InputData[[#This Row],[TOTAL COST]]/10^3</f>
        <v>0.48399999999999999</v>
      </c>
      <c r="O123" s="14">
        <f>InputData[[#This Row],[TOTAL SALES]]/10^3</f>
        <v>0.53724000000000005</v>
      </c>
      <c r="P123" s="11">
        <f>DAY(InputData[[#This Row],[DATE]])</f>
        <v>8</v>
      </c>
      <c r="Q123" s="11" t="str">
        <f>TEXT(InputData[[#This Row],[DATE]],"mmm")</f>
        <v>Jun</v>
      </c>
      <c r="R123" s="11">
        <f>YEAR(InputData[[#This Row],[DATE]])</f>
        <v>2021</v>
      </c>
      <c r="S123" s="11">
        <f>InputData[[#This Row],[TOTAL SALES]]-InputData[[#This Row],[TOTAL COST]]</f>
        <v>53.240000000000009</v>
      </c>
      <c r="T123" s="18">
        <f>InputData[[#This Row],[PROFIT ]]/InputData[[#This Row],[TOTAL SALES]]</f>
        <v>9.9099099099099114E-2</v>
      </c>
    </row>
    <row r="124" spans="1:20" hidden="1" x14ac:dyDescent="0.25">
      <c r="A124" s="3">
        <v>44356</v>
      </c>
      <c r="B124" s="4" t="s">
        <v>6</v>
      </c>
      <c r="C124" s="5">
        <v>7</v>
      </c>
      <c r="D124" s="5" t="s">
        <v>108</v>
      </c>
      <c r="E124" s="5" t="s">
        <v>106</v>
      </c>
      <c r="F124" s="6">
        <v>0</v>
      </c>
      <c r="G124" t="str">
        <f>VLOOKUP(InputData[[#This Row],[PRODUCT ID]],'Master Data'!$A:$F,2,0)</f>
        <v>Product01</v>
      </c>
      <c r="H124" t="str">
        <f>VLOOKUP(InputData[[#This Row],[PRODUCT ID]],'Master Data'!$A:$F,3,0)</f>
        <v>Category01</v>
      </c>
      <c r="I124" t="str">
        <f>VLOOKUP(InputData[[#This Row],[PRODUCT ID]],'Master Data'!$A:$F,4,0)</f>
        <v>Kg</v>
      </c>
      <c r="J124" s="14">
        <f>VLOOKUP(InputData[[#This Row],[PRODUCT ID]],'Master Data'!$A:$F,5,0)</f>
        <v>98</v>
      </c>
      <c r="K124" s="14">
        <f>VLOOKUP(InputData[[#This Row],[PRODUCT ID]],'Master Data'!$A:$F,6,0)</f>
        <v>103.88</v>
      </c>
      <c r="L124" s="14">
        <f>PRODUCT(InputData[[#This Row],[QUANTITY]],InputData[[#This Row],[COST]])</f>
        <v>686</v>
      </c>
      <c r="M124" s="14">
        <f>PRODUCT(InputData[[#This Row],[QUANTITY]],InputData[[#This Row],[SALE PRICE ]])*(1-InputData[[#This Row],[DISCOUNT %]])</f>
        <v>727.16</v>
      </c>
      <c r="N124" s="14">
        <f>InputData[[#This Row],[TOTAL COST]]/10^3</f>
        <v>0.68600000000000005</v>
      </c>
      <c r="O124" s="14">
        <f>InputData[[#This Row],[TOTAL SALES]]/10^3</f>
        <v>0.72715999999999992</v>
      </c>
      <c r="P124" s="11">
        <f>DAY(InputData[[#This Row],[DATE]])</f>
        <v>9</v>
      </c>
      <c r="Q124" s="11" t="str">
        <f>TEXT(InputData[[#This Row],[DATE]],"mmm")</f>
        <v>Jun</v>
      </c>
      <c r="R124" s="11">
        <f>YEAR(InputData[[#This Row],[DATE]])</f>
        <v>2021</v>
      </c>
      <c r="S124" s="11">
        <f>InputData[[#This Row],[TOTAL SALES]]-InputData[[#This Row],[TOTAL COST]]</f>
        <v>41.159999999999968</v>
      </c>
      <c r="T124" s="18">
        <f>InputData[[#This Row],[PROFIT ]]/InputData[[#This Row],[TOTAL SALES]]</f>
        <v>5.660377358490562E-2</v>
      </c>
    </row>
    <row r="125" spans="1:20" hidden="1" x14ac:dyDescent="0.25">
      <c r="A125" s="3">
        <v>44358</v>
      </c>
      <c r="B125" s="4" t="s">
        <v>73</v>
      </c>
      <c r="C125" s="5">
        <v>12</v>
      </c>
      <c r="D125" s="5" t="s">
        <v>105</v>
      </c>
      <c r="E125" s="5" t="s">
        <v>107</v>
      </c>
      <c r="F125" s="6">
        <v>0</v>
      </c>
      <c r="G125" t="str">
        <f>VLOOKUP(InputData[[#This Row],[PRODUCT ID]],'Master Data'!$A:$F,2,0)</f>
        <v>Product32</v>
      </c>
      <c r="H125" t="str">
        <f>VLOOKUP(InputData[[#This Row],[PRODUCT ID]],'Master Data'!$A:$F,3,0)</f>
        <v>Category04</v>
      </c>
      <c r="I125" t="str">
        <f>VLOOKUP(InputData[[#This Row],[PRODUCT ID]],'Master Data'!$A:$F,4,0)</f>
        <v>Kg</v>
      </c>
      <c r="J125" s="14">
        <f>VLOOKUP(InputData[[#This Row],[PRODUCT ID]],'Master Data'!$A:$F,5,0)</f>
        <v>89</v>
      </c>
      <c r="K125" s="14">
        <f>VLOOKUP(InputData[[#This Row],[PRODUCT ID]],'Master Data'!$A:$F,6,0)</f>
        <v>117.48</v>
      </c>
      <c r="L125" s="14">
        <f>PRODUCT(InputData[[#This Row],[QUANTITY]],InputData[[#This Row],[COST]])</f>
        <v>1068</v>
      </c>
      <c r="M125" s="14">
        <f>PRODUCT(InputData[[#This Row],[QUANTITY]],InputData[[#This Row],[SALE PRICE ]])*(1-InputData[[#This Row],[DISCOUNT %]])</f>
        <v>1409.76</v>
      </c>
      <c r="N125" s="14">
        <f>InputData[[#This Row],[TOTAL COST]]/10^3</f>
        <v>1.0680000000000001</v>
      </c>
      <c r="O125" s="14">
        <f>InputData[[#This Row],[TOTAL SALES]]/10^3</f>
        <v>1.4097599999999999</v>
      </c>
      <c r="P125" s="11">
        <f>DAY(InputData[[#This Row],[DATE]])</f>
        <v>11</v>
      </c>
      <c r="Q125" s="11" t="str">
        <f>TEXT(InputData[[#This Row],[DATE]],"mmm")</f>
        <v>Jun</v>
      </c>
      <c r="R125" s="11">
        <f>YEAR(InputData[[#This Row],[DATE]])</f>
        <v>2021</v>
      </c>
      <c r="S125" s="11">
        <f>InputData[[#This Row],[TOTAL SALES]]-InputData[[#This Row],[TOTAL COST]]</f>
        <v>341.76</v>
      </c>
      <c r="T125" s="18">
        <f>InputData[[#This Row],[PROFIT ]]/InputData[[#This Row],[TOTAL SALES]]</f>
        <v>0.24242424242424243</v>
      </c>
    </row>
    <row r="126" spans="1:20" hidden="1" x14ac:dyDescent="0.25">
      <c r="A126" s="3">
        <v>44359</v>
      </c>
      <c r="B126" s="4" t="s">
        <v>92</v>
      </c>
      <c r="C126" s="5">
        <v>6</v>
      </c>
      <c r="D126" s="5" t="s">
        <v>108</v>
      </c>
      <c r="E126" s="5" t="s">
        <v>106</v>
      </c>
      <c r="F126" s="6">
        <v>0</v>
      </c>
      <c r="G126" t="str">
        <f>VLOOKUP(InputData[[#This Row],[PRODUCT ID]],'Master Data'!$A:$F,2,0)</f>
        <v>Product41</v>
      </c>
      <c r="H126" t="str">
        <f>VLOOKUP(InputData[[#This Row],[PRODUCT ID]],'Master Data'!$A:$F,3,0)</f>
        <v>Category05</v>
      </c>
      <c r="I126" t="str">
        <f>VLOOKUP(InputData[[#This Row],[PRODUCT ID]],'Master Data'!$A:$F,4,0)</f>
        <v>Ft</v>
      </c>
      <c r="J126" s="14">
        <f>VLOOKUP(InputData[[#This Row],[PRODUCT ID]],'Master Data'!$A:$F,5,0)</f>
        <v>138</v>
      </c>
      <c r="K126" s="14">
        <f>VLOOKUP(InputData[[#This Row],[PRODUCT ID]],'Master Data'!$A:$F,6,0)</f>
        <v>173.88</v>
      </c>
      <c r="L126" s="14">
        <f>PRODUCT(InputData[[#This Row],[QUANTITY]],InputData[[#This Row],[COST]])</f>
        <v>828</v>
      </c>
      <c r="M126" s="14">
        <f>PRODUCT(InputData[[#This Row],[QUANTITY]],InputData[[#This Row],[SALE PRICE ]])*(1-InputData[[#This Row],[DISCOUNT %]])</f>
        <v>1043.28</v>
      </c>
      <c r="N126" s="14">
        <f>InputData[[#This Row],[TOTAL COST]]/10^3</f>
        <v>0.82799999999999996</v>
      </c>
      <c r="O126" s="14">
        <f>InputData[[#This Row],[TOTAL SALES]]/10^3</f>
        <v>1.04328</v>
      </c>
      <c r="P126" s="11">
        <f>DAY(InputData[[#This Row],[DATE]])</f>
        <v>12</v>
      </c>
      <c r="Q126" s="11" t="str">
        <f>TEXT(InputData[[#This Row],[DATE]],"mmm")</f>
        <v>Jun</v>
      </c>
      <c r="R126" s="11">
        <f>YEAR(InputData[[#This Row],[DATE]])</f>
        <v>2021</v>
      </c>
      <c r="S126" s="11">
        <f>InputData[[#This Row],[TOTAL SALES]]-InputData[[#This Row],[TOTAL COST]]</f>
        <v>215.27999999999997</v>
      </c>
      <c r="T126" s="18">
        <f>InputData[[#This Row],[PROFIT ]]/InputData[[#This Row],[TOTAL SALES]]</f>
        <v>0.20634920634920634</v>
      </c>
    </row>
    <row r="127" spans="1:20" hidden="1" x14ac:dyDescent="0.25">
      <c r="A127" s="3">
        <v>44361</v>
      </c>
      <c r="B127" s="4" t="s">
        <v>58</v>
      </c>
      <c r="C127" s="5">
        <v>10</v>
      </c>
      <c r="D127" s="5" t="s">
        <v>106</v>
      </c>
      <c r="E127" s="5" t="s">
        <v>107</v>
      </c>
      <c r="F127" s="6">
        <v>0</v>
      </c>
      <c r="G127" t="str">
        <f>VLOOKUP(InputData[[#This Row],[PRODUCT ID]],'Master Data'!$A:$F,2,0)</f>
        <v>Product25</v>
      </c>
      <c r="H127" t="str">
        <f>VLOOKUP(InputData[[#This Row],[PRODUCT ID]],'Master Data'!$A:$F,3,0)</f>
        <v>Category03</v>
      </c>
      <c r="I127" t="str">
        <f>VLOOKUP(InputData[[#This Row],[PRODUCT ID]],'Master Data'!$A:$F,4,0)</f>
        <v>No.</v>
      </c>
      <c r="J127" s="14">
        <f>VLOOKUP(InputData[[#This Row],[PRODUCT ID]],'Master Data'!$A:$F,5,0)</f>
        <v>7</v>
      </c>
      <c r="K127" s="14">
        <f>VLOOKUP(InputData[[#This Row],[PRODUCT ID]],'Master Data'!$A:$F,6,0)</f>
        <v>8.33</v>
      </c>
      <c r="L127" s="14">
        <f>PRODUCT(InputData[[#This Row],[QUANTITY]],InputData[[#This Row],[COST]])</f>
        <v>70</v>
      </c>
      <c r="M127" s="14">
        <f>PRODUCT(InputData[[#This Row],[QUANTITY]],InputData[[#This Row],[SALE PRICE ]])*(1-InputData[[#This Row],[DISCOUNT %]])</f>
        <v>83.3</v>
      </c>
      <c r="N127" s="14">
        <f>InputData[[#This Row],[TOTAL COST]]/10^3</f>
        <v>7.0000000000000007E-2</v>
      </c>
      <c r="O127" s="14">
        <f>InputData[[#This Row],[TOTAL SALES]]/10^3</f>
        <v>8.3299999999999999E-2</v>
      </c>
      <c r="P127" s="11">
        <f>DAY(InputData[[#This Row],[DATE]])</f>
        <v>14</v>
      </c>
      <c r="Q127" s="11" t="str">
        <f>TEXT(InputData[[#This Row],[DATE]],"mmm")</f>
        <v>Jun</v>
      </c>
      <c r="R127" s="11">
        <f>YEAR(InputData[[#This Row],[DATE]])</f>
        <v>2021</v>
      </c>
      <c r="S127" s="11">
        <f>InputData[[#This Row],[TOTAL SALES]]-InputData[[#This Row],[TOTAL COST]]</f>
        <v>13.299999999999997</v>
      </c>
      <c r="T127" s="18">
        <f>InputData[[#This Row],[PROFIT ]]/InputData[[#This Row],[TOTAL SALES]]</f>
        <v>0.15966386554621845</v>
      </c>
    </row>
    <row r="128" spans="1:20" hidden="1" x14ac:dyDescent="0.25">
      <c r="A128" s="3">
        <v>44363</v>
      </c>
      <c r="B128" s="4" t="s">
        <v>45</v>
      </c>
      <c r="C128" s="5">
        <v>5</v>
      </c>
      <c r="D128" s="5" t="s">
        <v>105</v>
      </c>
      <c r="E128" s="5" t="s">
        <v>107</v>
      </c>
      <c r="F128" s="6">
        <v>0</v>
      </c>
      <c r="G128" t="str">
        <f>VLOOKUP(InputData[[#This Row],[PRODUCT ID]],'Master Data'!$A:$F,2,0)</f>
        <v>Product19</v>
      </c>
      <c r="H128" t="str">
        <f>VLOOKUP(InputData[[#This Row],[PRODUCT ID]],'Master Data'!$A:$F,3,0)</f>
        <v>Category02</v>
      </c>
      <c r="I128" t="str">
        <f>VLOOKUP(InputData[[#This Row],[PRODUCT ID]],'Master Data'!$A:$F,4,0)</f>
        <v>Ft</v>
      </c>
      <c r="J128" s="14">
        <f>VLOOKUP(InputData[[#This Row],[PRODUCT ID]],'Master Data'!$A:$F,5,0)</f>
        <v>150</v>
      </c>
      <c r="K128" s="14">
        <f>VLOOKUP(InputData[[#This Row],[PRODUCT ID]],'Master Data'!$A:$F,6,0)</f>
        <v>210</v>
      </c>
      <c r="L128" s="14">
        <f>PRODUCT(InputData[[#This Row],[QUANTITY]],InputData[[#This Row],[COST]])</f>
        <v>750</v>
      </c>
      <c r="M128" s="14">
        <f>PRODUCT(InputData[[#This Row],[QUANTITY]],InputData[[#This Row],[SALE PRICE ]])*(1-InputData[[#This Row],[DISCOUNT %]])</f>
        <v>1050</v>
      </c>
      <c r="N128" s="14">
        <f>InputData[[#This Row],[TOTAL COST]]/10^3</f>
        <v>0.75</v>
      </c>
      <c r="O128" s="14">
        <f>InputData[[#This Row],[TOTAL SALES]]/10^3</f>
        <v>1.05</v>
      </c>
      <c r="P128" s="11">
        <f>DAY(InputData[[#This Row],[DATE]])</f>
        <v>16</v>
      </c>
      <c r="Q128" s="11" t="str">
        <f>TEXT(InputData[[#This Row],[DATE]],"mmm")</f>
        <v>Jun</v>
      </c>
      <c r="R128" s="11">
        <f>YEAR(InputData[[#This Row],[DATE]])</f>
        <v>2021</v>
      </c>
      <c r="S128" s="11">
        <f>InputData[[#This Row],[TOTAL SALES]]-InputData[[#This Row],[TOTAL COST]]</f>
        <v>300</v>
      </c>
      <c r="T128" s="18">
        <f>InputData[[#This Row],[PROFIT ]]/InputData[[#This Row],[TOTAL SALES]]</f>
        <v>0.2857142857142857</v>
      </c>
    </row>
    <row r="129" spans="1:20" hidden="1" x14ac:dyDescent="0.25">
      <c r="A129" s="3">
        <v>44363</v>
      </c>
      <c r="B129" s="4" t="s">
        <v>37</v>
      </c>
      <c r="C129" s="5">
        <v>12</v>
      </c>
      <c r="D129" s="5" t="s">
        <v>106</v>
      </c>
      <c r="E129" s="5" t="s">
        <v>107</v>
      </c>
      <c r="F129" s="6">
        <v>0</v>
      </c>
      <c r="G129" t="str">
        <f>VLOOKUP(InputData[[#This Row],[PRODUCT ID]],'Master Data'!$A:$F,2,0)</f>
        <v>Product15</v>
      </c>
      <c r="H129" t="str">
        <f>VLOOKUP(InputData[[#This Row],[PRODUCT ID]],'Master Data'!$A:$F,3,0)</f>
        <v>Category02</v>
      </c>
      <c r="I129" t="str">
        <f>VLOOKUP(InputData[[#This Row],[PRODUCT ID]],'Master Data'!$A:$F,4,0)</f>
        <v>No.</v>
      </c>
      <c r="J129" s="14">
        <f>VLOOKUP(InputData[[#This Row],[PRODUCT ID]],'Master Data'!$A:$F,5,0)</f>
        <v>12</v>
      </c>
      <c r="K129" s="14">
        <f>VLOOKUP(InputData[[#This Row],[PRODUCT ID]],'Master Data'!$A:$F,6,0)</f>
        <v>15.719999999999999</v>
      </c>
      <c r="L129" s="14">
        <f>PRODUCT(InputData[[#This Row],[QUANTITY]],InputData[[#This Row],[COST]])</f>
        <v>144</v>
      </c>
      <c r="M129" s="14">
        <f>PRODUCT(InputData[[#This Row],[QUANTITY]],InputData[[#This Row],[SALE PRICE ]])*(1-InputData[[#This Row],[DISCOUNT %]])</f>
        <v>188.64</v>
      </c>
      <c r="N129" s="14">
        <f>InputData[[#This Row],[TOTAL COST]]/10^3</f>
        <v>0.14399999999999999</v>
      </c>
      <c r="O129" s="14">
        <f>InputData[[#This Row],[TOTAL SALES]]/10^3</f>
        <v>0.18863999999999997</v>
      </c>
      <c r="P129" s="11">
        <f>DAY(InputData[[#This Row],[DATE]])</f>
        <v>16</v>
      </c>
      <c r="Q129" s="11" t="str">
        <f>TEXT(InputData[[#This Row],[DATE]],"mmm")</f>
        <v>Jun</v>
      </c>
      <c r="R129" s="11">
        <f>YEAR(InputData[[#This Row],[DATE]])</f>
        <v>2021</v>
      </c>
      <c r="S129" s="11">
        <f>InputData[[#This Row],[TOTAL SALES]]-InputData[[#This Row],[TOTAL COST]]</f>
        <v>44.639999999999986</v>
      </c>
      <c r="T129" s="18">
        <f>InputData[[#This Row],[PROFIT ]]/InputData[[#This Row],[TOTAL SALES]]</f>
        <v>0.23664122137404575</v>
      </c>
    </row>
    <row r="130" spans="1:20" hidden="1" x14ac:dyDescent="0.25">
      <c r="A130" s="3">
        <v>44363</v>
      </c>
      <c r="B130" s="4" t="s">
        <v>88</v>
      </c>
      <c r="C130" s="5">
        <v>11</v>
      </c>
      <c r="D130" s="5" t="s">
        <v>108</v>
      </c>
      <c r="E130" s="5" t="s">
        <v>107</v>
      </c>
      <c r="F130" s="6">
        <v>0</v>
      </c>
      <c r="G130" t="str">
        <f>VLOOKUP(InputData[[#This Row],[PRODUCT ID]],'Master Data'!$A:$F,2,0)</f>
        <v>Product39</v>
      </c>
      <c r="H130" t="str">
        <f>VLOOKUP(InputData[[#This Row],[PRODUCT ID]],'Master Data'!$A:$F,3,0)</f>
        <v>Category05</v>
      </c>
      <c r="I130" t="str">
        <f>VLOOKUP(InputData[[#This Row],[PRODUCT ID]],'Master Data'!$A:$F,4,0)</f>
        <v>No.</v>
      </c>
      <c r="J130" s="14">
        <f>VLOOKUP(InputData[[#This Row],[PRODUCT ID]],'Master Data'!$A:$F,5,0)</f>
        <v>37</v>
      </c>
      <c r="K130" s="14">
        <f>VLOOKUP(InputData[[#This Row],[PRODUCT ID]],'Master Data'!$A:$F,6,0)</f>
        <v>42.55</v>
      </c>
      <c r="L130" s="14">
        <f>PRODUCT(InputData[[#This Row],[QUANTITY]],InputData[[#This Row],[COST]])</f>
        <v>407</v>
      </c>
      <c r="M130" s="14">
        <f>PRODUCT(InputData[[#This Row],[QUANTITY]],InputData[[#This Row],[SALE PRICE ]])*(1-InputData[[#This Row],[DISCOUNT %]])</f>
        <v>468.04999999999995</v>
      </c>
      <c r="N130" s="14">
        <f>InputData[[#This Row],[TOTAL COST]]/10^3</f>
        <v>0.40699999999999997</v>
      </c>
      <c r="O130" s="14">
        <f>InputData[[#This Row],[TOTAL SALES]]/10^3</f>
        <v>0.46804999999999997</v>
      </c>
      <c r="P130" s="11">
        <f>DAY(InputData[[#This Row],[DATE]])</f>
        <v>16</v>
      </c>
      <c r="Q130" s="11" t="str">
        <f>TEXT(InputData[[#This Row],[DATE]],"mmm")</f>
        <v>Jun</v>
      </c>
      <c r="R130" s="11">
        <f>YEAR(InputData[[#This Row],[DATE]])</f>
        <v>2021</v>
      </c>
      <c r="S130" s="11">
        <f>InputData[[#This Row],[TOTAL SALES]]-InputData[[#This Row],[TOTAL COST]]</f>
        <v>61.049999999999955</v>
      </c>
      <c r="T130" s="18">
        <f>InputData[[#This Row],[PROFIT ]]/InputData[[#This Row],[TOTAL SALES]]</f>
        <v>0.13043478260869557</v>
      </c>
    </row>
    <row r="131" spans="1:20" hidden="1" x14ac:dyDescent="0.25">
      <c r="A131" s="3">
        <v>44365</v>
      </c>
      <c r="B131" s="4" t="s">
        <v>58</v>
      </c>
      <c r="C131" s="5">
        <v>13</v>
      </c>
      <c r="D131" s="5" t="s">
        <v>108</v>
      </c>
      <c r="E131" s="5" t="s">
        <v>107</v>
      </c>
      <c r="F131" s="6">
        <v>0</v>
      </c>
      <c r="G131" t="str">
        <f>VLOOKUP(InputData[[#This Row],[PRODUCT ID]],'Master Data'!$A:$F,2,0)</f>
        <v>Product25</v>
      </c>
      <c r="H131" t="str">
        <f>VLOOKUP(InputData[[#This Row],[PRODUCT ID]],'Master Data'!$A:$F,3,0)</f>
        <v>Category03</v>
      </c>
      <c r="I131" t="str">
        <f>VLOOKUP(InputData[[#This Row],[PRODUCT ID]],'Master Data'!$A:$F,4,0)</f>
        <v>No.</v>
      </c>
      <c r="J131" s="14">
        <f>VLOOKUP(InputData[[#This Row],[PRODUCT ID]],'Master Data'!$A:$F,5,0)</f>
        <v>7</v>
      </c>
      <c r="K131" s="14">
        <f>VLOOKUP(InputData[[#This Row],[PRODUCT ID]],'Master Data'!$A:$F,6,0)</f>
        <v>8.33</v>
      </c>
      <c r="L131" s="14">
        <f>PRODUCT(InputData[[#This Row],[QUANTITY]],InputData[[#This Row],[COST]])</f>
        <v>91</v>
      </c>
      <c r="M131" s="14">
        <f>PRODUCT(InputData[[#This Row],[QUANTITY]],InputData[[#This Row],[SALE PRICE ]])*(1-InputData[[#This Row],[DISCOUNT %]])</f>
        <v>108.29</v>
      </c>
      <c r="N131" s="14">
        <f>InputData[[#This Row],[TOTAL COST]]/10^3</f>
        <v>9.0999999999999998E-2</v>
      </c>
      <c r="O131" s="14">
        <f>InputData[[#This Row],[TOTAL SALES]]/10^3</f>
        <v>0.10829000000000001</v>
      </c>
      <c r="P131" s="11">
        <f>DAY(InputData[[#This Row],[DATE]])</f>
        <v>18</v>
      </c>
      <c r="Q131" s="11" t="str">
        <f>TEXT(InputData[[#This Row],[DATE]],"mmm")</f>
        <v>Jun</v>
      </c>
      <c r="R131" s="11">
        <f>YEAR(InputData[[#This Row],[DATE]])</f>
        <v>2021</v>
      </c>
      <c r="S131" s="11">
        <f>InputData[[#This Row],[TOTAL SALES]]-InputData[[#This Row],[TOTAL COST]]</f>
        <v>17.290000000000006</v>
      </c>
      <c r="T131" s="18">
        <f>InputData[[#This Row],[PROFIT ]]/InputData[[#This Row],[TOTAL SALES]]</f>
        <v>0.15966386554621853</v>
      </c>
    </row>
    <row r="132" spans="1:20" hidden="1" x14ac:dyDescent="0.25">
      <c r="A132" s="3">
        <v>44366</v>
      </c>
      <c r="B132" s="4" t="s">
        <v>92</v>
      </c>
      <c r="C132" s="5">
        <v>5</v>
      </c>
      <c r="D132" s="5" t="s">
        <v>108</v>
      </c>
      <c r="E132" s="5" t="s">
        <v>106</v>
      </c>
      <c r="F132" s="6">
        <v>0</v>
      </c>
      <c r="G132" t="str">
        <f>VLOOKUP(InputData[[#This Row],[PRODUCT ID]],'Master Data'!$A:$F,2,0)</f>
        <v>Product41</v>
      </c>
      <c r="H132" t="str">
        <f>VLOOKUP(InputData[[#This Row],[PRODUCT ID]],'Master Data'!$A:$F,3,0)</f>
        <v>Category05</v>
      </c>
      <c r="I132" t="str">
        <f>VLOOKUP(InputData[[#This Row],[PRODUCT ID]],'Master Data'!$A:$F,4,0)</f>
        <v>Ft</v>
      </c>
      <c r="J132" s="14">
        <f>VLOOKUP(InputData[[#This Row],[PRODUCT ID]],'Master Data'!$A:$F,5,0)</f>
        <v>138</v>
      </c>
      <c r="K132" s="14">
        <f>VLOOKUP(InputData[[#This Row],[PRODUCT ID]],'Master Data'!$A:$F,6,0)</f>
        <v>173.88</v>
      </c>
      <c r="L132" s="14">
        <f>PRODUCT(InputData[[#This Row],[QUANTITY]],InputData[[#This Row],[COST]])</f>
        <v>690</v>
      </c>
      <c r="M132" s="14">
        <f>PRODUCT(InputData[[#This Row],[QUANTITY]],InputData[[#This Row],[SALE PRICE ]])*(1-InputData[[#This Row],[DISCOUNT %]])</f>
        <v>869.4</v>
      </c>
      <c r="N132" s="14">
        <f>InputData[[#This Row],[TOTAL COST]]/10^3</f>
        <v>0.69</v>
      </c>
      <c r="O132" s="14">
        <f>InputData[[#This Row],[TOTAL SALES]]/10^3</f>
        <v>0.86939999999999995</v>
      </c>
      <c r="P132" s="11">
        <f>DAY(InputData[[#This Row],[DATE]])</f>
        <v>19</v>
      </c>
      <c r="Q132" s="11" t="str">
        <f>TEXT(InputData[[#This Row],[DATE]],"mmm")</f>
        <v>Jun</v>
      </c>
      <c r="R132" s="11">
        <f>YEAR(InputData[[#This Row],[DATE]])</f>
        <v>2021</v>
      </c>
      <c r="S132" s="11">
        <f>InputData[[#This Row],[TOTAL SALES]]-InputData[[#This Row],[TOTAL COST]]</f>
        <v>179.39999999999998</v>
      </c>
      <c r="T132" s="18">
        <f>InputData[[#This Row],[PROFIT ]]/InputData[[#This Row],[TOTAL SALES]]</f>
        <v>0.20634920634920634</v>
      </c>
    </row>
    <row r="133" spans="1:20" hidden="1" x14ac:dyDescent="0.25">
      <c r="A133" s="3">
        <v>44367</v>
      </c>
      <c r="B133" s="4" t="s">
        <v>39</v>
      </c>
      <c r="C133" s="5">
        <v>1</v>
      </c>
      <c r="D133" s="5" t="s">
        <v>105</v>
      </c>
      <c r="E133" s="5" t="s">
        <v>107</v>
      </c>
      <c r="F133" s="6">
        <v>0</v>
      </c>
      <c r="G133" t="str">
        <f>VLOOKUP(InputData[[#This Row],[PRODUCT ID]],'Master Data'!$A:$F,2,0)</f>
        <v>Product16</v>
      </c>
      <c r="H133" t="str">
        <f>VLOOKUP(InputData[[#This Row],[PRODUCT ID]],'Master Data'!$A:$F,3,0)</f>
        <v>Category02</v>
      </c>
      <c r="I133" t="str">
        <f>VLOOKUP(InputData[[#This Row],[PRODUCT ID]],'Master Data'!$A:$F,4,0)</f>
        <v>No.</v>
      </c>
      <c r="J133" s="14">
        <f>VLOOKUP(InputData[[#This Row],[PRODUCT ID]],'Master Data'!$A:$F,5,0)</f>
        <v>13</v>
      </c>
      <c r="K133" s="14">
        <f>VLOOKUP(InputData[[#This Row],[PRODUCT ID]],'Master Data'!$A:$F,6,0)</f>
        <v>16.64</v>
      </c>
      <c r="L133" s="14">
        <f>PRODUCT(InputData[[#This Row],[QUANTITY]],InputData[[#This Row],[COST]])</f>
        <v>13</v>
      </c>
      <c r="M133" s="14">
        <f>PRODUCT(InputData[[#This Row],[QUANTITY]],InputData[[#This Row],[SALE PRICE ]])*(1-InputData[[#This Row],[DISCOUNT %]])</f>
        <v>16.64</v>
      </c>
      <c r="N133" s="14">
        <f>InputData[[#This Row],[TOTAL COST]]/10^3</f>
        <v>1.2999999999999999E-2</v>
      </c>
      <c r="O133" s="14">
        <f>InputData[[#This Row],[TOTAL SALES]]/10^3</f>
        <v>1.6640000000000002E-2</v>
      </c>
      <c r="P133" s="11">
        <f>DAY(InputData[[#This Row],[DATE]])</f>
        <v>20</v>
      </c>
      <c r="Q133" s="11" t="str">
        <f>TEXT(InputData[[#This Row],[DATE]],"mmm")</f>
        <v>Jun</v>
      </c>
      <c r="R133" s="11">
        <f>YEAR(InputData[[#This Row],[DATE]])</f>
        <v>2021</v>
      </c>
      <c r="S133" s="11">
        <f>InputData[[#This Row],[TOTAL SALES]]-InputData[[#This Row],[TOTAL COST]]</f>
        <v>3.6400000000000006</v>
      </c>
      <c r="T133" s="18">
        <f>InputData[[#This Row],[PROFIT ]]/InputData[[#This Row],[TOTAL SALES]]</f>
        <v>0.21875000000000003</v>
      </c>
    </row>
    <row r="134" spans="1:20" hidden="1" x14ac:dyDescent="0.25">
      <c r="A134" s="3">
        <v>44370</v>
      </c>
      <c r="B134" s="4" t="s">
        <v>39</v>
      </c>
      <c r="C134" s="5">
        <v>4</v>
      </c>
      <c r="D134" s="5" t="s">
        <v>108</v>
      </c>
      <c r="E134" s="5" t="s">
        <v>106</v>
      </c>
      <c r="F134" s="6">
        <v>0</v>
      </c>
      <c r="G134" t="str">
        <f>VLOOKUP(InputData[[#This Row],[PRODUCT ID]],'Master Data'!$A:$F,2,0)</f>
        <v>Product16</v>
      </c>
      <c r="H134" t="str">
        <f>VLOOKUP(InputData[[#This Row],[PRODUCT ID]],'Master Data'!$A:$F,3,0)</f>
        <v>Category02</v>
      </c>
      <c r="I134" t="str">
        <f>VLOOKUP(InputData[[#This Row],[PRODUCT ID]],'Master Data'!$A:$F,4,0)</f>
        <v>No.</v>
      </c>
      <c r="J134" s="14">
        <f>VLOOKUP(InputData[[#This Row],[PRODUCT ID]],'Master Data'!$A:$F,5,0)</f>
        <v>13</v>
      </c>
      <c r="K134" s="14">
        <f>VLOOKUP(InputData[[#This Row],[PRODUCT ID]],'Master Data'!$A:$F,6,0)</f>
        <v>16.64</v>
      </c>
      <c r="L134" s="14">
        <f>PRODUCT(InputData[[#This Row],[QUANTITY]],InputData[[#This Row],[COST]])</f>
        <v>52</v>
      </c>
      <c r="M134" s="14">
        <f>PRODUCT(InputData[[#This Row],[QUANTITY]],InputData[[#This Row],[SALE PRICE ]])*(1-InputData[[#This Row],[DISCOUNT %]])</f>
        <v>66.56</v>
      </c>
      <c r="N134" s="14">
        <f>InputData[[#This Row],[TOTAL COST]]/10^3</f>
        <v>5.1999999999999998E-2</v>
      </c>
      <c r="O134" s="14">
        <f>InputData[[#This Row],[TOTAL SALES]]/10^3</f>
        <v>6.6560000000000008E-2</v>
      </c>
      <c r="P134" s="11">
        <f>DAY(InputData[[#This Row],[DATE]])</f>
        <v>23</v>
      </c>
      <c r="Q134" s="11" t="str">
        <f>TEXT(InputData[[#This Row],[DATE]],"mmm")</f>
        <v>Jun</v>
      </c>
      <c r="R134" s="11">
        <f>YEAR(InputData[[#This Row],[DATE]])</f>
        <v>2021</v>
      </c>
      <c r="S134" s="11">
        <f>InputData[[#This Row],[TOTAL SALES]]-InputData[[#This Row],[TOTAL COST]]</f>
        <v>14.560000000000002</v>
      </c>
      <c r="T134" s="18">
        <f>InputData[[#This Row],[PROFIT ]]/InputData[[#This Row],[TOTAL SALES]]</f>
        <v>0.21875000000000003</v>
      </c>
    </row>
    <row r="135" spans="1:20" hidden="1" x14ac:dyDescent="0.25">
      <c r="A135" s="3">
        <v>44371</v>
      </c>
      <c r="B135" s="4" t="s">
        <v>29</v>
      </c>
      <c r="C135" s="5">
        <v>13</v>
      </c>
      <c r="D135" s="5" t="s">
        <v>108</v>
      </c>
      <c r="E135" s="5" t="s">
        <v>106</v>
      </c>
      <c r="F135" s="6">
        <v>0</v>
      </c>
      <c r="G135" t="str">
        <f>VLOOKUP(InputData[[#This Row],[PRODUCT ID]],'Master Data'!$A:$F,2,0)</f>
        <v>Product11</v>
      </c>
      <c r="H135" t="str">
        <f>VLOOKUP(InputData[[#This Row],[PRODUCT ID]],'Master Data'!$A:$F,3,0)</f>
        <v>Category02</v>
      </c>
      <c r="I135" t="str">
        <f>VLOOKUP(InputData[[#This Row],[PRODUCT ID]],'Master Data'!$A:$F,4,0)</f>
        <v>Lt</v>
      </c>
      <c r="J135" s="14">
        <f>VLOOKUP(InputData[[#This Row],[PRODUCT ID]],'Master Data'!$A:$F,5,0)</f>
        <v>44</v>
      </c>
      <c r="K135" s="14">
        <f>VLOOKUP(InputData[[#This Row],[PRODUCT ID]],'Master Data'!$A:$F,6,0)</f>
        <v>48.4</v>
      </c>
      <c r="L135" s="14">
        <f>PRODUCT(InputData[[#This Row],[QUANTITY]],InputData[[#This Row],[COST]])</f>
        <v>572</v>
      </c>
      <c r="M135" s="14">
        <f>PRODUCT(InputData[[#This Row],[QUANTITY]],InputData[[#This Row],[SALE PRICE ]])*(1-InputData[[#This Row],[DISCOUNT %]])</f>
        <v>629.19999999999993</v>
      </c>
      <c r="N135" s="14">
        <f>InputData[[#This Row],[TOTAL COST]]/10^3</f>
        <v>0.57199999999999995</v>
      </c>
      <c r="O135" s="14">
        <f>InputData[[#This Row],[TOTAL SALES]]/10^3</f>
        <v>0.62919999999999998</v>
      </c>
      <c r="P135" s="11">
        <f>DAY(InputData[[#This Row],[DATE]])</f>
        <v>24</v>
      </c>
      <c r="Q135" s="11" t="str">
        <f>TEXT(InputData[[#This Row],[DATE]],"mmm")</f>
        <v>Jun</v>
      </c>
      <c r="R135" s="11">
        <f>YEAR(InputData[[#This Row],[DATE]])</f>
        <v>2021</v>
      </c>
      <c r="S135" s="11">
        <f>InputData[[#This Row],[TOTAL SALES]]-InputData[[#This Row],[TOTAL COST]]</f>
        <v>57.199999999999932</v>
      </c>
      <c r="T135" s="18">
        <f>InputData[[#This Row],[PROFIT ]]/InputData[[#This Row],[TOTAL SALES]]</f>
        <v>9.0909090909090814E-2</v>
      </c>
    </row>
    <row r="136" spans="1:20" hidden="1" x14ac:dyDescent="0.25">
      <c r="A136" s="3">
        <v>44373</v>
      </c>
      <c r="B136" s="4" t="s">
        <v>24</v>
      </c>
      <c r="C136" s="5">
        <v>7</v>
      </c>
      <c r="D136" s="5" t="s">
        <v>106</v>
      </c>
      <c r="E136" s="5" t="s">
        <v>106</v>
      </c>
      <c r="F136" s="6">
        <v>0</v>
      </c>
      <c r="G136" t="str">
        <f>VLOOKUP(InputData[[#This Row],[PRODUCT ID]],'Master Data'!$A:$F,2,0)</f>
        <v>Product09</v>
      </c>
      <c r="H136" t="str">
        <f>VLOOKUP(InputData[[#This Row],[PRODUCT ID]],'Master Data'!$A:$F,3,0)</f>
        <v>Category01</v>
      </c>
      <c r="I136" t="str">
        <f>VLOOKUP(InputData[[#This Row],[PRODUCT ID]],'Master Data'!$A:$F,4,0)</f>
        <v>No.</v>
      </c>
      <c r="J136" s="14">
        <f>VLOOKUP(InputData[[#This Row],[PRODUCT ID]],'Master Data'!$A:$F,5,0)</f>
        <v>6</v>
      </c>
      <c r="K136" s="14">
        <f>VLOOKUP(InputData[[#This Row],[PRODUCT ID]],'Master Data'!$A:$F,6,0)</f>
        <v>7.8599999999999994</v>
      </c>
      <c r="L136" s="14">
        <f>PRODUCT(InputData[[#This Row],[QUANTITY]],InputData[[#This Row],[COST]])</f>
        <v>42</v>
      </c>
      <c r="M136" s="14">
        <f>PRODUCT(InputData[[#This Row],[QUANTITY]],InputData[[#This Row],[SALE PRICE ]])*(1-InputData[[#This Row],[DISCOUNT %]])</f>
        <v>55.019999999999996</v>
      </c>
      <c r="N136" s="14">
        <f>InputData[[#This Row],[TOTAL COST]]/10^3</f>
        <v>4.2000000000000003E-2</v>
      </c>
      <c r="O136" s="14">
        <f>InputData[[#This Row],[TOTAL SALES]]/10^3</f>
        <v>5.5019999999999999E-2</v>
      </c>
      <c r="P136" s="11">
        <f>DAY(InputData[[#This Row],[DATE]])</f>
        <v>26</v>
      </c>
      <c r="Q136" s="11" t="str">
        <f>TEXT(InputData[[#This Row],[DATE]],"mmm")</f>
        <v>Jun</v>
      </c>
      <c r="R136" s="11">
        <f>YEAR(InputData[[#This Row],[DATE]])</f>
        <v>2021</v>
      </c>
      <c r="S136" s="11">
        <f>InputData[[#This Row],[TOTAL SALES]]-InputData[[#This Row],[TOTAL COST]]</f>
        <v>13.019999999999996</v>
      </c>
      <c r="T136" s="18">
        <f>InputData[[#This Row],[PROFIT ]]/InputData[[#This Row],[TOTAL SALES]]</f>
        <v>0.23664122137404575</v>
      </c>
    </row>
    <row r="137" spans="1:20" hidden="1" x14ac:dyDescent="0.25">
      <c r="A137" s="3">
        <v>44374</v>
      </c>
      <c r="B137" s="4" t="s">
        <v>16</v>
      </c>
      <c r="C137" s="5">
        <v>11</v>
      </c>
      <c r="D137" s="5" t="s">
        <v>108</v>
      </c>
      <c r="E137" s="5" t="s">
        <v>107</v>
      </c>
      <c r="F137" s="6">
        <v>0</v>
      </c>
      <c r="G137" t="str">
        <f>VLOOKUP(InputData[[#This Row],[PRODUCT ID]],'Master Data'!$A:$F,2,0)</f>
        <v>Product05</v>
      </c>
      <c r="H137" t="str">
        <f>VLOOKUP(InputData[[#This Row],[PRODUCT ID]],'Master Data'!$A:$F,3,0)</f>
        <v>Category01</v>
      </c>
      <c r="I137" t="str">
        <f>VLOOKUP(InputData[[#This Row],[PRODUCT ID]],'Master Data'!$A:$F,4,0)</f>
        <v>Ft</v>
      </c>
      <c r="J137" s="14">
        <f>VLOOKUP(InputData[[#This Row],[PRODUCT ID]],'Master Data'!$A:$F,5,0)</f>
        <v>133</v>
      </c>
      <c r="K137" s="14">
        <f>VLOOKUP(InputData[[#This Row],[PRODUCT ID]],'Master Data'!$A:$F,6,0)</f>
        <v>155.61000000000001</v>
      </c>
      <c r="L137" s="14">
        <f>PRODUCT(InputData[[#This Row],[QUANTITY]],InputData[[#This Row],[COST]])</f>
        <v>1463</v>
      </c>
      <c r="M137" s="14">
        <f>PRODUCT(InputData[[#This Row],[QUANTITY]],InputData[[#This Row],[SALE PRICE ]])*(1-InputData[[#This Row],[DISCOUNT %]])</f>
        <v>1711.71</v>
      </c>
      <c r="N137" s="14">
        <f>InputData[[#This Row],[TOTAL COST]]/10^3</f>
        <v>1.4630000000000001</v>
      </c>
      <c r="O137" s="14">
        <f>InputData[[#This Row],[TOTAL SALES]]/10^3</f>
        <v>1.7117100000000001</v>
      </c>
      <c r="P137" s="11">
        <f>DAY(InputData[[#This Row],[DATE]])</f>
        <v>27</v>
      </c>
      <c r="Q137" s="11" t="str">
        <f>TEXT(InputData[[#This Row],[DATE]],"mmm")</f>
        <v>Jun</v>
      </c>
      <c r="R137" s="11">
        <f>YEAR(InputData[[#This Row],[DATE]])</f>
        <v>2021</v>
      </c>
      <c r="S137" s="11">
        <f>InputData[[#This Row],[TOTAL SALES]]-InputData[[#This Row],[TOTAL COST]]</f>
        <v>248.71000000000004</v>
      </c>
      <c r="T137" s="18">
        <f>InputData[[#This Row],[PROFIT ]]/InputData[[#This Row],[TOTAL SALES]]</f>
        <v>0.14529914529914531</v>
      </c>
    </row>
    <row r="138" spans="1:20" hidden="1" x14ac:dyDescent="0.25">
      <c r="A138" s="3">
        <v>44375</v>
      </c>
      <c r="B138" s="4" t="s">
        <v>50</v>
      </c>
      <c r="C138" s="5">
        <v>2</v>
      </c>
      <c r="D138" s="5" t="s">
        <v>106</v>
      </c>
      <c r="E138" s="5" t="s">
        <v>107</v>
      </c>
      <c r="F138" s="6">
        <v>0</v>
      </c>
      <c r="G138" t="str">
        <f>VLOOKUP(InputData[[#This Row],[PRODUCT ID]],'Master Data'!$A:$F,2,0)</f>
        <v>Product21</v>
      </c>
      <c r="H138" t="str">
        <f>VLOOKUP(InputData[[#This Row],[PRODUCT ID]],'Master Data'!$A:$F,3,0)</f>
        <v>Category03</v>
      </c>
      <c r="I138" t="str">
        <f>VLOOKUP(InputData[[#This Row],[PRODUCT ID]],'Master Data'!$A:$F,4,0)</f>
        <v>Ft</v>
      </c>
      <c r="J138" s="14">
        <f>VLOOKUP(InputData[[#This Row],[PRODUCT ID]],'Master Data'!$A:$F,5,0)</f>
        <v>126</v>
      </c>
      <c r="K138" s="14">
        <f>VLOOKUP(InputData[[#This Row],[PRODUCT ID]],'Master Data'!$A:$F,6,0)</f>
        <v>162.54</v>
      </c>
      <c r="L138" s="14">
        <f>PRODUCT(InputData[[#This Row],[QUANTITY]],InputData[[#This Row],[COST]])</f>
        <v>252</v>
      </c>
      <c r="M138" s="14">
        <f>PRODUCT(InputData[[#This Row],[QUANTITY]],InputData[[#This Row],[SALE PRICE ]])*(1-InputData[[#This Row],[DISCOUNT %]])</f>
        <v>325.08</v>
      </c>
      <c r="N138" s="14">
        <f>InputData[[#This Row],[TOTAL COST]]/10^3</f>
        <v>0.252</v>
      </c>
      <c r="O138" s="14">
        <f>InputData[[#This Row],[TOTAL SALES]]/10^3</f>
        <v>0.32507999999999998</v>
      </c>
      <c r="P138" s="11">
        <f>DAY(InputData[[#This Row],[DATE]])</f>
        <v>28</v>
      </c>
      <c r="Q138" s="11" t="str">
        <f>TEXT(InputData[[#This Row],[DATE]],"mmm")</f>
        <v>Jun</v>
      </c>
      <c r="R138" s="11">
        <f>YEAR(InputData[[#This Row],[DATE]])</f>
        <v>2021</v>
      </c>
      <c r="S138" s="11">
        <f>InputData[[#This Row],[TOTAL SALES]]-InputData[[#This Row],[TOTAL COST]]</f>
        <v>73.079999999999984</v>
      </c>
      <c r="T138" s="18">
        <f>InputData[[#This Row],[PROFIT ]]/InputData[[#This Row],[TOTAL SALES]]</f>
        <v>0.22480620155038755</v>
      </c>
    </row>
    <row r="139" spans="1:20" hidden="1" x14ac:dyDescent="0.25">
      <c r="A139" s="3">
        <v>44375</v>
      </c>
      <c r="B139" s="4" t="s">
        <v>79</v>
      </c>
      <c r="C139" s="5">
        <v>7</v>
      </c>
      <c r="D139" s="5" t="s">
        <v>106</v>
      </c>
      <c r="E139" s="5" t="s">
        <v>106</v>
      </c>
      <c r="F139" s="6">
        <v>0</v>
      </c>
      <c r="G139" t="str">
        <f>VLOOKUP(InputData[[#This Row],[PRODUCT ID]],'Master Data'!$A:$F,2,0)</f>
        <v>Product35</v>
      </c>
      <c r="H139" t="str">
        <f>VLOOKUP(InputData[[#This Row],[PRODUCT ID]],'Master Data'!$A:$F,3,0)</f>
        <v>Category04</v>
      </c>
      <c r="I139" t="str">
        <f>VLOOKUP(InputData[[#This Row],[PRODUCT ID]],'Master Data'!$A:$F,4,0)</f>
        <v>No.</v>
      </c>
      <c r="J139" s="14">
        <f>VLOOKUP(InputData[[#This Row],[PRODUCT ID]],'Master Data'!$A:$F,5,0)</f>
        <v>5</v>
      </c>
      <c r="K139" s="14">
        <f>VLOOKUP(InputData[[#This Row],[PRODUCT ID]],'Master Data'!$A:$F,6,0)</f>
        <v>6.7</v>
      </c>
      <c r="L139" s="14">
        <f>PRODUCT(InputData[[#This Row],[QUANTITY]],InputData[[#This Row],[COST]])</f>
        <v>35</v>
      </c>
      <c r="M139" s="14">
        <f>PRODUCT(InputData[[#This Row],[QUANTITY]],InputData[[#This Row],[SALE PRICE ]])*(1-InputData[[#This Row],[DISCOUNT %]])</f>
        <v>46.9</v>
      </c>
      <c r="N139" s="14">
        <f>InputData[[#This Row],[TOTAL COST]]/10^3</f>
        <v>3.5000000000000003E-2</v>
      </c>
      <c r="O139" s="14">
        <f>InputData[[#This Row],[TOTAL SALES]]/10^3</f>
        <v>4.6899999999999997E-2</v>
      </c>
      <c r="P139" s="11">
        <f>DAY(InputData[[#This Row],[DATE]])</f>
        <v>28</v>
      </c>
      <c r="Q139" s="11" t="str">
        <f>TEXT(InputData[[#This Row],[DATE]],"mmm")</f>
        <v>Jun</v>
      </c>
      <c r="R139" s="11">
        <f>YEAR(InputData[[#This Row],[DATE]])</f>
        <v>2021</v>
      </c>
      <c r="S139" s="11">
        <f>InputData[[#This Row],[TOTAL SALES]]-InputData[[#This Row],[TOTAL COST]]</f>
        <v>11.899999999999999</v>
      </c>
      <c r="T139" s="18">
        <f>InputData[[#This Row],[PROFIT ]]/InputData[[#This Row],[TOTAL SALES]]</f>
        <v>0.25373134328358204</v>
      </c>
    </row>
    <row r="140" spans="1:20" hidden="1" x14ac:dyDescent="0.25">
      <c r="A140" s="3">
        <v>44376</v>
      </c>
      <c r="B140" s="4" t="s">
        <v>35</v>
      </c>
      <c r="C140" s="5">
        <v>4</v>
      </c>
      <c r="D140" s="5" t="s">
        <v>108</v>
      </c>
      <c r="E140" s="5" t="s">
        <v>106</v>
      </c>
      <c r="F140" s="6">
        <v>0</v>
      </c>
      <c r="G140" t="str">
        <f>VLOOKUP(InputData[[#This Row],[PRODUCT ID]],'Master Data'!$A:$F,2,0)</f>
        <v>Product14</v>
      </c>
      <c r="H140" t="str">
        <f>VLOOKUP(InputData[[#This Row],[PRODUCT ID]],'Master Data'!$A:$F,3,0)</f>
        <v>Category02</v>
      </c>
      <c r="I140" t="str">
        <f>VLOOKUP(InputData[[#This Row],[PRODUCT ID]],'Master Data'!$A:$F,4,0)</f>
        <v>Kg</v>
      </c>
      <c r="J140" s="14">
        <f>VLOOKUP(InputData[[#This Row],[PRODUCT ID]],'Master Data'!$A:$F,5,0)</f>
        <v>112</v>
      </c>
      <c r="K140" s="14">
        <f>VLOOKUP(InputData[[#This Row],[PRODUCT ID]],'Master Data'!$A:$F,6,0)</f>
        <v>146.72</v>
      </c>
      <c r="L140" s="14">
        <f>PRODUCT(InputData[[#This Row],[QUANTITY]],InputData[[#This Row],[COST]])</f>
        <v>448</v>
      </c>
      <c r="M140" s="14">
        <f>PRODUCT(InputData[[#This Row],[QUANTITY]],InputData[[#This Row],[SALE PRICE ]])*(1-InputData[[#This Row],[DISCOUNT %]])</f>
        <v>586.88</v>
      </c>
      <c r="N140" s="14">
        <f>InputData[[#This Row],[TOTAL COST]]/10^3</f>
        <v>0.44800000000000001</v>
      </c>
      <c r="O140" s="14">
        <f>InputData[[#This Row],[TOTAL SALES]]/10^3</f>
        <v>0.58687999999999996</v>
      </c>
      <c r="P140" s="11">
        <f>DAY(InputData[[#This Row],[DATE]])</f>
        <v>29</v>
      </c>
      <c r="Q140" s="11" t="str">
        <f>TEXT(InputData[[#This Row],[DATE]],"mmm")</f>
        <v>Jun</v>
      </c>
      <c r="R140" s="11">
        <f>YEAR(InputData[[#This Row],[DATE]])</f>
        <v>2021</v>
      </c>
      <c r="S140" s="11">
        <f>InputData[[#This Row],[TOTAL SALES]]-InputData[[#This Row],[TOTAL COST]]</f>
        <v>138.88</v>
      </c>
      <c r="T140" s="18">
        <f>InputData[[#This Row],[PROFIT ]]/InputData[[#This Row],[TOTAL SALES]]</f>
        <v>0.23664122137404581</v>
      </c>
    </row>
    <row r="141" spans="1:20" hidden="1" x14ac:dyDescent="0.25">
      <c r="A141" s="3">
        <v>44378</v>
      </c>
      <c r="B141" s="4" t="s">
        <v>16</v>
      </c>
      <c r="C141" s="5">
        <v>11</v>
      </c>
      <c r="D141" s="5" t="s">
        <v>108</v>
      </c>
      <c r="E141" s="5" t="s">
        <v>107</v>
      </c>
      <c r="F141" s="6">
        <v>0</v>
      </c>
      <c r="G141" t="str">
        <f>VLOOKUP(InputData[[#This Row],[PRODUCT ID]],'Master Data'!$A:$F,2,0)</f>
        <v>Product05</v>
      </c>
      <c r="H141" t="str">
        <f>VLOOKUP(InputData[[#This Row],[PRODUCT ID]],'Master Data'!$A:$F,3,0)</f>
        <v>Category01</v>
      </c>
      <c r="I141" t="str">
        <f>VLOOKUP(InputData[[#This Row],[PRODUCT ID]],'Master Data'!$A:$F,4,0)</f>
        <v>Ft</v>
      </c>
      <c r="J141" s="14">
        <f>VLOOKUP(InputData[[#This Row],[PRODUCT ID]],'Master Data'!$A:$F,5,0)</f>
        <v>133</v>
      </c>
      <c r="K141" s="14">
        <f>VLOOKUP(InputData[[#This Row],[PRODUCT ID]],'Master Data'!$A:$F,6,0)</f>
        <v>155.61000000000001</v>
      </c>
      <c r="L141" s="14">
        <f>PRODUCT(InputData[[#This Row],[QUANTITY]],InputData[[#This Row],[COST]])</f>
        <v>1463</v>
      </c>
      <c r="M141" s="14">
        <f>PRODUCT(InputData[[#This Row],[QUANTITY]],InputData[[#This Row],[SALE PRICE ]])*(1-InputData[[#This Row],[DISCOUNT %]])</f>
        <v>1711.71</v>
      </c>
      <c r="N141" s="14">
        <f>InputData[[#This Row],[TOTAL COST]]/10^3</f>
        <v>1.4630000000000001</v>
      </c>
      <c r="O141" s="14">
        <f>InputData[[#This Row],[TOTAL SALES]]/10^3</f>
        <v>1.7117100000000001</v>
      </c>
      <c r="P141" s="11">
        <f>DAY(InputData[[#This Row],[DATE]])</f>
        <v>1</v>
      </c>
      <c r="Q141" s="11" t="str">
        <f>TEXT(InputData[[#This Row],[DATE]],"mmm")</f>
        <v>Jul</v>
      </c>
      <c r="R141" s="11">
        <f>YEAR(InputData[[#This Row],[DATE]])</f>
        <v>2021</v>
      </c>
      <c r="S141" s="11">
        <f>InputData[[#This Row],[TOTAL SALES]]-InputData[[#This Row],[TOTAL COST]]</f>
        <v>248.71000000000004</v>
      </c>
      <c r="T141" s="18">
        <f>InputData[[#This Row],[PROFIT ]]/InputData[[#This Row],[TOTAL SALES]]</f>
        <v>0.14529914529914531</v>
      </c>
    </row>
    <row r="142" spans="1:20" hidden="1" x14ac:dyDescent="0.25">
      <c r="A142" s="3">
        <v>44379</v>
      </c>
      <c r="B142" s="4" t="s">
        <v>26</v>
      </c>
      <c r="C142" s="5">
        <v>11</v>
      </c>
      <c r="D142" s="5" t="s">
        <v>108</v>
      </c>
      <c r="E142" s="5" t="s">
        <v>107</v>
      </c>
      <c r="F142" s="6">
        <v>0</v>
      </c>
      <c r="G142" t="str">
        <f>VLOOKUP(InputData[[#This Row],[PRODUCT ID]],'Master Data'!$A:$F,2,0)</f>
        <v>Product10</v>
      </c>
      <c r="H142" t="str">
        <f>VLOOKUP(InputData[[#This Row],[PRODUCT ID]],'Master Data'!$A:$F,3,0)</f>
        <v>Category02</v>
      </c>
      <c r="I142" t="str">
        <f>VLOOKUP(InputData[[#This Row],[PRODUCT ID]],'Master Data'!$A:$F,4,0)</f>
        <v>Ft</v>
      </c>
      <c r="J142" s="14">
        <f>VLOOKUP(InputData[[#This Row],[PRODUCT ID]],'Master Data'!$A:$F,5,0)</f>
        <v>148</v>
      </c>
      <c r="K142" s="14">
        <f>VLOOKUP(InputData[[#This Row],[PRODUCT ID]],'Master Data'!$A:$F,6,0)</f>
        <v>164.28</v>
      </c>
      <c r="L142" s="14">
        <f>PRODUCT(InputData[[#This Row],[QUANTITY]],InputData[[#This Row],[COST]])</f>
        <v>1628</v>
      </c>
      <c r="M142" s="14">
        <f>PRODUCT(InputData[[#This Row],[QUANTITY]],InputData[[#This Row],[SALE PRICE ]])*(1-InputData[[#This Row],[DISCOUNT %]])</f>
        <v>1807.08</v>
      </c>
      <c r="N142" s="14">
        <f>InputData[[#This Row],[TOTAL COST]]/10^3</f>
        <v>1.6279999999999999</v>
      </c>
      <c r="O142" s="14">
        <f>InputData[[#This Row],[TOTAL SALES]]/10^3</f>
        <v>1.80708</v>
      </c>
      <c r="P142" s="11">
        <f>DAY(InputData[[#This Row],[DATE]])</f>
        <v>2</v>
      </c>
      <c r="Q142" s="11" t="str">
        <f>TEXT(InputData[[#This Row],[DATE]],"mmm")</f>
        <v>Jul</v>
      </c>
      <c r="R142" s="11">
        <f>YEAR(InputData[[#This Row],[DATE]])</f>
        <v>2021</v>
      </c>
      <c r="S142" s="11">
        <f>InputData[[#This Row],[TOTAL SALES]]-InputData[[#This Row],[TOTAL COST]]</f>
        <v>179.07999999999993</v>
      </c>
      <c r="T142" s="18">
        <f>InputData[[#This Row],[PROFIT ]]/InputData[[#This Row],[TOTAL SALES]]</f>
        <v>9.9099099099099058E-2</v>
      </c>
    </row>
    <row r="143" spans="1:20" hidden="1" x14ac:dyDescent="0.25">
      <c r="A143" s="3">
        <v>44380</v>
      </c>
      <c r="B143" s="4" t="s">
        <v>75</v>
      </c>
      <c r="C143" s="5">
        <v>9</v>
      </c>
      <c r="D143" s="5" t="s">
        <v>106</v>
      </c>
      <c r="E143" s="5" t="s">
        <v>107</v>
      </c>
      <c r="F143" s="6">
        <v>0</v>
      </c>
      <c r="G143" t="str">
        <f>VLOOKUP(InputData[[#This Row],[PRODUCT ID]],'Master Data'!$A:$F,2,0)</f>
        <v>Product33</v>
      </c>
      <c r="H143" t="str">
        <f>VLOOKUP(InputData[[#This Row],[PRODUCT ID]],'Master Data'!$A:$F,3,0)</f>
        <v>Category04</v>
      </c>
      <c r="I143" t="str">
        <f>VLOOKUP(InputData[[#This Row],[PRODUCT ID]],'Master Data'!$A:$F,4,0)</f>
        <v>Kg</v>
      </c>
      <c r="J143" s="14">
        <f>VLOOKUP(InputData[[#This Row],[PRODUCT ID]],'Master Data'!$A:$F,5,0)</f>
        <v>95</v>
      </c>
      <c r="K143" s="14">
        <f>VLOOKUP(InputData[[#This Row],[PRODUCT ID]],'Master Data'!$A:$F,6,0)</f>
        <v>119.7</v>
      </c>
      <c r="L143" s="14">
        <f>PRODUCT(InputData[[#This Row],[QUANTITY]],InputData[[#This Row],[COST]])</f>
        <v>855</v>
      </c>
      <c r="M143" s="14">
        <f>PRODUCT(InputData[[#This Row],[QUANTITY]],InputData[[#This Row],[SALE PRICE ]])*(1-InputData[[#This Row],[DISCOUNT %]])</f>
        <v>1077.3</v>
      </c>
      <c r="N143" s="14">
        <f>InputData[[#This Row],[TOTAL COST]]/10^3</f>
        <v>0.85499999999999998</v>
      </c>
      <c r="O143" s="14">
        <f>InputData[[#This Row],[TOTAL SALES]]/10^3</f>
        <v>1.0772999999999999</v>
      </c>
      <c r="P143" s="11">
        <f>DAY(InputData[[#This Row],[DATE]])</f>
        <v>3</v>
      </c>
      <c r="Q143" s="11" t="str">
        <f>TEXT(InputData[[#This Row],[DATE]],"mmm")</f>
        <v>Jul</v>
      </c>
      <c r="R143" s="11">
        <f>YEAR(InputData[[#This Row],[DATE]])</f>
        <v>2021</v>
      </c>
      <c r="S143" s="11">
        <f>InputData[[#This Row],[TOTAL SALES]]-InputData[[#This Row],[TOTAL COST]]</f>
        <v>222.29999999999995</v>
      </c>
      <c r="T143" s="18">
        <f>InputData[[#This Row],[PROFIT ]]/InputData[[#This Row],[TOTAL SALES]]</f>
        <v>0.20634920634920631</v>
      </c>
    </row>
    <row r="144" spans="1:20" hidden="1" x14ac:dyDescent="0.25">
      <c r="A144" s="3">
        <v>44380</v>
      </c>
      <c r="B144" s="4" t="s">
        <v>12</v>
      </c>
      <c r="C144" s="5">
        <v>8</v>
      </c>
      <c r="D144" s="5" t="s">
        <v>106</v>
      </c>
      <c r="E144" s="5" t="s">
        <v>107</v>
      </c>
      <c r="F144" s="6">
        <v>0</v>
      </c>
      <c r="G144" t="str">
        <f>VLOOKUP(InputData[[#This Row],[PRODUCT ID]],'Master Data'!$A:$F,2,0)</f>
        <v>Product03</v>
      </c>
      <c r="H144" t="str">
        <f>VLOOKUP(InputData[[#This Row],[PRODUCT ID]],'Master Data'!$A:$F,3,0)</f>
        <v>Category01</v>
      </c>
      <c r="I144" t="str">
        <f>VLOOKUP(InputData[[#This Row],[PRODUCT ID]],'Master Data'!$A:$F,4,0)</f>
        <v>Kg</v>
      </c>
      <c r="J144" s="14">
        <f>VLOOKUP(InputData[[#This Row],[PRODUCT ID]],'Master Data'!$A:$F,5,0)</f>
        <v>71</v>
      </c>
      <c r="K144" s="14">
        <f>VLOOKUP(InputData[[#This Row],[PRODUCT ID]],'Master Data'!$A:$F,6,0)</f>
        <v>80.94</v>
      </c>
      <c r="L144" s="14">
        <f>PRODUCT(InputData[[#This Row],[QUANTITY]],InputData[[#This Row],[COST]])</f>
        <v>568</v>
      </c>
      <c r="M144" s="14">
        <f>PRODUCT(InputData[[#This Row],[QUANTITY]],InputData[[#This Row],[SALE PRICE ]])*(1-InputData[[#This Row],[DISCOUNT %]])</f>
        <v>647.52</v>
      </c>
      <c r="N144" s="14">
        <f>InputData[[#This Row],[TOTAL COST]]/10^3</f>
        <v>0.56799999999999995</v>
      </c>
      <c r="O144" s="14">
        <f>InputData[[#This Row],[TOTAL SALES]]/10^3</f>
        <v>0.64751999999999998</v>
      </c>
      <c r="P144" s="11">
        <f>DAY(InputData[[#This Row],[DATE]])</f>
        <v>3</v>
      </c>
      <c r="Q144" s="11" t="str">
        <f>TEXT(InputData[[#This Row],[DATE]],"mmm")</f>
        <v>Jul</v>
      </c>
      <c r="R144" s="11">
        <f>YEAR(InputData[[#This Row],[DATE]])</f>
        <v>2021</v>
      </c>
      <c r="S144" s="11">
        <f>InputData[[#This Row],[TOTAL SALES]]-InputData[[#This Row],[TOTAL COST]]</f>
        <v>79.519999999999982</v>
      </c>
      <c r="T144" s="18">
        <f>InputData[[#This Row],[PROFIT ]]/InputData[[#This Row],[TOTAL SALES]]</f>
        <v>0.12280701754385963</v>
      </c>
    </row>
    <row r="145" spans="1:20" hidden="1" x14ac:dyDescent="0.25">
      <c r="A145" s="3">
        <v>44382</v>
      </c>
      <c r="B145" s="4" t="s">
        <v>10</v>
      </c>
      <c r="C145" s="5">
        <v>8</v>
      </c>
      <c r="D145" s="5" t="s">
        <v>108</v>
      </c>
      <c r="E145" s="5" t="s">
        <v>106</v>
      </c>
      <c r="F145" s="6">
        <v>0</v>
      </c>
      <c r="G145" t="str">
        <f>VLOOKUP(InputData[[#This Row],[PRODUCT ID]],'Master Data'!$A:$F,2,0)</f>
        <v>Product02</v>
      </c>
      <c r="H145" t="str">
        <f>VLOOKUP(InputData[[#This Row],[PRODUCT ID]],'Master Data'!$A:$F,3,0)</f>
        <v>Category01</v>
      </c>
      <c r="I145" t="str">
        <f>VLOOKUP(InputData[[#This Row],[PRODUCT ID]],'Master Data'!$A:$F,4,0)</f>
        <v>Kg</v>
      </c>
      <c r="J145" s="14">
        <f>VLOOKUP(InputData[[#This Row],[PRODUCT ID]],'Master Data'!$A:$F,5,0)</f>
        <v>105</v>
      </c>
      <c r="K145" s="14">
        <f>VLOOKUP(InputData[[#This Row],[PRODUCT ID]],'Master Data'!$A:$F,6,0)</f>
        <v>142.80000000000001</v>
      </c>
      <c r="L145" s="14">
        <f>PRODUCT(InputData[[#This Row],[QUANTITY]],InputData[[#This Row],[COST]])</f>
        <v>840</v>
      </c>
      <c r="M145" s="14">
        <f>PRODUCT(InputData[[#This Row],[QUANTITY]],InputData[[#This Row],[SALE PRICE ]])*(1-InputData[[#This Row],[DISCOUNT %]])</f>
        <v>1142.4000000000001</v>
      </c>
      <c r="N145" s="14">
        <f>InputData[[#This Row],[TOTAL COST]]/10^3</f>
        <v>0.84</v>
      </c>
      <c r="O145" s="14">
        <f>InputData[[#This Row],[TOTAL SALES]]/10^3</f>
        <v>1.1424000000000001</v>
      </c>
      <c r="P145" s="11">
        <f>DAY(InputData[[#This Row],[DATE]])</f>
        <v>5</v>
      </c>
      <c r="Q145" s="11" t="str">
        <f>TEXT(InputData[[#This Row],[DATE]],"mmm")</f>
        <v>Jul</v>
      </c>
      <c r="R145" s="11">
        <f>YEAR(InputData[[#This Row],[DATE]])</f>
        <v>2021</v>
      </c>
      <c r="S145" s="11">
        <f>InputData[[#This Row],[TOTAL SALES]]-InputData[[#This Row],[TOTAL COST]]</f>
        <v>302.40000000000009</v>
      </c>
      <c r="T145" s="18">
        <f>InputData[[#This Row],[PROFIT ]]/InputData[[#This Row],[TOTAL SALES]]</f>
        <v>0.26470588235294124</v>
      </c>
    </row>
    <row r="146" spans="1:20" hidden="1" x14ac:dyDescent="0.25">
      <c r="A146" s="3">
        <v>44383</v>
      </c>
      <c r="B146" s="4" t="s">
        <v>92</v>
      </c>
      <c r="C146" s="5">
        <v>15</v>
      </c>
      <c r="D146" s="5" t="s">
        <v>108</v>
      </c>
      <c r="E146" s="5" t="s">
        <v>107</v>
      </c>
      <c r="F146" s="6">
        <v>0</v>
      </c>
      <c r="G146" t="str">
        <f>VLOOKUP(InputData[[#This Row],[PRODUCT ID]],'Master Data'!$A:$F,2,0)</f>
        <v>Product41</v>
      </c>
      <c r="H146" t="str">
        <f>VLOOKUP(InputData[[#This Row],[PRODUCT ID]],'Master Data'!$A:$F,3,0)</f>
        <v>Category05</v>
      </c>
      <c r="I146" t="str">
        <f>VLOOKUP(InputData[[#This Row],[PRODUCT ID]],'Master Data'!$A:$F,4,0)</f>
        <v>Ft</v>
      </c>
      <c r="J146" s="14">
        <f>VLOOKUP(InputData[[#This Row],[PRODUCT ID]],'Master Data'!$A:$F,5,0)</f>
        <v>138</v>
      </c>
      <c r="K146" s="14">
        <f>VLOOKUP(InputData[[#This Row],[PRODUCT ID]],'Master Data'!$A:$F,6,0)</f>
        <v>173.88</v>
      </c>
      <c r="L146" s="14">
        <f>PRODUCT(InputData[[#This Row],[QUANTITY]],InputData[[#This Row],[COST]])</f>
        <v>2070</v>
      </c>
      <c r="M146" s="14">
        <f>PRODUCT(InputData[[#This Row],[QUANTITY]],InputData[[#This Row],[SALE PRICE ]])*(1-InputData[[#This Row],[DISCOUNT %]])</f>
        <v>2608.1999999999998</v>
      </c>
      <c r="N146" s="14">
        <f>InputData[[#This Row],[TOTAL COST]]/10^3</f>
        <v>2.0699999999999998</v>
      </c>
      <c r="O146" s="14">
        <f>InputData[[#This Row],[TOTAL SALES]]/10^3</f>
        <v>2.6081999999999996</v>
      </c>
      <c r="P146" s="11">
        <f>DAY(InputData[[#This Row],[DATE]])</f>
        <v>6</v>
      </c>
      <c r="Q146" s="11" t="str">
        <f>TEXT(InputData[[#This Row],[DATE]],"mmm")</f>
        <v>Jul</v>
      </c>
      <c r="R146" s="11">
        <f>YEAR(InputData[[#This Row],[DATE]])</f>
        <v>2021</v>
      </c>
      <c r="S146" s="11">
        <f>InputData[[#This Row],[TOTAL SALES]]-InputData[[#This Row],[TOTAL COST]]</f>
        <v>538.19999999999982</v>
      </c>
      <c r="T146" s="18">
        <f>InputData[[#This Row],[PROFIT ]]/InputData[[#This Row],[TOTAL SALES]]</f>
        <v>0.20634920634920628</v>
      </c>
    </row>
    <row r="147" spans="1:20" hidden="1" x14ac:dyDescent="0.25">
      <c r="A147" s="3">
        <v>44385</v>
      </c>
      <c r="B147" s="4" t="s">
        <v>14</v>
      </c>
      <c r="C147" s="5">
        <v>10</v>
      </c>
      <c r="D147" s="5" t="s">
        <v>108</v>
      </c>
      <c r="E147" s="5" t="s">
        <v>106</v>
      </c>
      <c r="F147" s="6">
        <v>0</v>
      </c>
      <c r="G147" t="str">
        <f>VLOOKUP(InputData[[#This Row],[PRODUCT ID]],'Master Data'!$A:$F,2,0)</f>
        <v>Product04</v>
      </c>
      <c r="H147" t="str">
        <f>VLOOKUP(InputData[[#This Row],[PRODUCT ID]],'Master Data'!$A:$F,3,0)</f>
        <v>Category01</v>
      </c>
      <c r="I147" t="str">
        <f>VLOOKUP(InputData[[#This Row],[PRODUCT ID]],'Master Data'!$A:$F,4,0)</f>
        <v>Lt</v>
      </c>
      <c r="J147" s="14">
        <f>VLOOKUP(InputData[[#This Row],[PRODUCT ID]],'Master Data'!$A:$F,5,0)</f>
        <v>44</v>
      </c>
      <c r="K147" s="14">
        <f>VLOOKUP(InputData[[#This Row],[PRODUCT ID]],'Master Data'!$A:$F,6,0)</f>
        <v>48.84</v>
      </c>
      <c r="L147" s="14">
        <f>PRODUCT(InputData[[#This Row],[QUANTITY]],InputData[[#This Row],[COST]])</f>
        <v>440</v>
      </c>
      <c r="M147" s="14">
        <f>PRODUCT(InputData[[#This Row],[QUANTITY]],InputData[[#This Row],[SALE PRICE ]])*(1-InputData[[#This Row],[DISCOUNT %]])</f>
        <v>488.40000000000003</v>
      </c>
      <c r="N147" s="14">
        <f>InputData[[#This Row],[TOTAL COST]]/10^3</f>
        <v>0.44</v>
      </c>
      <c r="O147" s="14">
        <f>InputData[[#This Row],[TOTAL SALES]]/10^3</f>
        <v>0.48840000000000006</v>
      </c>
      <c r="P147" s="11">
        <f>DAY(InputData[[#This Row],[DATE]])</f>
        <v>8</v>
      </c>
      <c r="Q147" s="11" t="str">
        <f>TEXT(InputData[[#This Row],[DATE]],"mmm")</f>
        <v>Jul</v>
      </c>
      <c r="R147" s="11">
        <f>YEAR(InputData[[#This Row],[DATE]])</f>
        <v>2021</v>
      </c>
      <c r="S147" s="11">
        <f>InputData[[#This Row],[TOTAL SALES]]-InputData[[#This Row],[TOTAL COST]]</f>
        <v>48.400000000000034</v>
      </c>
      <c r="T147" s="18">
        <f>InputData[[#This Row],[PROFIT ]]/InputData[[#This Row],[TOTAL SALES]]</f>
        <v>9.9099099099099155E-2</v>
      </c>
    </row>
    <row r="148" spans="1:20" hidden="1" x14ac:dyDescent="0.25">
      <c r="A148" s="3">
        <v>44387</v>
      </c>
      <c r="B148" s="4" t="s">
        <v>77</v>
      </c>
      <c r="C148" s="5">
        <v>6</v>
      </c>
      <c r="D148" s="5" t="s">
        <v>105</v>
      </c>
      <c r="E148" s="5" t="s">
        <v>107</v>
      </c>
      <c r="F148" s="6">
        <v>0</v>
      </c>
      <c r="G148" t="str">
        <f>VLOOKUP(InputData[[#This Row],[PRODUCT ID]],'Master Data'!$A:$F,2,0)</f>
        <v>Product34</v>
      </c>
      <c r="H148" t="str">
        <f>VLOOKUP(InputData[[#This Row],[PRODUCT ID]],'Master Data'!$A:$F,3,0)</f>
        <v>Category04</v>
      </c>
      <c r="I148" t="str">
        <f>VLOOKUP(InputData[[#This Row],[PRODUCT ID]],'Master Data'!$A:$F,4,0)</f>
        <v>Lt</v>
      </c>
      <c r="J148" s="14">
        <f>VLOOKUP(InputData[[#This Row],[PRODUCT ID]],'Master Data'!$A:$F,5,0)</f>
        <v>55</v>
      </c>
      <c r="K148" s="14">
        <f>VLOOKUP(InputData[[#This Row],[PRODUCT ID]],'Master Data'!$A:$F,6,0)</f>
        <v>58.3</v>
      </c>
      <c r="L148" s="14">
        <f>PRODUCT(InputData[[#This Row],[QUANTITY]],InputData[[#This Row],[COST]])</f>
        <v>330</v>
      </c>
      <c r="M148" s="14">
        <f>PRODUCT(InputData[[#This Row],[QUANTITY]],InputData[[#This Row],[SALE PRICE ]])*(1-InputData[[#This Row],[DISCOUNT %]])</f>
        <v>349.79999999999995</v>
      </c>
      <c r="N148" s="14">
        <f>InputData[[#This Row],[TOTAL COST]]/10^3</f>
        <v>0.33</v>
      </c>
      <c r="O148" s="14">
        <f>InputData[[#This Row],[TOTAL SALES]]/10^3</f>
        <v>0.34979999999999994</v>
      </c>
      <c r="P148" s="11">
        <f>DAY(InputData[[#This Row],[DATE]])</f>
        <v>10</v>
      </c>
      <c r="Q148" s="11" t="str">
        <f>TEXT(InputData[[#This Row],[DATE]],"mmm")</f>
        <v>Jul</v>
      </c>
      <c r="R148" s="11">
        <f>YEAR(InputData[[#This Row],[DATE]])</f>
        <v>2021</v>
      </c>
      <c r="S148" s="11">
        <f>InputData[[#This Row],[TOTAL SALES]]-InputData[[#This Row],[TOTAL COST]]</f>
        <v>19.799999999999955</v>
      </c>
      <c r="T148" s="18">
        <f>InputData[[#This Row],[PROFIT ]]/InputData[[#This Row],[TOTAL SALES]]</f>
        <v>5.6603773584905537E-2</v>
      </c>
    </row>
    <row r="149" spans="1:20" hidden="1" x14ac:dyDescent="0.25">
      <c r="A149" s="3">
        <v>44388</v>
      </c>
      <c r="B149" s="4" t="s">
        <v>24</v>
      </c>
      <c r="C149" s="5">
        <v>4</v>
      </c>
      <c r="D149" s="5" t="s">
        <v>105</v>
      </c>
      <c r="E149" s="5" t="s">
        <v>106</v>
      </c>
      <c r="F149" s="6">
        <v>0</v>
      </c>
      <c r="G149" t="str">
        <f>VLOOKUP(InputData[[#This Row],[PRODUCT ID]],'Master Data'!$A:$F,2,0)</f>
        <v>Product09</v>
      </c>
      <c r="H149" t="str">
        <f>VLOOKUP(InputData[[#This Row],[PRODUCT ID]],'Master Data'!$A:$F,3,0)</f>
        <v>Category01</v>
      </c>
      <c r="I149" t="str">
        <f>VLOOKUP(InputData[[#This Row],[PRODUCT ID]],'Master Data'!$A:$F,4,0)</f>
        <v>No.</v>
      </c>
      <c r="J149" s="14">
        <f>VLOOKUP(InputData[[#This Row],[PRODUCT ID]],'Master Data'!$A:$F,5,0)</f>
        <v>6</v>
      </c>
      <c r="K149" s="14">
        <f>VLOOKUP(InputData[[#This Row],[PRODUCT ID]],'Master Data'!$A:$F,6,0)</f>
        <v>7.8599999999999994</v>
      </c>
      <c r="L149" s="14">
        <f>PRODUCT(InputData[[#This Row],[QUANTITY]],InputData[[#This Row],[COST]])</f>
        <v>24</v>
      </c>
      <c r="M149" s="14">
        <f>PRODUCT(InputData[[#This Row],[QUANTITY]],InputData[[#This Row],[SALE PRICE ]])*(1-InputData[[#This Row],[DISCOUNT %]])</f>
        <v>31.439999999999998</v>
      </c>
      <c r="N149" s="14">
        <f>InputData[[#This Row],[TOTAL COST]]/10^3</f>
        <v>2.4E-2</v>
      </c>
      <c r="O149" s="14">
        <f>InputData[[#This Row],[TOTAL SALES]]/10^3</f>
        <v>3.1439999999999996E-2</v>
      </c>
      <c r="P149" s="11">
        <f>DAY(InputData[[#This Row],[DATE]])</f>
        <v>11</v>
      </c>
      <c r="Q149" s="11" t="str">
        <f>TEXT(InputData[[#This Row],[DATE]],"mmm")</f>
        <v>Jul</v>
      </c>
      <c r="R149" s="11">
        <f>YEAR(InputData[[#This Row],[DATE]])</f>
        <v>2021</v>
      </c>
      <c r="S149" s="11">
        <f>InputData[[#This Row],[TOTAL SALES]]-InputData[[#This Row],[TOTAL COST]]</f>
        <v>7.4399999999999977</v>
      </c>
      <c r="T149" s="18">
        <f>InputData[[#This Row],[PROFIT ]]/InputData[[#This Row],[TOTAL SALES]]</f>
        <v>0.23664122137404575</v>
      </c>
    </row>
    <row r="150" spans="1:20" hidden="1" x14ac:dyDescent="0.25">
      <c r="A150" s="3">
        <v>44390</v>
      </c>
      <c r="B150" s="4" t="s">
        <v>45</v>
      </c>
      <c r="C150" s="5">
        <v>1</v>
      </c>
      <c r="D150" s="5" t="s">
        <v>108</v>
      </c>
      <c r="E150" s="5" t="s">
        <v>107</v>
      </c>
      <c r="F150" s="6">
        <v>0</v>
      </c>
      <c r="G150" t="str">
        <f>VLOOKUP(InputData[[#This Row],[PRODUCT ID]],'Master Data'!$A:$F,2,0)</f>
        <v>Product19</v>
      </c>
      <c r="H150" t="str">
        <f>VLOOKUP(InputData[[#This Row],[PRODUCT ID]],'Master Data'!$A:$F,3,0)</f>
        <v>Category02</v>
      </c>
      <c r="I150" t="str">
        <f>VLOOKUP(InputData[[#This Row],[PRODUCT ID]],'Master Data'!$A:$F,4,0)</f>
        <v>Ft</v>
      </c>
      <c r="J150" s="14">
        <f>VLOOKUP(InputData[[#This Row],[PRODUCT ID]],'Master Data'!$A:$F,5,0)</f>
        <v>150</v>
      </c>
      <c r="K150" s="14">
        <f>VLOOKUP(InputData[[#This Row],[PRODUCT ID]],'Master Data'!$A:$F,6,0)</f>
        <v>210</v>
      </c>
      <c r="L150" s="14">
        <f>PRODUCT(InputData[[#This Row],[QUANTITY]],InputData[[#This Row],[COST]])</f>
        <v>150</v>
      </c>
      <c r="M150" s="14">
        <f>PRODUCT(InputData[[#This Row],[QUANTITY]],InputData[[#This Row],[SALE PRICE ]])*(1-InputData[[#This Row],[DISCOUNT %]])</f>
        <v>210</v>
      </c>
      <c r="N150" s="14">
        <f>InputData[[#This Row],[TOTAL COST]]/10^3</f>
        <v>0.15</v>
      </c>
      <c r="O150" s="14">
        <f>InputData[[#This Row],[TOTAL SALES]]/10^3</f>
        <v>0.21</v>
      </c>
      <c r="P150" s="11">
        <f>DAY(InputData[[#This Row],[DATE]])</f>
        <v>13</v>
      </c>
      <c r="Q150" s="11" t="str">
        <f>TEXT(InputData[[#This Row],[DATE]],"mmm")</f>
        <v>Jul</v>
      </c>
      <c r="R150" s="11">
        <f>YEAR(InputData[[#This Row],[DATE]])</f>
        <v>2021</v>
      </c>
      <c r="S150" s="11">
        <f>InputData[[#This Row],[TOTAL SALES]]-InputData[[#This Row],[TOTAL COST]]</f>
        <v>60</v>
      </c>
      <c r="T150" s="18">
        <f>InputData[[#This Row],[PROFIT ]]/InputData[[#This Row],[TOTAL SALES]]</f>
        <v>0.2857142857142857</v>
      </c>
    </row>
    <row r="151" spans="1:20" hidden="1" x14ac:dyDescent="0.25">
      <c r="A151" s="3">
        <v>44393</v>
      </c>
      <c r="B151" s="4" t="s">
        <v>54</v>
      </c>
      <c r="C151" s="5">
        <v>8</v>
      </c>
      <c r="D151" s="5" t="s">
        <v>105</v>
      </c>
      <c r="E151" s="5" t="s">
        <v>107</v>
      </c>
      <c r="F151" s="6">
        <v>0</v>
      </c>
      <c r="G151" t="str">
        <f>VLOOKUP(InputData[[#This Row],[PRODUCT ID]],'Master Data'!$A:$F,2,0)</f>
        <v>Product23</v>
      </c>
      <c r="H151" t="str">
        <f>VLOOKUP(InputData[[#This Row],[PRODUCT ID]],'Master Data'!$A:$F,3,0)</f>
        <v>Category03</v>
      </c>
      <c r="I151" t="str">
        <f>VLOOKUP(InputData[[#This Row],[PRODUCT ID]],'Master Data'!$A:$F,4,0)</f>
        <v>Ft</v>
      </c>
      <c r="J151" s="14">
        <f>VLOOKUP(InputData[[#This Row],[PRODUCT ID]],'Master Data'!$A:$F,5,0)</f>
        <v>141</v>
      </c>
      <c r="K151" s="14">
        <f>VLOOKUP(InputData[[#This Row],[PRODUCT ID]],'Master Data'!$A:$F,6,0)</f>
        <v>149.46</v>
      </c>
      <c r="L151" s="14">
        <f>PRODUCT(InputData[[#This Row],[QUANTITY]],InputData[[#This Row],[COST]])</f>
        <v>1128</v>
      </c>
      <c r="M151" s="14">
        <f>PRODUCT(InputData[[#This Row],[QUANTITY]],InputData[[#This Row],[SALE PRICE ]])*(1-InputData[[#This Row],[DISCOUNT %]])</f>
        <v>1195.68</v>
      </c>
      <c r="N151" s="14">
        <f>InputData[[#This Row],[TOTAL COST]]/10^3</f>
        <v>1.1279999999999999</v>
      </c>
      <c r="O151" s="14">
        <f>InputData[[#This Row],[TOTAL SALES]]/10^3</f>
        <v>1.1956800000000001</v>
      </c>
      <c r="P151" s="11">
        <f>DAY(InputData[[#This Row],[DATE]])</f>
        <v>16</v>
      </c>
      <c r="Q151" s="11" t="str">
        <f>TEXT(InputData[[#This Row],[DATE]],"mmm")</f>
        <v>Jul</v>
      </c>
      <c r="R151" s="11">
        <f>YEAR(InputData[[#This Row],[DATE]])</f>
        <v>2021</v>
      </c>
      <c r="S151" s="11">
        <f>InputData[[#This Row],[TOTAL SALES]]-InputData[[#This Row],[TOTAL COST]]</f>
        <v>67.680000000000064</v>
      </c>
      <c r="T151" s="18">
        <f>InputData[[#This Row],[PROFIT ]]/InputData[[#This Row],[TOTAL SALES]]</f>
        <v>5.660377358490571E-2</v>
      </c>
    </row>
    <row r="152" spans="1:20" hidden="1" x14ac:dyDescent="0.25">
      <c r="A152" s="3">
        <v>44395</v>
      </c>
      <c r="B152" s="4" t="s">
        <v>63</v>
      </c>
      <c r="C152" s="5">
        <v>14</v>
      </c>
      <c r="D152" s="5" t="s">
        <v>106</v>
      </c>
      <c r="E152" s="5" t="s">
        <v>106</v>
      </c>
      <c r="F152" s="6">
        <v>0</v>
      </c>
      <c r="G152" t="str">
        <f>VLOOKUP(InputData[[#This Row],[PRODUCT ID]],'Master Data'!$A:$F,2,0)</f>
        <v>Product27</v>
      </c>
      <c r="H152" t="str">
        <f>VLOOKUP(InputData[[#This Row],[PRODUCT ID]],'Master Data'!$A:$F,3,0)</f>
        <v>Category04</v>
      </c>
      <c r="I152" t="str">
        <f>VLOOKUP(InputData[[#This Row],[PRODUCT ID]],'Master Data'!$A:$F,4,0)</f>
        <v>Lt</v>
      </c>
      <c r="J152" s="14">
        <f>VLOOKUP(InputData[[#This Row],[PRODUCT ID]],'Master Data'!$A:$F,5,0)</f>
        <v>48</v>
      </c>
      <c r="K152" s="14">
        <f>VLOOKUP(InputData[[#This Row],[PRODUCT ID]],'Master Data'!$A:$F,6,0)</f>
        <v>57.120000000000005</v>
      </c>
      <c r="L152" s="14">
        <f>PRODUCT(InputData[[#This Row],[QUANTITY]],InputData[[#This Row],[COST]])</f>
        <v>672</v>
      </c>
      <c r="M152" s="14">
        <f>PRODUCT(InputData[[#This Row],[QUANTITY]],InputData[[#This Row],[SALE PRICE ]])*(1-InputData[[#This Row],[DISCOUNT %]])</f>
        <v>799.68000000000006</v>
      </c>
      <c r="N152" s="14">
        <f>InputData[[#This Row],[TOTAL COST]]/10^3</f>
        <v>0.67200000000000004</v>
      </c>
      <c r="O152" s="14">
        <f>InputData[[#This Row],[TOTAL SALES]]/10^3</f>
        <v>0.79968000000000006</v>
      </c>
      <c r="P152" s="11">
        <f>DAY(InputData[[#This Row],[DATE]])</f>
        <v>18</v>
      </c>
      <c r="Q152" s="11" t="str">
        <f>TEXT(InputData[[#This Row],[DATE]],"mmm")</f>
        <v>Jul</v>
      </c>
      <c r="R152" s="11">
        <f>YEAR(InputData[[#This Row],[DATE]])</f>
        <v>2021</v>
      </c>
      <c r="S152" s="11">
        <f>InputData[[#This Row],[TOTAL SALES]]-InputData[[#This Row],[TOTAL COST]]</f>
        <v>127.68000000000006</v>
      </c>
      <c r="T152" s="18">
        <f>InputData[[#This Row],[PROFIT ]]/InputData[[#This Row],[TOTAL SALES]]</f>
        <v>0.15966386554621856</v>
      </c>
    </row>
    <row r="153" spans="1:20" hidden="1" x14ac:dyDescent="0.25">
      <c r="A153" s="3">
        <v>44397</v>
      </c>
      <c r="B153" s="4" t="s">
        <v>86</v>
      </c>
      <c r="C153" s="5">
        <v>11</v>
      </c>
      <c r="D153" s="5" t="s">
        <v>106</v>
      </c>
      <c r="E153" s="5" t="s">
        <v>106</v>
      </c>
      <c r="F153" s="6">
        <v>0</v>
      </c>
      <c r="G153" t="str">
        <f>VLOOKUP(InputData[[#This Row],[PRODUCT ID]],'Master Data'!$A:$F,2,0)</f>
        <v>Product38</v>
      </c>
      <c r="H153" t="str">
        <f>VLOOKUP(InputData[[#This Row],[PRODUCT ID]],'Master Data'!$A:$F,3,0)</f>
        <v>Category05</v>
      </c>
      <c r="I153" t="str">
        <f>VLOOKUP(InputData[[#This Row],[PRODUCT ID]],'Master Data'!$A:$F,4,0)</f>
        <v>Kg</v>
      </c>
      <c r="J153" s="14">
        <f>VLOOKUP(InputData[[#This Row],[PRODUCT ID]],'Master Data'!$A:$F,5,0)</f>
        <v>72</v>
      </c>
      <c r="K153" s="14">
        <f>VLOOKUP(InputData[[#This Row],[PRODUCT ID]],'Master Data'!$A:$F,6,0)</f>
        <v>79.92</v>
      </c>
      <c r="L153" s="14">
        <f>PRODUCT(InputData[[#This Row],[QUANTITY]],InputData[[#This Row],[COST]])</f>
        <v>792</v>
      </c>
      <c r="M153" s="14">
        <f>PRODUCT(InputData[[#This Row],[QUANTITY]],InputData[[#This Row],[SALE PRICE ]])*(1-InputData[[#This Row],[DISCOUNT %]])</f>
        <v>879.12</v>
      </c>
      <c r="N153" s="14">
        <f>InputData[[#This Row],[TOTAL COST]]/10^3</f>
        <v>0.79200000000000004</v>
      </c>
      <c r="O153" s="14">
        <f>InputData[[#This Row],[TOTAL SALES]]/10^3</f>
        <v>0.87912000000000001</v>
      </c>
      <c r="P153" s="11">
        <f>DAY(InputData[[#This Row],[DATE]])</f>
        <v>20</v>
      </c>
      <c r="Q153" s="11" t="str">
        <f>TEXT(InputData[[#This Row],[DATE]],"mmm")</f>
        <v>Jul</v>
      </c>
      <c r="R153" s="11">
        <f>YEAR(InputData[[#This Row],[DATE]])</f>
        <v>2021</v>
      </c>
      <c r="S153" s="11">
        <f>InputData[[#This Row],[TOTAL SALES]]-InputData[[#This Row],[TOTAL COST]]</f>
        <v>87.12</v>
      </c>
      <c r="T153" s="18">
        <f>InputData[[#This Row],[PROFIT ]]/InputData[[#This Row],[TOTAL SALES]]</f>
        <v>9.90990990990991E-2</v>
      </c>
    </row>
    <row r="154" spans="1:20" hidden="1" x14ac:dyDescent="0.25">
      <c r="A154" s="3">
        <v>44397</v>
      </c>
      <c r="B154" s="4" t="s">
        <v>96</v>
      </c>
      <c r="C154" s="5">
        <v>5</v>
      </c>
      <c r="D154" s="5" t="s">
        <v>108</v>
      </c>
      <c r="E154" s="5" t="s">
        <v>106</v>
      </c>
      <c r="F154" s="6">
        <v>0</v>
      </c>
      <c r="G154" t="str">
        <f>VLOOKUP(InputData[[#This Row],[PRODUCT ID]],'Master Data'!$A:$F,2,0)</f>
        <v>Product43</v>
      </c>
      <c r="H154" t="str">
        <f>VLOOKUP(InputData[[#This Row],[PRODUCT ID]],'Master Data'!$A:$F,3,0)</f>
        <v>Category05</v>
      </c>
      <c r="I154" t="str">
        <f>VLOOKUP(InputData[[#This Row],[PRODUCT ID]],'Master Data'!$A:$F,4,0)</f>
        <v>Kg</v>
      </c>
      <c r="J154" s="14">
        <f>VLOOKUP(InputData[[#This Row],[PRODUCT ID]],'Master Data'!$A:$F,5,0)</f>
        <v>67</v>
      </c>
      <c r="K154" s="14">
        <f>VLOOKUP(InputData[[#This Row],[PRODUCT ID]],'Master Data'!$A:$F,6,0)</f>
        <v>83.08</v>
      </c>
      <c r="L154" s="14">
        <f>PRODUCT(InputData[[#This Row],[QUANTITY]],InputData[[#This Row],[COST]])</f>
        <v>335</v>
      </c>
      <c r="M154" s="14">
        <f>PRODUCT(InputData[[#This Row],[QUANTITY]],InputData[[#This Row],[SALE PRICE ]])*(1-InputData[[#This Row],[DISCOUNT %]])</f>
        <v>415.4</v>
      </c>
      <c r="N154" s="14">
        <f>InputData[[#This Row],[TOTAL COST]]/10^3</f>
        <v>0.33500000000000002</v>
      </c>
      <c r="O154" s="14">
        <f>InputData[[#This Row],[TOTAL SALES]]/10^3</f>
        <v>0.41539999999999999</v>
      </c>
      <c r="P154" s="11">
        <f>DAY(InputData[[#This Row],[DATE]])</f>
        <v>20</v>
      </c>
      <c r="Q154" s="11" t="str">
        <f>TEXT(InputData[[#This Row],[DATE]],"mmm")</f>
        <v>Jul</v>
      </c>
      <c r="R154" s="11">
        <f>YEAR(InputData[[#This Row],[DATE]])</f>
        <v>2021</v>
      </c>
      <c r="S154" s="11">
        <f>InputData[[#This Row],[TOTAL SALES]]-InputData[[#This Row],[TOTAL COST]]</f>
        <v>80.399999999999977</v>
      </c>
      <c r="T154" s="18">
        <f>InputData[[#This Row],[PROFIT ]]/InputData[[#This Row],[TOTAL SALES]]</f>
        <v>0.19354838709677416</v>
      </c>
    </row>
    <row r="155" spans="1:20" hidden="1" x14ac:dyDescent="0.25">
      <c r="A155" s="3">
        <v>44398</v>
      </c>
      <c r="B155" s="4" t="s">
        <v>67</v>
      </c>
      <c r="C155" s="5">
        <v>15</v>
      </c>
      <c r="D155" s="5" t="s">
        <v>108</v>
      </c>
      <c r="E155" s="5" t="s">
        <v>106</v>
      </c>
      <c r="F155" s="6">
        <v>0</v>
      </c>
      <c r="G155" t="str">
        <f>VLOOKUP(InputData[[#This Row],[PRODUCT ID]],'Master Data'!$A:$F,2,0)</f>
        <v>Product29</v>
      </c>
      <c r="H155" t="str">
        <f>VLOOKUP(InputData[[#This Row],[PRODUCT ID]],'Master Data'!$A:$F,3,0)</f>
        <v>Category04</v>
      </c>
      <c r="I155" t="str">
        <f>VLOOKUP(InputData[[#This Row],[PRODUCT ID]],'Master Data'!$A:$F,4,0)</f>
        <v>Lt</v>
      </c>
      <c r="J155" s="14">
        <f>VLOOKUP(InputData[[#This Row],[PRODUCT ID]],'Master Data'!$A:$F,5,0)</f>
        <v>47</v>
      </c>
      <c r="K155" s="14">
        <f>VLOOKUP(InputData[[#This Row],[PRODUCT ID]],'Master Data'!$A:$F,6,0)</f>
        <v>53.11</v>
      </c>
      <c r="L155" s="14">
        <f>PRODUCT(InputData[[#This Row],[QUANTITY]],InputData[[#This Row],[COST]])</f>
        <v>705</v>
      </c>
      <c r="M155" s="14">
        <f>PRODUCT(InputData[[#This Row],[QUANTITY]],InputData[[#This Row],[SALE PRICE ]])*(1-InputData[[#This Row],[DISCOUNT %]])</f>
        <v>796.65</v>
      </c>
      <c r="N155" s="14">
        <f>InputData[[#This Row],[TOTAL COST]]/10^3</f>
        <v>0.70499999999999996</v>
      </c>
      <c r="O155" s="14">
        <f>InputData[[#This Row],[TOTAL SALES]]/10^3</f>
        <v>0.79664999999999997</v>
      </c>
      <c r="P155" s="11">
        <f>DAY(InputData[[#This Row],[DATE]])</f>
        <v>21</v>
      </c>
      <c r="Q155" s="11" t="str">
        <f>TEXT(InputData[[#This Row],[DATE]],"mmm")</f>
        <v>Jul</v>
      </c>
      <c r="R155" s="11">
        <f>YEAR(InputData[[#This Row],[DATE]])</f>
        <v>2021</v>
      </c>
      <c r="S155" s="11">
        <f>InputData[[#This Row],[TOTAL SALES]]-InputData[[#This Row],[TOTAL COST]]</f>
        <v>91.649999999999977</v>
      </c>
      <c r="T155" s="18">
        <f>InputData[[#This Row],[PROFIT ]]/InputData[[#This Row],[TOTAL SALES]]</f>
        <v>0.11504424778761059</v>
      </c>
    </row>
    <row r="156" spans="1:20" hidden="1" x14ac:dyDescent="0.25">
      <c r="A156" s="3">
        <v>44399</v>
      </c>
      <c r="B156" s="4" t="s">
        <v>60</v>
      </c>
      <c r="C156" s="5">
        <v>3</v>
      </c>
      <c r="D156" s="5" t="s">
        <v>105</v>
      </c>
      <c r="E156" s="5" t="s">
        <v>107</v>
      </c>
      <c r="F156" s="6">
        <v>0</v>
      </c>
      <c r="G156" t="str">
        <f>VLOOKUP(InputData[[#This Row],[PRODUCT ID]],'Master Data'!$A:$F,2,0)</f>
        <v>Product26</v>
      </c>
      <c r="H156" t="str">
        <f>VLOOKUP(InputData[[#This Row],[PRODUCT ID]],'Master Data'!$A:$F,3,0)</f>
        <v>Category04</v>
      </c>
      <c r="I156" t="str">
        <f>VLOOKUP(InputData[[#This Row],[PRODUCT ID]],'Master Data'!$A:$F,4,0)</f>
        <v>No.</v>
      </c>
      <c r="J156" s="14">
        <f>VLOOKUP(InputData[[#This Row],[PRODUCT ID]],'Master Data'!$A:$F,5,0)</f>
        <v>18</v>
      </c>
      <c r="K156" s="14">
        <f>VLOOKUP(InputData[[#This Row],[PRODUCT ID]],'Master Data'!$A:$F,6,0)</f>
        <v>24.66</v>
      </c>
      <c r="L156" s="14">
        <f>PRODUCT(InputData[[#This Row],[QUANTITY]],InputData[[#This Row],[COST]])</f>
        <v>54</v>
      </c>
      <c r="M156" s="14">
        <f>PRODUCT(InputData[[#This Row],[QUANTITY]],InputData[[#This Row],[SALE PRICE ]])*(1-InputData[[#This Row],[DISCOUNT %]])</f>
        <v>73.98</v>
      </c>
      <c r="N156" s="14">
        <f>InputData[[#This Row],[TOTAL COST]]/10^3</f>
        <v>5.3999999999999999E-2</v>
      </c>
      <c r="O156" s="14">
        <f>InputData[[#This Row],[TOTAL SALES]]/10^3</f>
        <v>7.3980000000000004E-2</v>
      </c>
      <c r="P156" s="11">
        <f>DAY(InputData[[#This Row],[DATE]])</f>
        <v>22</v>
      </c>
      <c r="Q156" s="11" t="str">
        <f>TEXT(InputData[[#This Row],[DATE]],"mmm")</f>
        <v>Jul</v>
      </c>
      <c r="R156" s="11">
        <f>YEAR(InputData[[#This Row],[DATE]])</f>
        <v>2021</v>
      </c>
      <c r="S156" s="11">
        <f>InputData[[#This Row],[TOTAL SALES]]-InputData[[#This Row],[TOTAL COST]]</f>
        <v>19.980000000000004</v>
      </c>
      <c r="T156" s="18">
        <f>InputData[[#This Row],[PROFIT ]]/InputData[[#This Row],[TOTAL SALES]]</f>
        <v>0.27007299270072999</v>
      </c>
    </row>
    <row r="157" spans="1:20" hidden="1" x14ac:dyDescent="0.25">
      <c r="A157" s="3">
        <v>44399</v>
      </c>
      <c r="B157" s="4" t="s">
        <v>56</v>
      </c>
      <c r="C157" s="5">
        <v>14</v>
      </c>
      <c r="D157" s="5" t="s">
        <v>106</v>
      </c>
      <c r="E157" s="5" t="s">
        <v>107</v>
      </c>
      <c r="F157" s="6">
        <v>0</v>
      </c>
      <c r="G157" t="str">
        <f>VLOOKUP(InputData[[#This Row],[PRODUCT ID]],'Master Data'!$A:$F,2,0)</f>
        <v>Product24</v>
      </c>
      <c r="H157" t="str">
        <f>VLOOKUP(InputData[[#This Row],[PRODUCT ID]],'Master Data'!$A:$F,3,0)</f>
        <v>Category03</v>
      </c>
      <c r="I157" t="str">
        <f>VLOOKUP(InputData[[#This Row],[PRODUCT ID]],'Master Data'!$A:$F,4,0)</f>
        <v>Ft</v>
      </c>
      <c r="J157" s="14">
        <f>VLOOKUP(InputData[[#This Row],[PRODUCT ID]],'Master Data'!$A:$F,5,0)</f>
        <v>144</v>
      </c>
      <c r="K157" s="14">
        <f>VLOOKUP(InputData[[#This Row],[PRODUCT ID]],'Master Data'!$A:$F,6,0)</f>
        <v>156.96</v>
      </c>
      <c r="L157" s="14">
        <f>PRODUCT(InputData[[#This Row],[QUANTITY]],InputData[[#This Row],[COST]])</f>
        <v>2016</v>
      </c>
      <c r="M157" s="14">
        <f>PRODUCT(InputData[[#This Row],[QUANTITY]],InputData[[#This Row],[SALE PRICE ]])*(1-InputData[[#This Row],[DISCOUNT %]])</f>
        <v>2197.44</v>
      </c>
      <c r="N157" s="14">
        <f>InputData[[#This Row],[TOTAL COST]]/10^3</f>
        <v>2.016</v>
      </c>
      <c r="O157" s="14">
        <f>InputData[[#This Row],[TOTAL SALES]]/10^3</f>
        <v>2.1974399999999998</v>
      </c>
      <c r="P157" s="11">
        <f>DAY(InputData[[#This Row],[DATE]])</f>
        <v>22</v>
      </c>
      <c r="Q157" s="11" t="str">
        <f>TEXT(InputData[[#This Row],[DATE]],"mmm")</f>
        <v>Jul</v>
      </c>
      <c r="R157" s="11">
        <f>YEAR(InputData[[#This Row],[DATE]])</f>
        <v>2021</v>
      </c>
      <c r="S157" s="11">
        <f>InputData[[#This Row],[TOTAL SALES]]-InputData[[#This Row],[TOTAL COST]]</f>
        <v>181.44000000000005</v>
      </c>
      <c r="T157" s="18">
        <f>InputData[[#This Row],[PROFIT ]]/InputData[[#This Row],[TOTAL SALES]]</f>
        <v>8.256880733944956E-2</v>
      </c>
    </row>
    <row r="158" spans="1:20" hidden="1" x14ac:dyDescent="0.25">
      <c r="A158" s="3">
        <v>44400</v>
      </c>
      <c r="B158" s="4" t="s">
        <v>81</v>
      </c>
      <c r="C158" s="5">
        <v>7</v>
      </c>
      <c r="D158" s="5" t="s">
        <v>105</v>
      </c>
      <c r="E158" s="5" t="s">
        <v>106</v>
      </c>
      <c r="F158" s="6">
        <v>0</v>
      </c>
      <c r="G158" t="str">
        <f>VLOOKUP(InputData[[#This Row],[PRODUCT ID]],'Master Data'!$A:$F,2,0)</f>
        <v>Product36</v>
      </c>
      <c r="H158" t="str">
        <f>VLOOKUP(InputData[[#This Row],[PRODUCT ID]],'Master Data'!$A:$F,3,0)</f>
        <v>Category04</v>
      </c>
      <c r="I158" t="str">
        <f>VLOOKUP(InputData[[#This Row],[PRODUCT ID]],'Master Data'!$A:$F,4,0)</f>
        <v>Kg</v>
      </c>
      <c r="J158" s="14">
        <f>VLOOKUP(InputData[[#This Row],[PRODUCT ID]],'Master Data'!$A:$F,5,0)</f>
        <v>90</v>
      </c>
      <c r="K158" s="14">
        <f>VLOOKUP(InputData[[#This Row],[PRODUCT ID]],'Master Data'!$A:$F,6,0)</f>
        <v>96.3</v>
      </c>
      <c r="L158" s="14">
        <f>PRODUCT(InputData[[#This Row],[QUANTITY]],InputData[[#This Row],[COST]])</f>
        <v>630</v>
      </c>
      <c r="M158" s="14">
        <f>PRODUCT(InputData[[#This Row],[QUANTITY]],InputData[[#This Row],[SALE PRICE ]])*(1-InputData[[#This Row],[DISCOUNT %]])</f>
        <v>674.1</v>
      </c>
      <c r="N158" s="14">
        <f>InputData[[#This Row],[TOTAL COST]]/10^3</f>
        <v>0.63</v>
      </c>
      <c r="O158" s="14">
        <f>InputData[[#This Row],[TOTAL SALES]]/10^3</f>
        <v>0.67410000000000003</v>
      </c>
      <c r="P158" s="11">
        <f>DAY(InputData[[#This Row],[DATE]])</f>
        <v>23</v>
      </c>
      <c r="Q158" s="11" t="str">
        <f>TEXT(InputData[[#This Row],[DATE]],"mmm")</f>
        <v>Jul</v>
      </c>
      <c r="R158" s="11">
        <f>YEAR(InputData[[#This Row],[DATE]])</f>
        <v>2021</v>
      </c>
      <c r="S158" s="11">
        <f>InputData[[#This Row],[TOTAL SALES]]-InputData[[#This Row],[TOTAL COST]]</f>
        <v>44.100000000000023</v>
      </c>
      <c r="T158" s="18">
        <f>InputData[[#This Row],[PROFIT ]]/InputData[[#This Row],[TOTAL SALES]]</f>
        <v>6.5420560747663586E-2</v>
      </c>
    </row>
    <row r="159" spans="1:20" hidden="1" x14ac:dyDescent="0.25">
      <c r="A159" s="3">
        <v>44400</v>
      </c>
      <c r="B159" s="4" t="s">
        <v>83</v>
      </c>
      <c r="C159" s="5">
        <v>8</v>
      </c>
      <c r="D159" s="5" t="s">
        <v>108</v>
      </c>
      <c r="E159" s="5" t="s">
        <v>106</v>
      </c>
      <c r="F159" s="6">
        <v>0</v>
      </c>
      <c r="G159" t="str">
        <f>VLOOKUP(InputData[[#This Row],[PRODUCT ID]],'Master Data'!$A:$F,2,0)</f>
        <v>Product37</v>
      </c>
      <c r="H159" t="str">
        <f>VLOOKUP(InputData[[#This Row],[PRODUCT ID]],'Master Data'!$A:$F,3,0)</f>
        <v>Category05</v>
      </c>
      <c r="I159" t="str">
        <f>VLOOKUP(InputData[[#This Row],[PRODUCT ID]],'Master Data'!$A:$F,4,0)</f>
        <v>Kg</v>
      </c>
      <c r="J159" s="14">
        <f>VLOOKUP(InputData[[#This Row],[PRODUCT ID]],'Master Data'!$A:$F,5,0)</f>
        <v>67</v>
      </c>
      <c r="K159" s="14">
        <f>VLOOKUP(InputData[[#This Row],[PRODUCT ID]],'Master Data'!$A:$F,6,0)</f>
        <v>85.76</v>
      </c>
      <c r="L159" s="14">
        <f>PRODUCT(InputData[[#This Row],[QUANTITY]],InputData[[#This Row],[COST]])</f>
        <v>536</v>
      </c>
      <c r="M159" s="14">
        <f>PRODUCT(InputData[[#This Row],[QUANTITY]],InputData[[#This Row],[SALE PRICE ]])*(1-InputData[[#This Row],[DISCOUNT %]])</f>
        <v>686.08</v>
      </c>
      <c r="N159" s="14">
        <f>InputData[[#This Row],[TOTAL COST]]/10^3</f>
        <v>0.53600000000000003</v>
      </c>
      <c r="O159" s="14">
        <f>InputData[[#This Row],[TOTAL SALES]]/10^3</f>
        <v>0.68608000000000002</v>
      </c>
      <c r="P159" s="11">
        <f>DAY(InputData[[#This Row],[DATE]])</f>
        <v>23</v>
      </c>
      <c r="Q159" s="11" t="str">
        <f>TEXT(InputData[[#This Row],[DATE]],"mmm")</f>
        <v>Jul</v>
      </c>
      <c r="R159" s="11">
        <f>YEAR(InputData[[#This Row],[DATE]])</f>
        <v>2021</v>
      </c>
      <c r="S159" s="11">
        <f>InputData[[#This Row],[TOTAL SALES]]-InputData[[#This Row],[TOTAL COST]]</f>
        <v>150.08000000000004</v>
      </c>
      <c r="T159" s="18">
        <f>InputData[[#This Row],[PROFIT ]]/InputData[[#This Row],[TOTAL SALES]]</f>
        <v>0.21875000000000006</v>
      </c>
    </row>
    <row r="160" spans="1:20" hidden="1" x14ac:dyDescent="0.25">
      <c r="A160" s="3">
        <v>44401</v>
      </c>
      <c r="B160" s="4" t="s">
        <v>24</v>
      </c>
      <c r="C160" s="5">
        <v>4</v>
      </c>
      <c r="D160" s="5" t="s">
        <v>106</v>
      </c>
      <c r="E160" s="5" t="s">
        <v>107</v>
      </c>
      <c r="F160" s="6">
        <v>0</v>
      </c>
      <c r="G160" t="str">
        <f>VLOOKUP(InputData[[#This Row],[PRODUCT ID]],'Master Data'!$A:$F,2,0)</f>
        <v>Product09</v>
      </c>
      <c r="H160" t="str">
        <f>VLOOKUP(InputData[[#This Row],[PRODUCT ID]],'Master Data'!$A:$F,3,0)</f>
        <v>Category01</v>
      </c>
      <c r="I160" t="str">
        <f>VLOOKUP(InputData[[#This Row],[PRODUCT ID]],'Master Data'!$A:$F,4,0)</f>
        <v>No.</v>
      </c>
      <c r="J160" s="14">
        <f>VLOOKUP(InputData[[#This Row],[PRODUCT ID]],'Master Data'!$A:$F,5,0)</f>
        <v>6</v>
      </c>
      <c r="K160" s="14">
        <f>VLOOKUP(InputData[[#This Row],[PRODUCT ID]],'Master Data'!$A:$F,6,0)</f>
        <v>7.8599999999999994</v>
      </c>
      <c r="L160" s="14">
        <f>PRODUCT(InputData[[#This Row],[QUANTITY]],InputData[[#This Row],[COST]])</f>
        <v>24</v>
      </c>
      <c r="M160" s="14">
        <f>PRODUCT(InputData[[#This Row],[QUANTITY]],InputData[[#This Row],[SALE PRICE ]])*(1-InputData[[#This Row],[DISCOUNT %]])</f>
        <v>31.439999999999998</v>
      </c>
      <c r="N160" s="14">
        <f>InputData[[#This Row],[TOTAL COST]]/10^3</f>
        <v>2.4E-2</v>
      </c>
      <c r="O160" s="14">
        <f>InputData[[#This Row],[TOTAL SALES]]/10^3</f>
        <v>3.1439999999999996E-2</v>
      </c>
      <c r="P160" s="11">
        <f>DAY(InputData[[#This Row],[DATE]])</f>
        <v>24</v>
      </c>
      <c r="Q160" s="11" t="str">
        <f>TEXT(InputData[[#This Row],[DATE]],"mmm")</f>
        <v>Jul</v>
      </c>
      <c r="R160" s="11">
        <f>YEAR(InputData[[#This Row],[DATE]])</f>
        <v>2021</v>
      </c>
      <c r="S160" s="11">
        <f>InputData[[#This Row],[TOTAL SALES]]-InputData[[#This Row],[TOTAL COST]]</f>
        <v>7.4399999999999977</v>
      </c>
      <c r="T160" s="18">
        <f>InputData[[#This Row],[PROFIT ]]/InputData[[#This Row],[TOTAL SALES]]</f>
        <v>0.23664122137404575</v>
      </c>
    </row>
    <row r="161" spans="1:20" hidden="1" x14ac:dyDescent="0.25">
      <c r="A161" s="3">
        <v>44406</v>
      </c>
      <c r="B161" s="4" t="s">
        <v>98</v>
      </c>
      <c r="C161" s="5">
        <v>15</v>
      </c>
      <c r="D161" s="5" t="s">
        <v>106</v>
      </c>
      <c r="E161" s="5" t="s">
        <v>107</v>
      </c>
      <c r="F161" s="6">
        <v>0</v>
      </c>
      <c r="G161" t="str">
        <f>VLOOKUP(InputData[[#This Row],[PRODUCT ID]],'Master Data'!$A:$F,2,0)</f>
        <v>Product44</v>
      </c>
      <c r="H161" t="str">
        <f>VLOOKUP(InputData[[#This Row],[PRODUCT ID]],'Master Data'!$A:$F,3,0)</f>
        <v>Category05</v>
      </c>
      <c r="I161" t="str">
        <f>VLOOKUP(InputData[[#This Row],[PRODUCT ID]],'Master Data'!$A:$F,4,0)</f>
        <v>Kg</v>
      </c>
      <c r="J161" s="14">
        <f>VLOOKUP(InputData[[#This Row],[PRODUCT ID]],'Master Data'!$A:$F,5,0)</f>
        <v>76</v>
      </c>
      <c r="K161" s="14">
        <f>VLOOKUP(InputData[[#This Row],[PRODUCT ID]],'Master Data'!$A:$F,6,0)</f>
        <v>82.08</v>
      </c>
      <c r="L161" s="14">
        <f>PRODUCT(InputData[[#This Row],[QUANTITY]],InputData[[#This Row],[COST]])</f>
        <v>1140</v>
      </c>
      <c r="M161" s="14">
        <f>PRODUCT(InputData[[#This Row],[QUANTITY]],InputData[[#This Row],[SALE PRICE ]])*(1-InputData[[#This Row],[DISCOUNT %]])</f>
        <v>1231.2</v>
      </c>
      <c r="N161" s="14">
        <f>InputData[[#This Row],[TOTAL COST]]/10^3</f>
        <v>1.1399999999999999</v>
      </c>
      <c r="O161" s="14">
        <f>InputData[[#This Row],[TOTAL SALES]]/10^3</f>
        <v>1.2312000000000001</v>
      </c>
      <c r="P161" s="11">
        <f>DAY(InputData[[#This Row],[DATE]])</f>
        <v>29</v>
      </c>
      <c r="Q161" s="11" t="str">
        <f>TEXT(InputData[[#This Row],[DATE]],"mmm")</f>
        <v>Jul</v>
      </c>
      <c r="R161" s="11">
        <f>YEAR(InputData[[#This Row],[DATE]])</f>
        <v>2021</v>
      </c>
      <c r="S161" s="11">
        <f>InputData[[#This Row],[TOTAL SALES]]-InputData[[#This Row],[TOTAL COST]]</f>
        <v>91.200000000000045</v>
      </c>
      <c r="T161" s="18">
        <f>InputData[[#This Row],[PROFIT ]]/InputData[[#This Row],[TOTAL SALES]]</f>
        <v>7.4074074074074112E-2</v>
      </c>
    </row>
    <row r="162" spans="1:20" hidden="1" x14ac:dyDescent="0.25">
      <c r="A162" s="3">
        <v>44409</v>
      </c>
      <c r="B162" s="4" t="s">
        <v>6</v>
      </c>
      <c r="C162" s="5">
        <v>11</v>
      </c>
      <c r="D162" s="5" t="s">
        <v>108</v>
      </c>
      <c r="E162" s="5" t="s">
        <v>107</v>
      </c>
      <c r="F162" s="6">
        <v>0</v>
      </c>
      <c r="G162" t="str">
        <f>VLOOKUP(InputData[[#This Row],[PRODUCT ID]],'Master Data'!$A:$F,2,0)</f>
        <v>Product01</v>
      </c>
      <c r="H162" t="str">
        <f>VLOOKUP(InputData[[#This Row],[PRODUCT ID]],'Master Data'!$A:$F,3,0)</f>
        <v>Category01</v>
      </c>
      <c r="I162" t="str">
        <f>VLOOKUP(InputData[[#This Row],[PRODUCT ID]],'Master Data'!$A:$F,4,0)</f>
        <v>Kg</v>
      </c>
      <c r="J162" s="14">
        <f>VLOOKUP(InputData[[#This Row],[PRODUCT ID]],'Master Data'!$A:$F,5,0)</f>
        <v>98</v>
      </c>
      <c r="K162" s="14">
        <f>VLOOKUP(InputData[[#This Row],[PRODUCT ID]],'Master Data'!$A:$F,6,0)</f>
        <v>103.88</v>
      </c>
      <c r="L162" s="14">
        <f>PRODUCT(InputData[[#This Row],[QUANTITY]],InputData[[#This Row],[COST]])</f>
        <v>1078</v>
      </c>
      <c r="M162" s="14">
        <f>PRODUCT(InputData[[#This Row],[QUANTITY]],InputData[[#This Row],[SALE PRICE ]])*(1-InputData[[#This Row],[DISCOUNT %]])</f>
        <v>1142.6799999999998</v>
      </c>
      <c r="N162" s="14">
        <f>InputData[[#This Row],[TOTAL COST]]/10^3</f>
        <v>1.0780000000000001</v>
      </c>
      <c r="O162" s="14">
        <f>InputData[[#This Row],[TOTAL SALES]]/10^3</f>
        <v>1.1426799999999999</v>
      </c>
      <c r="P162" s="11">
        <f>DAY(InputData[[#This Row],[DATE]])</f>
        <v>1</v>
      </c>
      <c r="Q162" s="11" t="str">
        <f>TEXT(InputData[[#This Row],[DATE]],"mmm")</f>
        <v>Aug</v>
      </c>
      <c r="R162" s="11">
        <f>YEAR(InputData[[#This Row],[DATE]])</f>
        <v>2021</v>
      </c>
      <c r="S162" s="11">
        <f>InputData[[#This Row],[TOTAL SALES]]-InputData[[#This Row],[TOTAL COST]]</f>
        <v>64.679999999999836</v>
      </c>
      <c r="T162" s="18">
        <f>InputData[[#This Row],[PROFIT ]]/InputData[[#This Row],[TOTAL SALES]]</f>
        <v>5.6603773584905523E-2</v>
      </c>
    </row>
    <row r="163" spans="1:20" hidden="1" x14ac:dyDescent="0.25">
      <c r="A163" s="3">
        <v>44410</v>
      </c>
      <c r="B163" s="4" t="s">
        <v>54</v>
      </c>
      <c r="C163" s="5">
        <v>3</v>
      </c>
      <c r="D163" s="5" t="s">
        <v>108</v>
      </c>
      <c r="E163" s="5" t="s">
        <v>106</v>
      </c>
      <c r="F163" s="6">
        <v>0</v>
      </c>
      <c r="G163" t="str">
        <f>VLOOKUP(InputData[[#This Row],[PRODUCT ID]],'Master Data'!$A:$F,2,0)</f>
        <v>Product23</v>
      </c>
      <c r="H163" t="str">
        <f>VLOOKUP(InputData[[#This Row],[PRODUCT ID]],'Master Data'!$A:$F,3,0)</f>
        <v>Category03</v>
      </c>
      <c r="I163" t="str">
        <f>VLOOKUP(InputData[[#This Row],[PRODUCT ID]],'Master Data'!$A:$F,4,0)</f>
        <v>Ft</v>
      </c>
      <c r="J163" s="14">
        <f>VLOOKUP(InputData[[#This Row],[PRODUCT ID]],'Master Data'!$A:$F,5,0)</f>
        <v>141</v>
      </c>
      <c r="K163" s="14">
        <f>VLOOKUP(InputData[[#This Row],[PRODUCT ID]],'Master Data'!$A:$F,6,0)</f>
        <v>149.46</v>
      </c>
      <c r="L163" s="14">
        <f>PRODUCT(InputData[[#This Row],[QUANTITY]],InputData[[#This Row],[COST]])</f>
        <v>423</v>
      </c>
      <c r="M163" s="14">
        <f>PRODUCT(InputData[[#This Row],[QUANTITY]],InputData[[#This Row],[SALE PRICE ]])*(1-InputData[[#This Row],[DISCOUNT %]])</f>
        <v>448.38</v>
      </c>
      <c r="N163" s="14">
        <f>InputData[[#This Row],[TOTAL COST]]/10^3</f>
        <v>0.42299999999999999</v>
      </c>
      <c r="O163" s="14">
        <f>InputData[[#This Row],[TOTAL SALES]]/10^3</f>
        <v>0.44838</v>
      </c>
      <c r="P163" s="11">
        <f>DAY(InputData[[#This Row],[DATE]])</f>
        <v>2</v>
      </c>
      <c r="Q163" s="11" t="str">
        <f>TEXT(InputData[[#This Row],[DATE]],"mmm")</f>
        <v>Aug</v>
      </c>
      <c r="R163" s="11">
        <f>YEAR(InputData[[#This Row],[DATE]])</f>
        <v>2021</v>
      </c>
      <c r="S163" s="11">
        <f>InputData[[#This Row],[TOTAL SALES]]-InputData[[#This Row],[TOTAL COST]]</f>
        <v>25.379999999999995</v>
      </c>
      <c r="T163" s="18">
        <f>InputData[[#This Row],[PROFIT ]]/InputData[[#This Row],[TOTAL SALES]]</f>
        <v>5.6603773584905648E-2</v>
      </c>
    </row>
    <row r="164" spans="1:20" hidden="1" x14ac:dyDescent="0.25">
      <c r="A164" s="3">
        <v>44411</v>
      </c>
      <c r="B164" s="4" t="s">
        <v>52</v>
      </c>
      <c r="C164" s="5">
        <v>13</v>
      </c>
      <c r="D164" s="5" t="s">
        <v>106</v>
      </c>
      <c r="E164" s="5" t="s">
        <v>106</v>
      </c>
      <c r="F164" s="6">
        <v>0</v>
      </c>
      <c r="G164" t="str">
        <f>VLOOKUP(InputData[[#This Row],[PRODUCT ID]],'Master Data'!$A:$F,2,0)</f>
        <v>Product22</v>
      </c>
      <c r="H164" t="str">
        <f>VLOOKUP(InputData[[#This Row],[PRODUCT ID]],'Master Data'!$A:$F,3,0)</f>
        <v>Category03</v>
      </c>
      <c r="I164" t="str">
        <f>VLOOKUP(InputData[[#This Row],[PRODUCT ID]],'Master Data'!$A:$F,4,0)</f>
        <v>Ft</v>
      </c>
      <c r="J164" s="14">
        <f>VLOOKUP(InputData[[#This Row],[PRODUCT ID]],'Master Data'!$A:$F,5,0)</f>
        <v>121</v>
      </c>
      <c r="K164" s="14">
        <f>VLOOKUP(InputData[[#This Row],[PRODUCT ID]],'Master Data'!$A:$F,6,0)</f>
        <v>141.57</v>
      </c>
      <c r="L164" s="14">
        <f>PRODUCT(InputData[[#This Row],[QUANTITY]],InputData[[#This Row],[COST]])</f>
        <v>1573</v>
      </c>
      <c r="M164" s="14">
        <f>PRODUCT(InputData[[#This Row],[QUANTITY]],InputData[[#This Row],[SALE PRICE ]])*(1-InputData[[#This Row],[DISCOUNT %]])</f>
        <v>1840.4099999999999</v>
      </c>
      <c r="N164" s="14">
        <f>InputData[[#This Row],[TOTAL COST]]/10^3</f>
        <v>1.573</v>
      </c>
      <c r="O164" s="14">
        <f>InputData[[#This Row],[TOTAL SALES]]/10^3</f>
        <v>1.8404099999999999</v>
      </c>
      <c r="P164" s="11">
        <f>DAY(InputData[[#This Row],[DATE]])</f>
        <v>3</v>
      </c>
      <c r="Q164" s="11" t="str">
        <f>TEXT(InputData[[#This Row],[DATE]],"mmm")</f>
        <v>Aug</v>
      </c>
      <c r="R164" s="11">
        <f>YEAR(InputData[[#This Row],[DATE]])</f>
        <v>2021</v>
      </c>
      <c r="S164" s="11">
        <f>InputData[[#This Row],[TOTAL SALES]]-InputData[[#This Row],[TOTAL COST]]</f>
        <v>267.40999999999985</v>
      </c>
      <c r="T164" s="18">
        <f>InputData[[#This Row],[PROFIT ]]/InputData[[#This Row],[TOTAL SALES]]</f>
        <v>0.14529914529914523</v>
      </c>
    </row>
    <row r="165" spans="1:20" hidden="1" x14ac:dyDescent="0.25">
      <c r="A165" s="3">
        <v>44411</v>
      </c>
      <c r="B165" s="4" t="s">
        <v>77</v>
      </c>
      <c r="C165" s="5">
        <v>12</v>
      </c>
      <c r="D165" s="5" t="s">
        <v>106</v>
      </c>
      <c r="E165" s="5" t="s">
        <v>106</v>
      </c>
      <c r="F165" s="6">
        <v>0</v>
      </c>
      <c r="G165" t="str">
        <f>VLOOKUP(InputData[[#This Row],[PRODUCT ID]],'Master Data'!$A:$F,2,0)</f>
        <v>Product34</v>
      </c>
      <c r="H165" t="str">
        <f>VLOOKUP(InputData[[#This Row],[PRODUCT ID]],'Master Data'!$A:$F,3,0)</f>
        <v>Category04</v>
      </c>
      <c r="I165" t="str">
        <f>VLOOKUP(InputData[[#This Row],[PRODUCT ID]],'Master Data'!$A:$F,4,0)</f>
        <v>Lt</v>
      </c>
      <c r="J165" s="14">
        <f>VLOOKUP(InputData[[#This Row],[PRODUCT ID]],'Master Data'!$A:$F,5,0)</f>
        <v>55</v>
      </c>
      <c r="K165" s="14">
        <f>VLOOKUP(InputData[[#This Row],[PRODUCT ID]],'Master Data'!$A:$F,6,0)</f>
        <v>58.3</v>
      </c>
      <c r="L165" s="14">
        <f>PRODUCT(InputData[[#This Row],[QUANTITY]],InputData[[#This Row],[COST]])</f>
        <v>660</v>
      </c>
      <c r="M165" s="14">
        <f>PRODUCT(InputData[[#This Row],[QUANTITY]],InputData[[#This Row],[SALE PRICE ]])*(1-InputData[[#This Row],[DISCOUNT %]])</f>
        <v>699.59999999999991</v>
      </c>
      <c r="N165" s="14">
        <f>InputData[[#This Row],[TOTAL COST]]/10^3</f>
        <v>0.66</v>
      </c>
      <c r="O165" s="14">
        <f>InputData[[#This Row],[TOTAL SALES]]/10^3</f>
        <v>0.69959999999999989</v>
      </c>
      <c r="P165" s="11">
        <f>DAY(InputData[[#This Row],[DATE]])</f>
        <v>3</v>
      </c>
      <c r="Q165" s="11" t="str">
        <f>TEXT(InputData[[#This Row],[DATE]],"mmm")</f>
        <v>Aug</v>
      </c>
      <c r="R165" s="11">
        <f>YEAR(InputData[[#This Row],[DATE]])</f>
        <v>2021</v>
      </c>
      <c r="S165" s="11">
        <f>InputData[[#This Row],[TOTAL SALES]]-InputData[[#This Row],[TOTAL COST]]</f>
        <v>39.599999999999909</v>
      </c>
      <c r="T165" s="18">
        <f>InputData[[#This Row],[PROFIT ]]/InputData[[#This Row],[TOTAL SALES]]</f>
        <v>5.6603773584905537E-2</v>
      </c>
    </row>
    <row r="166" spans="1:20" hidden="1" x14ac:dyDescent="0.25">
      <c r="A166" s="3">
        <v>44413</v>
      </c>
      <c r="B166" s="4" t="s">
        <v>65</v>
      </c>
      <c r="C166" s="5">
        <v>14</v>
      </c>
      <c r="D166" s="5" t="s">
        <v>108</v>
      </c>
      <c r="E166" s="5" t="s">
        <v>107</v>
      </c>
      <c r="F166" s="6">
        <v>0</v>
      </c>
      <c r="G166" t="str">
        <f>VLOOKUP(InputData[[#This Row],[PRODUCT ID]],'Master Data'!$A:$F,2,0)</f>
        <v>Product28</v>
      </c>
      <c r="H166" t="str">
        <f>VLOOKUP(InputData[[#This Row],[PRODUCT ID]],'Master Data'!$A:$F,3,0)</f>
        <v>Category04</v>
      </c>
      <c r="I166" t="str">
        <f>VLOOKUP(InputData[[#This Row],[PRODUCT ID]],'Master Data'!$A:$F,4,0)</f>
        <v>No.</v>
      </c>
      <c r="J166" s="14">
        <f>VLOOKUP(InputData[[#This Row],[PRODUCT ID]],'Master Data'!$A:$F,5,0)</f>
        <v>37</v>
      </c>
      <c r="K166" s="14">
        <f>VLOOKUP(InputData[[#This Row],[PRODUCT ID]],'Master Data'!$A:$F,6,0)</f>
        <v>41.81</v>
      </c>
      <c r="L166" s="14">
        <f>PRODUCT(InputData[[#This Row],[QUANTITY]],InputData[[#This Row],[COST]])</f>
        <v>518</v>
      </c>
      <c r="M166" s="14">
        <f>PRODUCT(InputData[[#This Row],[QUANTITY]],InputData[[#This Row],[SALE PRICE ]])*(1-InputData[[#This Row],[DISCOUNT %]])</f>
        <v>585.34</v>
      </c>
      <c r="N166" s="14">
        <f>InputData[[#This Row],[TOTAL COST]]/10^3</f>
        <v>0.51800000000000002</v>
      </c>
      <c r="O166" s="14">
        <f>InputData[[#This Row],[TOTAL SALES]]/10^3</f>
        <v>0.58534000000000008</v>
      </c>
      <c r="P166" s="11">
        <f>DAY(InputData[[#This Row],[DATE]])</f>
        <v>5</v>
      </c>
      <c r="Q166" s="11" t="str">
        <f>TEXT(InputData[[#This Row],[DATE]],"mmm")</f>
        <v>Aug</v>
      </c>
      <c r="R166" s="11">
        <f>YEAR(InputData[[#This Row],[DATE]])</f>
        <v>2021</v>
      </c>
      <c r="S166" s="11">
        <f>InputData[[#This Row],[TOTAL SALES]]-InputData[[#This Row],[TOTAL COST]]</f>
        <v>67.340000000000032</v>
      </c>
      <c r="T166" s="18">
        <f>InputData[[#This Row],[PROFIT ]]/InputData[[#This Row],[TOTAL SALES]]</f>
        <v>0.11504424778761067</v>
      </c>
    </row>
    <row r="167" spans="1:20" hidden="1" x14ac:dyDescent="0.25">
      <c r="A167" s="3">
        <v>44414</v>
      </c>
      <c r="B167" s="4" t="s">
        <v>83</v>
      </c>
      <c r="C167" s="5">
        <v>1</v>
      </c>
      <c r="D167" s="5" t="s">
        <v>105</v>
      </c>
      <c r="E167" s="5" t="s">
        <v>107</v>
      </c>
      <c r="F167" s="6">
        <v>0</v>
      </c>
      <c r="G167" t="str">
        <f>VLOOKUP(InputData[[#This Row],[PRODUCT ID]],'Master Data'!$A:$F,2,0)</f>
        <v>Product37</v>
      </c>
      <c r="H167" t="str">
        <f>VLOOKUP(InputData[[#This Row],[PRODUCT ID]],'Master Data'!$A:$F,3,0)</f>
        <v>Category05</v>
      </c>
      <c r="I167" t="str">
        <f>VLOOKUP(InputData[[#This Row],[PRODUCT ID]],'Master Data'!$A:$F,4,0)</f>
        <v>Kg</v>
      </c>
      <c r="J167" s="14">
        <f>VLOOKUP(InputData[[#This Row],[PRODUCT ID]],'Master Data'!$A:$F,5,0)</f>
        <v>67</v>
      </c>
      <c r="K167" s="14">
        <f>VLOOKUP(InputData[[#This Row],[PRODUCT ID]],'Master Data'!$A:$F,6,0)</f>
        <v>85.76</v>
      </c>
      <c r="L167" s="14">
        <f>PRODUCT(InputData[[#This Row],[QUANTITY]],InputData[[#This Row],[COST]])</f>
        <v>67</v>
      </c>
      <c r="M167" s="14">
        <f>PRODUCT(InputData[[#This Row],[QUANTITY]],InputData[[#This Row],[SALE PRICE ]])*(1-InputData[[#This Row],[DISCOUNT %]])</f>
        <v>85.76</v>
      </c>
      <c r="N167" s="14">
        <f>InputData[[#This Row],[TOTAL COST]]/10^3</f>
        <v>6.7000000000000004E-2</v>
      </c>
      <c r="O167" s="14">
        <f>InputData[[#This Row],[TOTAL SALES]]/10^3</f>
        <v>8.5760000000000003E-2</v>
      </c>
      <c r="P167" s="11">
        <f>DAY(InputData[[#This Row],[DATE]])</f>
        <v>6</v>
      </c>
      <c r="Q167" s="11" t="str">
        <f>TEXT(InputData[[#This Row],[DATE]],"mmm")</f>
        <v>Aug</v>
      </c>
      <c r="R167" s="11">
        <f>YEAR(InputData[[#This Row],[DATE]])</f>
        <v>2021</v>
      </c>
      <c r="S167" s="11">
        <f>InputData[[#This Row],[TOTAL SALES]]-InputData[[#This Row],[TOTAL COST]]</f>
        <v>18.760000000000005</v>
      </c>
      <c r="T167" s="18">
        <f>InputData[[#This Row],[PROFIT ]]/InputData[[#This Row],[TOTAL SALES]]</f>
        <v>0.21875000000000006</v>
      </c>
    </row>
    <row r="168" spans="1:20" hidden="1" x14ac:dyDescent="0.25">
      <c r="A168" s="3">
        <v>44418</v>
      </c>
      <c r="B168" s="4" t="s">
        <v>16</v>
      </c>
      <c r="C168" s="5">
        <v>4</v>
      </c>
      <c r="D168" s="5" t="s">
        <v>105</v>
      </c>
      <c r="E168" s="5" t="s">
        <v>107</v>
      </c>
      <c r="F168" s="6">
        <v>0</v>
      </c>
      <c r="G168" t="str">
        <f>VLOOKUP(InputData[[#This Row],[PRODUCT ID]],'Master Data'!$A:$F,2,0)</f>
        <v>Product05</v>
      </c>
      <c r="H168" t="str">
        <f>VLOOKUP(InputData[[#This Row],[PRODUCT ID]],'Master Data'!$A:$F,3,0)</f>
        <v>Category01</v>
      </c>
      <c r="I168" t="str">
        <f>VLOOKUP(InputData[[#This Row],[PRODUCT ID]],'Master Data'!$A:$F,4,0)</f>
        <v>Ft</v>
      </c>
      <c r="J168" s="14">
        <f>VLOOKUP(InputData[[#This Row],[PRODUCT ID]],'Master Data'!$A:$F,5,0)</f>
        <v>133</v>
      </c>
      <c r="K168" s="14">
        <f>VLOOKUP(InputData[[#This Row],[PRODUCT ID]],'Master Data'!$A:$F,6,0)</f>
        <v>155.61000000000001</v>
      </c>
      <c r="L168" s="14">
        <f>PRODUCT(InputData[[#This Row],[QUANTITY]],InputData[[#This Row],[COST]])</f>
        <v>532</v>
      </c>
      <c r="M168" s="14">
        <f>PRODUCT(InputData[[#This Row],[QUANTITY]],InputData[[#This Row],[SALE PRICE ]])*(1-InputData[[#This Row],[DISCOUNT %]])</f>
        <v>622.44000000000005</v>
      </c>
      <c r="N168" s="14">
        <f>InputData[[#This Row],[TOTAL COST]]/10^3</f>
        <v>0.53200000000000003</v>
      </c>
      <c r="O168" s="14">
        <f>InputData[[#This Row],[TOTAL SALES]]/10^3</f>
        <v>0.6224400000000001</v>
      </c>
      <c r="P168" s="11">
        <f>DAY(InputData[[#This Row],[DATE]])</f>
        <v>10</v>
      </c>
      <c r="Q168" s="11" t="str">
        <f>TEXT(InputData[[#This Row],[DATE]],"mmm")</f>
        <v>Aug</v>
      </c>
      <c r="R168" s="11">
        <f>YEAR(InputData[[#This Row],[DATE]])</f>
        <v>2021</v>
      </c>
      <c r="S168" s="11">
        <f>InputData[[#This Row],[TOTAL SALES]]-InputData[[#This Row],[TOTAL COST]]</f>
        <v>90.440000000000055</v>
      </c>
      <c r="T168" s="18">
        <f>InputData[[#This Row],[PROFIT ]]/InputData[[#This Row],[TOTAL SALES]]</f>
        <v>0.14529914529914537</v>
      </c>
    </row>
    <row r="169" spans="1:20" hidden="1" x14ac:dyDescent="0.25">
      <c r="A169" s="3">
        <v>44418</v>
      </c>
      <c r="B169" s="4" t="s">
        <v>98</v>
      </c>
      <c r="C169" s="5">
        <v>10</v>
      </c>
      <c r="D169" s="5" t="s">
        <v>106</v>
      </c>
      <c r="E169" s="5" t="s">
        <v>107</v>
      </c>
      <c r="F169" s="6">
        <v>0</v>
      </c>
      <c r="G169" t="str">
        <f>VLOOKUP(InputData[[#This Row],[PRODUCT ID]],'Master Data'!$A:$F,2,0)</f>
        <v>Product44</v>
      </c>
      <c r="H169" t="str">
        <f>VLOOKUP(InputData[[#This Row],[PRODUCT ID]],'Master Data'!$A:$F,3,0)</f>
        <v>Category05</v>
      </c>
      <c r="I169" t="str">
        <f>VLOOKUP(InputData[[#This Row],[PRODUCT ID]],'Master Data'!$A:$F,4,0)</f>
        <v>Kg</v>
      </c>
      <c r="J169" s="14">
        <f>VLOOKUP(InputData[[#This Row],[PRODUCT ID]],'Master Data'!$A:$F,5,0)</f>
        <v>76</v>
      </c>
      <c r="K169" s="14">
        <f>VLOOKUP(InputData[[#This Row],[PRODUCT ID]],'Master Data'!$A:$F,6,0)</f>
        <v>82.08</v>
      </c>
      <c r="L169" s="14">
        <f>PRODUCT(InputData[[#This Row],[QUANTITY]],InputData[[#This Row],[COST]])</f>
        <v>760</v>
      </c>
      <c r="M169" s="14">
        <f>PRODUCT(InputData[[#This Row],[QUANTITY]],InputData[[#This Row],[SALE PRICE ]])*(1-InputData[[#This Row],[DISCOUNT %]])</f>
        <v>820.8</v>
      </c>
      <c r="N169" s="14">
        <f>InputData[[#This Row],[TOTAL COST]]/10^3</f>
        <v>0.76</v>
      </c>
      <c r="O169" s="14">
        <f>InputData[[#This Row],[TOTAL SALES]]/10^3</f>
        <v>0.82079999999999997</v>
      </c>
      <c r="P169" s="11">
        <f>DAY(InputData[[#This Row],[DATE]])</f>
        <v>10</v>
      </c>
      <c r="Q169" s="11" t="str">
        <f>TEXT(InputData[[#This Row],[DATE]],"mmm")</f>
        <v>Aug</v>
      </c>
      <c r="R169" s="11">
        <f>YEAR(InputData[[#This Row],[DATE]])</f>
        <v>2021</v>
      </c>
      <c r="S169" s="11">
        <f>InputData[[#This Row],[TOTAL SALES]]-InputData[[#This Row],[TOTAL COST]]</f>
        <v>60.799999999999955</v>
      </c>
      <c r="T169" s="18">
        <f>InputData[[#This Row],[PROFIT ]]/InputData[[#This Row],[TOTAL SALES]]</f>
        <v>7.4074074074074028E-2</v>
      </c>
    </row>
    <row r="170" spans="1:20" hidden="1" x14ac:dyDescent="0.25">
      <c r="A170" s="3">
        <v>44418</v>
      </c>
      <c r="B170" s="4" t="s">
        <v>18</v>
      </c>
      <c r="C170" s="5">
        <v>6</v>
      </c>
      <c r="D170" s="5" t="s">
        <v>108</v>
      </c>
      <c r="E170" s="5" t="s">
        <v>107</v>
      </c>
      <c r="F170" s="6">
        <v>0</v>
      </c>
      <c r="G170" t="str">
        <f>VLOOKUP(InputData[[#This Row],[PRODUCT ID]],'Master Data'!$A:$F,2,0)</f>
        <v>Product06</v>
      </c>
      <c r="H170" t="str">
        <f>VLOOKUP(InputData[[#This Row],[PRODUCT ID]],'Master Data'!$A:$F,3,0)</f>
        <v>Category01</v>
      </c>
      <c r="I170" t="str">
        <f>VLOOKUP(InputData[[#This Row],[PRODUCT ID]],'Master Data'!$A:$F,4,0)</f>
        <v>Kg</v>
      </c>
      <c r="J170" s="14">
        <f>VLOOKUP(InputData[[#This Row],[PRODUCT ID]],'Master Data'!$A:$F,5,0)</f>
        <v>75</v>
      </c>
      <c r="K170" s="14">
        <f>VLOOKUP(InputData[[#This Row],[PRODUCT ID]],'Master Data'!$A:$F,6,0)</f>
        <v>85.5</v>
      </c>
      <c r="L170" s="14">
        <f>PRODUCT(InputData[[#This Row],[QUANTITY]],InputData[[#This Row],[COST]])</f>
        <v>450</v>
      </c>
      <c r="M170" s="14">
        <f>PRODUCT(InputData[[#This Row],[QUANTITY]],InputData[[#This Row],[SALE PRICE ]])*(1-InputData[[#This Row],[DISCOUNT %]])</f>
        <v>513</v>
      </c>
      <c r="N170" s="14">
        <f>InputData[[#This Row],[TOTAL COST]]/10^3</f>
        <v>0.45</v>
      </c>
      <c r="O170" s="14">
        <f>InputData[[#This Row],[TOTAL SALES]]/10^3</f>
        <v>0.51300000000000001</v>
      </c>
      <c r="P170" s="11">
        <f>DAY(InputData[[#This Row],[DATE]])</f>
        <v>10</v>
      </c>
      <c r="Q170" s="11" t="str">
        <f>TEXT(InputData[[#This Row],[DATE]],"mmm")</f>
        <v>Aug</v>
      </c>
      <c r="R170" s="11">
        <f>YEAR(InputData[[#This Row],[DATE]])</f>
        <v>2021</v>
      </c>
      <c r="S170" s="11">
        <f>InputData[[#This Row],[TOTAL SALES]]-InputData[[#This Row],[TOTAL COST]]</f>
        <v>63</v>
      </c>
      <c r="T170" s="18">
        <f>InputData[[#This Row],[PROFIT ]]/InputData[[#This Row],[TOTAL SALES]]</f>
        <v>0.12280701754385964</v>
      </c>
    </row>
    <row r="171" spans="1:20" hidden="1" x14ac:dyDescent="0.25">
      <c r="A171" s="3">
        <v>44419</v>
      </c>
      <c r="B171" s="4" t="s">
        <v>54</v>
      </c>
      <c r="C171" s="5">
        <v>4</v>
      </c>
      <c r="D171" s="5" t="s">
        <v>108</v>
      </c>
      <c r="E171" s="5" t="s">
        <v>106</v>
      </c>
      <c r="F171" s="6">
        <v>0</v>
      </c>
      <c r="G171" t="str">
        <f>VLOOKUP(InputData[[#This Row],[PRODUCT ID]],'Master Data'!$A:$F,2,0)</f>
        <v>Product23</v>
      </c>
      <c r="H171" t="str">
        <f>VLOOKUP(InputData[[#This Row],[PRODUCT ID]],'Master Data'!$A:$F,3,0)</f>
        <v>Category03</v>
      </c>
      <c r="I171" t="str">
        <f>VLOOKUP(InputData[[#This Row],[PRODUCT ID]],'Master Data'!$A:$F,4,0)</f>
        <v>Ft</v>
      </c>
      <c r="J171" s="14">
        <f>VLOOKUP(InputData[[#This Row],[PRODUCT ID]],'Master Data'!$A:$F,5,0)</f>
        <v>141</v>
      </c>
      <c r="K171" s="14">
        <f>VLOOKUP(InputData[[#This Row],[PRODUCT ID]],'Master Data'!$A:$F,6,0)</f>
        <v>149.46</v>
      </c>
      <c r="L171" s="14">
        <f>PRODUCT(InputData[[#This Row],[QUANTITY]],InputData[[#This Row],[COST]])</f>
        <v>564</v>
      </c>
      <c r="M171" s="14">
        <f>PRODUCT(InputData[[#This Row],[QUANTITY]],InputData[[#This Row],[SALE PRICE ]])*(1-InputData[[#This Row],[DISCOUNT %]])</f>
        <v>597.84</v>
      </c>
      <c r="N171" s="14">
        <f>InputData[[#This Row],[TOTAL COST]]/10^3</f>
        <v>0.56399999999999995</v>
      </c>
      <c r="O171" s="14">
        <f>InputData[[#This Row],[TOTAL SALES]]/10^3</f>
        <v>0.59784000000000004</v>
      </c>
      <c r="P171" s="11">
        <f>DAY(InputData[[#This Row],[DATE]])</f>
        <v>11</v>
      </c>
      <c r="Q171" s="11" t="str">
        <f>TEXT(InputData[[#This Row],[DATE]],"mmm")</f>
        <v>Aug</v>
      </c>
      <c r="R171" s="11">
        <f>YEAR(InputData[[#This Row],[DATE]])</f>
        <v>2021</v>
      </c>
      <c r="S171" s="11">
        <f>InputData[[#This Row],[TOTAL SALES]]-InputData[[#This Row],[TOTAL COST]]</f>
        <v>33.840000000000032</v>
      </c>
      <c r="T171" s="18">
        <f>InputData[[#This Row],[PROFIT ]]/InputData[[#This Row],[TOTAL SALES]]</f>
        <v>5.660377358490571E-2</v>
      </c>
    </row>
    <row r="172" spans="1:20" hidden="1" x14ac:dyDescent="0.25">
      <c r="A172" s="3">
        <v>44421</v>
      </c>
      <c r="B172" s="4" t="s">
        <v>29</v>
      </c>
      <c r="C172" s="5">
        <v>13</v>
      </c>
      <c r="D172" s="5" t="s">
        <v>108</v>
      </c>
      <c r="E172" s="5" t="s">
        <v>106</v>
      </c>
      <c r="F172" s="6">
        <v>0</v>
      </c>
      <c r="G172" t="str">
        <f>VLOOKUP(InputData[[#This Row],[PRODUCT ID]],'Master Data'!$A:$F,2,0)</f>
        <v>Product11</v>
      </c>
      <c r="H172" t="str">
        <f>VLOOKUP(InputData[[#This Row],[PRODUCT ID]],'Master Data'!$A:$F,3,0)</f>
        <v>Category02</v>
      </c>
      <c r="I172" t="str">
        <f>VLOOKUP(InputData[[#This Row],[PRODUCT ID]],'Master Data'!$A:$F,4,0)</f>
        <v>Lt</v>
      </c>
      <c r="J172" s="14">
        <f>VLOOKUP(InputData[[#This Row],[PRODUCT ID]],'Master Data'!$A:$F,5,0)</f>
        <v>44</v>
      </c>
      <c r="K172" s="14">
        <f>VLOOKUP(InputData[[#This Row],[PRODUCT ID]],'Master Data'!$A:$F,6,0)</f>
        <v>48.4</v>
      </c>
      <c r="L172" s="14">
        <f>PRODUCT(InputData[[#This Row],[QUANTITY]],InputData[[#This Row],[COST]])</f>
        <v>572</v>
      </c>
      <c r="M172" s="14">
        <f>PRODUCT(InputData[[#This Row],[QUANTITY]],InputData[[#This Row],[SALE PRICE ]])*(1-InputData[[#This Row],[DISCOUNT %]])</f>
        <v>629.19999999999993</v>
      </c>
      <c r="N172" s="14">
        <f>InputData[[#This Row],[TOTAL COST]]/10^3</f>
        <v>0.57199999999999995</v>
      </c>
      <c r="O172" s="14">
        <f>InputData[[#This Row],[TOTAL SALES]]/10^3</f>
        <v>0.62919999999999998</v>
      </c>
      <c r="P172" s="11">
        <f>DAY(InputData[[#This Row],[DATE]])</f>
        <v>13</v>
      </c>
      <c r="Q172" s="11" t="str">
        <f>TEXT(InputData[[#This Row],[DATE]],"mmm")</f>
        <v>Aug</v>
      </c>
      <c r="R172" s="11">
        <f>YEAR(InputData[[#This Row],[DATE]])</f>
        <v>2021</v>
      </c>
      <c r="S172" s="11">
        <f>InputData[[#This Row],[TOTAL SALES]]-InputData[[#This Row],[TOTAL COST]]</f>
        <v>57.199999999999932</v>
      </c>
      <c r="T172" s="18">
        <f>InputData[[#This Row],[PROFIT ]]/InputData[[#This Row],[TOTAL SALES]]</f>
        <v>9.0909090909090814E-2</v>
      </c>
    </row>
    <row r="173" spans="1:20" hidden="1" x14ac:dyDescent="0.25">
      <c r="A173" s="3">
        <v>44421</v>
      </c>
      <c r="B173" s="4" t="s">
        <v>63</v>
      </c>
      <c r="C173" s="5">
        <v>9</v>
      </c>
      <c r="D173" s="5" t="s">
        <v>108</v>
      </c>
      <c r="E173" s="5" t="s">
        <v>106</v>
      </c>
      <c r="F173" s="6">
        <v>0</v>
      </c>
      <c r="G173" t="str">
        <f>VLOOKUP(InputData[[#This Row],[PRODUCT ID]],'Master Data'!$A:$F,2,0)</f>
        <v>Product27</v>
      </c>
      <c r="H173" t="str">
        <f>VLOOKUP(InputData[[#This Row],[PRODUCT ID]],'Master Data'!$A:$F,3,0)</f>
        <v>Category04</v>
      </c>
      <c r="I173" t="str">
        <f>VLOOKUP(InputData[[#This Row],[PRODUCT ID]],'Master Data'!$A:$F,4,0)</f>
        <v>Lt</v>
      </c>
      <c r="J173" s="14">
        <f>VLOOKUP(InputData[[#This Row],[PRODUCT ID]],'Master Data'!$A:$F,5,0)</f>
        <v>48</v>
      </c>
      <c r="K173" s="14">
        <f>VLOOKUP(InputData[[#This Row],[PRODUCT ID]],'Master Data'!$A:$F,6,0)</f>
        <v>57.120000000000005</v>
      </c>
      <c r="L173" s="14">
        <f>PRODUCT(InputData[[#This Row],[QUANTITY]],InputData[[#This Row],[COST]])</f>
        <v>432</v>
      </c>
      <c r="M173" s="14">
        <f>PRODUCT(InputData[[#This Row],[QUANTITY]],InputData[[#This Row],[SALE PRICE ]])*(1-InputData[[#This Row],[DISCOUNT %]])</f>
        <v>514.08000000000004</v>
      </c>
      <c r="N173" s="14">
        <f>InputData[[#This Row],[TOTAL COST]]/10^3</f>
        <v>0.432</v>
      </c>
      <c r="O173" s="14">
        <f>InputData[[#This Row],[TOTAL SALES]]/10^3</f>
        <v>0.51408000000000009</v>
      </c>
      <c r="P173" s="11">
        <f>DAY(InputData[[#This Row],[DATE]])</f>
        <v>13</v>
      </c>
      <c r="Q173" s="11" t="str">
        <f>TEXT(InputData[[#This Row],[DATE]],"mmm")</f>
        <v>Aug</v>
      </c>
      <c r="R173" s="11">
        <f>YEAR(InputData[[#This Row],[DATE]])</f>
        <v>2021</v>
      </c>
      <c r="S173" s="11">
        <f>InputData[[#This Row],[TOTAL SALES]]-InputData[[#This Row],[TOTAL COST]]</f>
        <v>82.080000000000041</v>
      </c>
      <c r="T173" s="18">
        <f>InputData[[#This Row],[PROFIT ]]/InputData[[#This Row],[TOTAL SALES]]</f>
        <v>0.15966386554621856</v>
      </c>
    </row>
    <row r="174" spans="1:20" hidden="1" x14ac:dyDescent="0.25">
      <c r="A174" s="3">
        <v>44424</v>
      </c>
      <c r="B174" s="4" t="s">
        <v>12</v>
      </c>
      <c r="C174" s="5">
        <v>3</v>
      </c>
      <c r="D174" s="5" t="s">
        <v>106</v>
      </c>
      <c r="E174" s="5" t="s">
        <v>106</v>
      </c>
      <c r="F174" s="6">
        <v>0</v>
      </c>
      <c r="G174" t="str">
        <f>VLOOKUP(InputData[[#This Row],[PRODUCT ID]],'Master Data'!$A:$F,2,0)</f>
        <v>Product03</v>
      </c>
      <c r="H174" t="str">
        <f>VLOOKUP(InputData[[#This Row],[PRODUCT ID]],'Master Data'!$A:$F,3,0)</f>
        <v>Category01</v>
      </c>
      <c r="I174" t="str">
        <f>VLOOKUP(InputData[[#This Row],[PRODUCT ID]],'Master Data'!$A:$F,4,0)</f>
        <v>Kg</v>
      </c>
      <c r="J174" s="14">
        <f>VLOOKUP(InputData[[#This Row],[PRODUCT ID]],'Master Data'!$A:$F,5,0)</f>
        <v>71</v>
      </c>
      <c r="K174" s="14">
        <f>VLOOKUP(InputData[[#This Row],[PRODUCT ID]],'Master Data'!$A:$F,6,0)</f>
        <v>80.94</v>
      </c>
      <c r="L174" s="14">
        <f>PRODUCT(InputData[[#This Row],[QUANTITY]],InputData[[#This Row],[COST]])</f>
        <v>213</v>
      </c>
      <c r="M174" s="14">
        <f>PRODUCT(InputData[[#This Row],[QUANTITY]],InputData[[#This Row],[SALE PRICE ]])*(1-InputData[[#This Row],[DISCOUNT %]])</f>
        <v>242.82</v>
      </c>
      <c r="N174" s="14">
        <f>InputData[[#This Row],[TOTAL COST]]/10^3</f>
        <v>0.21299999999999999</v>
      </c>
      <c r="O174" s="14">
        <f>InputData[[#This Row],[TOTAL SALES]]/10^3</f>
        <v>0.24281999999999998</v>
      </c>
      <c r="P174" s="11">
        <f>DAY(InputData[[#This Row],[DATE]])</f>
        <v>16</v>
      </c>
      <c r="Q174" s="11" t="str">
        <f>TEXT(InputData[[#This Row],[DATE]],"mmm")</f>
        <v>Aug</v>
      </c>
      <c r="R174" s="11">
        <f>YEAR(InputData[[#This Row],[DATE]])</f>
        <v>2021</v>
      </c>
      <c r="S174" s="11">
        <f>InputData[[#This Row],[TOTAL SALES]]-InputData[[#This Row],[TOTAL COST]]</f>
        <v>29.819999999999993</v>
      </c>
      <c r="T174" s="18">
        <f>InputData[[#This Row],[PROFIT ]]/InputData[[#This Row],[TOTAL SALES]]</f>
        <v>0.12280701754385963</v>
      </c>
    </row>
    <row r="175" spans="1:20" hidden="1" x14ac:dyDescent="0.25">
      <c r="A175" s="3">
        <v>44426</v>
      </c>
      <c r="B175" s="4" t="s">
        <v>58</v>
      </c>
      <c r="C175" s="5">
        <v>6</v>
      </c>
      <c r="D175" s="5" t="s">
        <v>108</v>
      </c>
      <c r="E175" s="5" t="s">
        <v>106</v>
      </c>
      <c r="F175" s="6">
        <v>0</v>
      </c>
      <c r="G175" t="str">
        <f>VLOOKUP(InputData[[#This Row],[PRODUCT ID]],'Master Data'!$A:$F,2,0)</f>
        <v>Product25</v>
      </c>
      <c r="H175" t="str">
        <f>VLOOKUP(InputData[[#This Row],[PRODUCT ID]],'Master Data'!$A:$F,3,0)</f>
        <v>Category03</v>
      </c>
      <c r="I175" t="str">
        <f>VLOOKUP(InputData[[#This Row],[PRODUCT ID]],'Master Data'!$A:$F,4,0)</f>
        <v>No.</v>
      </c>
      <c r="J175" s="14">
        <f>VLOOKUP(InputData[[#This Row],[PRODUCT ID]],'Master Data'!$A:$F,5,0)</f>
        <v>7</v>
      </c>
      <c r="K175" s="14">
        <f>VLOOKUP(InputData[[#This Row],[PRODUCT ID]],'Master Data'!$A:$F,6,0)</f>
        <v>8.33</v>
      </c>
      <c r="L175" s="14">
        <f>PRODUCT(InputData[[#This Row],[QUANTITY]],InputData[[#This Row],[COST]])</f>
        <v>42</v>
      </c>
      <c r="M175" s="14">
        <f>PRODUCT(InputData[[#This Row],[QUANTITY]],InputData[[#This Row],[SALE PRICE ]])*(1-InputData[[#This Row],[DISCOUNT %]])</f>
        <v>49.980000000000004</v>
      </c>
      <c r="N175" s="14">
        <f>InputData[[#This Row],[TOTAL COST]]/10^3</f>
        <v>4.2000000000000003E-2</v>
      </c>
      <c r="O175" s="14">
        <f>InputData[[#This Row],[TOTAL SALES]]/10^3</f>
        <v>4.9980000000000004E-2</v>
      </c>
      <c r="P175" s="11">
        <f>DAY(InputData[[#This Row],[DATE]])</f>
        <v>18</v>
      </c>
      <c r="Q175" s="11" t="str">
        <f>TEXT(InputData[[#This Row],[DATE]],"mmm")</f>
        <v>Aug</v>
      </c>
      <c r="R175" s="11">
        <f>YEAR(InputData[[#This Row],[DATE]])</f>
        <v>2021</v>
      </c>
      <c r="S175" s="11">
        <f>InputData[[#This Row],[TOTAL SALES]]-InputData[[#This Row],[TOTAL COST]]</f>
        <v>7.980000000000004</v>
      </c>
      <c r="T175" s="18">
        <f>InputData[[#This Row],[PROFIT ]]/InputData[[#This Row],[TOTAL SALES]]</f>
        <v>0.15966386554621856</v>
      </c>
    </row>
    <row r="176" spans="1:20" hidden="1" x14ac:dyDescent="0.25">
      <c r="A176" s="3">
        <v>44428</v>
      </c>
      <c r="B176" s="4" t="s">
        <v>47</v>
      </c>
      <c r="C176" s="5">
        <v>15</v>
      </c>
      <c r="D176" s="5" t="s">
        <v>108</v>
      </c>
      <c r="E176" s="5" t="s">
        <v>107</v>
      </c>
      <c r="F176" s="6">
        <v>0</v>
      </c>
      <c r="G176" t="str">
        <f>VLOOKUP(InputData[[#This Row],[PRODUCT ID]],'Master Data'!$A:$F,2,0)</f>
        <v>Product20</v>
      </c>
      <c r="H176" t="str">
        <f>VLOOKUP(InputData[[#This Row],[PRODUCT ID]],'Master Data'!$A:$F,3,0)</f>
        <v>Category03</v>
      </c>
      <c r="I176" t="str">
        <f>VLOOKUP(InputData[[#This Row],[PRODUCT ID]],'Master Data'!$A:$F,4,0)</f>
        <v>Lt</v>
      </c>
      <c r="J176" s="14">
        <f>VLOOKUP(InputData[[#This Row],[PRODUCT ID]],'Master Data'!$A:$F,5,0)</f>
        <v>61</v>
      </c>
      <c r="K176" s="14">
        <f>VLOOKUP(InputData[[#This Row],[PRODUCT ID]],'Master Data'!$A:$F,6,0)</f>
        <v>76.25</v>
      </c>
      <c r="L176" s="14">
        <f>PRODUCT(InputData[[#This Row],[QUANTITY]],InputData[[#This Row],[COST]])</f>
        <v>915</v>
      </c>
      <c r="M176" s="14">
        <f>PRODUCT(InputData[[#This Row],[QUANTITY]],InputData[[#This Row],[SALE PRICE ]])*(1-InputData[[#This Row],[DISCOUNT %]])</f>
        <v>1143.75</v>
      </c>
      <c r="N176" s="14">
        <f>InputData[[#This Row],[TOTAL COST]]/10^3</f>
        <v>0.91500000000000004</v>
      </c>
      <c r="O176" s="14">
        <f>InputData[[#This Row],[TOTAL SALES]]/10^3</f>
        <v>1.14375</v>
      </c>
      <c r="P176" s="11">
        <f>DAY(InputData[[#This Row],[DATE]])</f>
        <v>20</v>
      </c>
      <c r="Q176" s="11" t="str">
        <f>TEXT(InputData[[#This Row],[DATE]],"mmm")</f>
        <v>Aug</v>
      </c>
      <c r="R176" s="11">
        <f>YEAR(InputData[[#This Row],[DATE]])</f>
        <v>2021</v>
      </c>
      <c r="S176" s="11">
        <f>InputData[[#This Row],[TOTAL SALES]]-InputData[[#This Row],[TOTAL COST]]</f>
        <v>228.75</v>
      </c>
      <c r="T176" s="18">
        <f>InputData[[#This Row],[PROFIT ]]/InputData[[#This Row],[TOTAL SALES]]</f>
        <v>0.2</v>
      </c>
    </row>
    <row r="177" spans="1:20" hidden="1" x14ac:dyDescent="0.25">
      <c r="A177" s="3">
        <v>44428</v>
      </c>
      <c r="B177" s="4" t="s">
        <v>71</v>
      </c>
      <c r="C177" s="5">
        <v>9</v>
      </c>
      <c r="D177" s="5" t="s">
        <v>108</v>
      </c>
      <c r="E177" s="5" t="s">
        <v>106</v>
      </c>
      <c r="F177" s="6">
        <v>0</v>
      </c>
      <c r="G177" t="str">
        <f>VLOOKUP(InputData[[#This Row],[PRODUCT ID]],'Master Data'!$A:$F,2,0)</f>
        <v>Product31</v>
      </c>
      <c r="H177" t="str">
        <f>VLOOKUP(InputData[[#This Row],[PRODUCT ID]],'Master Data'!$A:$F,3,0)</f>
        <v>Category04</v>
      </c>
      <c r="I177" t="str">
        <f>VLOOKUP(InputData[[#This Row],[PRODUCT ID]],'Master Data'!$A:$F,4,0)</f>
        <v>Kg</v>
      </c>
      <c r="J177" s="14">
        <f>VLOOKUP(InputData[[#This Row],[PRODUCT ID]],'Master Data'!$A:$F,5,0)</f>
        <v>93</v>
      </c>
      <c r="K177" s="14">
        <f>VLOOKUP(InputData[[#This Row],[PRODUCT ID]],'Master Data'!$A:$F,6,0)</f>
        <v>104.16</v>
      </c>
      <c r="L177" s="14">
        <f>PRODUCT(InputData[[#This Row],[QUANTITY]],InputData[[#This Row],[COST]])</f>
        <v>837</v>
      </c>
      <c r="M177" s="14">
        <f>PRODUCT(InputData[[#This Row],[QUANTITY]],InputData[[#This Row],[SALE PRICE ]])*(1-InputData[[#This Row],[DISCOUNT %]])</f>
        <v>937.43999999999994</v>
      </c>
      <c r="N177" s="14">
        <f>InputData[[#This Row],[TOTAL COST]]/10^3</f>
        <v>0.83699999999999997</v>
      </c>
      <c r="O177" s="14">
        <f>InputData[[#This Row],[TOTAL SALES]]/10^3</f>
        <v>0.93743999999999994</v>
      </c>
      <c r="P177" s="11">
        <f>DAY(InputData[[#This Row],[DATE]])</f>
        <v>20</v>
      </c>
      <c r="Q177" s="11" t="str">
        <f>TEXT(InputData[[#This Row],[DATE]],"mmm")</f>
        <v>Aug</v>
      </c>
      <c r="R177" s="11">
        <f>YEAR(InputData[[#This Row],[DATE]])</f>
        <v>2021</v>
      </c>
      <c r="S177" s="11">
        <f>InputData[[#This Row],[TOTAL SALES]]-InputData[[#This Row],[TOTAL COST]]</f>
        <v>100.43999999999994</v>
      </c>
      <c r="T177" s="18">
        <f>InputData[[#This Row],[PROFIT ]]/InputData[[#This Row],[TOTAL SALES]]</f>
        <v>0.10714285714285708</v>
      </c>
    </row>
    <row r="178" spans="1:20" hidden="1" x14ac:dyDescent="0.25">
      <c r="A178" s="3">
        <v>44428</v>
      </c>
      <c r="B178" s="4" t="s">
        <v>65</v>
      </c>
      <c r="C178" s="5">
        <v>13</v>
      </c>
      <c r="D178" s="5" t="s">
        <v>108</v>
      </c>
      <c r="E178" s="5" t="s">
        <v>106</v>
      </c>
      <c r="F178" s="6">
        <v>0</v>
      </c>
      <c r="G178" t="str">
        <f>VLOOKUP(InputData[[#This Row],[PRODUCT ID]],'Master Data'!$A:$F,2,0)</f>
        <v>Product28</v>
      </c>
      <c r="H178" t="str">
        <f>VLOOKUP(InputData[[#This Row],[PRODUCT ID]],'Master Data'!$A:$F,3,0)</f>
        <v>Category04</v>
      </c>
      <c r="I178" t="str">
        <f>VLOOKUP(InputData[[#This Row],[PRODUCT ID]],'Master Data'!$A:$F,4,0)</f>
        <v>No.</v>
      </c>
      <c r="J178" s="14">
        <f>VLOOKUP(InputData[[#This Row],[PRODUCT ID]],'Master Data'!$A:$F,5,0)</f>
        <v>37</v>
      </c>
      <c r="K178" s="14">
        <f>VLOOKUP(InputData[[#This Row],[PRODUCT ID]],'Master Data'!$A:$F,6,0)</f>
        <v>41.81</v>
      </c>
      <c r="L178" s="14">
        <f>PRODUCT(InputData[[#This Row],[QUANTITY]],InputData[[#This Row],[COST]])</f>
        <v>481</v>
      </c>
      <c r="M178" s="14">
        <f>PRODUCT(InputData[[#This Row],[QUANTITY]],InputData[[#This Row],[SALE PRICE ]])*(1-InputData[[#This Row],[DISCOUNT %]])</f>
        <v>543.53</v>
      </c>
      <c r="N178" s="14">
        <f>InputData[[#This Row],[TOTAL COST]]/10^3</f>
        <v>0.48099999999999998</v>
      </c>
      <c r="O178" s="14">
        <f>InputData[[#This Row],[TOTAL SALES]]/10^3</f>
        <v>0.54352999999999996</v>
      </c>
      <c r="P178" s="11">
        <f>DAY(InputData[[#This Row],[DATE]])</f>
        <v>20</v>
      </c>
      <c r="Q178" s="11" t="str">
        <f>TEXT(InputData[[#This Row],[DATE]],"mmm")</f>
        <v>Aug</v>
      </c>
      <c r="R178" s="11">
        <f>YEAR(InputData[[#This Row],[DATE]])</f>
        <v>2021</v>
      </c>
      <c r="S178" s="11">
        <f>InputData[[#This Row],[TOTAL SALES]]-InputData[[#This Row],[TOTAL COST]]</f>
        <v>62.529999999999973</v>
      </c>
      <c r="T178" s="18">
        <f>InputData[[#This Row],[PROFIT ]]/InputData[[#This Row],[TOTAL SALES]]</f>
        <v>0.11504424778761058</v>
      </c>
    </row>
    <row r="179" spans="1:20" hidden="1" x14ac:dyDescent="0.25">
      <c r="A179" s="3">
        <v>44434</v>
      </c>
      <c r="B179" s="4" t="s">
        <v>88</v>
      </c>
      <c r="C179" s="5">
        <v>4</v>
      </c>
      <c r="D179" s="5" t="s">
        <v>108</v>
      </c>
      <c r="E179" s="5" t="s">
        <v>106</v>
      </c>
      <c r="F179" s="6">
        <v>0</v>
      </c>
      <c r="G179" t="str">
        <f>VLOOKUP(InputData[[#This Row],[PRODUCT ID]],'Master Data'!$A:$F,2,0)</f>
        <v>Product39</v>
      </c>
      <c r="H179" t="str">
        <f>VLOOKUP(InputData[[#This Row],[PRODUCT ID]],'Master Data'!$A:$F,3,0)</f>
        <v>Category05</v>
      </c>
      <c r="I179" t="str">
        <f>VLOOKUP(InputData[[#This Row],[PRODUCT ID]],'Master Data'!$A:$F,4,0)</f>
        <v>No.</v>
      </c>
      <c r="J179" s="14">
        <f>VLOOKUP(InputData[[#This Row],[PRODUCT ID]],'Master Data'!$A:$F,5,0)</f>
        <v>37</v>
      </c>
      <c r="K179" s="14">
        <f>VLOOKUP(InputData[[#This Row],[PRODUCT ID]],'Master Data'!$A:$F,6,0)</f>
        <v>42.55</v>
      </c>
      <c r="L179" s="14">
        <f>PRODUCT(InputData[[#This Row],[QUANTITY]],InputData[[#This Row],[COST]])</f>
        <v>148</v>
      </c>
      <c r="M179" s="14">
        <f>PRODUCT(InputData[[#This Row],[QUANTITY]],InputData[[#This Row],[SALE PRICE ]])*(1-InputData[[#This Row],[DISCOUNT %]])</f>
        <v>170.2</v>
      </c>
      <c r="N179" s="14">
        <f>InputData[[#This Row],[TOTAL COST]]/10^3</f>
        <v>0.14799999999999999</v>
      </c>
      <c r="O179" s="14">
        <f>InputData[[#This Row],[TOTAL SALES]]/10^3</f>
        <v>0.17019999999999999</v>
      </c>
      <c r="P179" s="11">
        <f>DAY(InputData[[#This Row],[DATE]])</f>
        <v>26</v>
      </c>
      <c r="Q179" s="11" t="str">
        <f>TEXT(InputData[[#This Row],[DATE]],"mmm")</f>
        <v>Aug</v>
      </c>
      <c r="R179" s="11">
        <f>YEAR(InputData[[#This Row],[DATE]])</f>
        <v>2021</v>
      </c>
      <c r="S179" s="11">
        <f>InputData[[#This Row],[TOTAL SALES]]-InputData[[#This Row],[TOTAL COST]]</f>
        <v>22.199999999999989</v>
      </c>
      <c r="T179" s="18">
        <f>InputData[[#This Row],[PROFIT ]]/InputData[[#This Row],[TOTAL SALES]]</f>
        <v>0.13043478260869559</v>
      </c>
    </row>
    <row r="180" spans="1:20" hidden="1" x14ac:dyDescent="0.25">
      <c r="A180" s="3">
        <v>44437</v>
      </c>
      <c r="B180" s="4" t="s">
        <v>77</v>
      </c>
      <c r="C180" s="5">
        <v>12</v>
      </c>
      <c r="D180" s="5" t="s">
        <v>105</v>
      </c>
      <c r="E180" s="5" t="s">
        <v>106</v>
      </c>
      <c r="F180" s="6">
        <v>0</v>
      </c>
      <c r="G180" t="str">
        <f>VLOOKUP(InputData[[#This Row],[PRODUCT ID]],'Master Data'!$A:$F,2,0)</f>
        <v>Product34</v>
      </c>
      <c r="H180" t="str">
        <f>VLOOKUP(InputData[[#This Row],[PRODUCT ID]],'Master Data'!$A:$F,3,0)</f>
        <v>Category04</v>
      </c>
      <c r="I180" t="str">
        <f>VLOOKUP(InputData[[#This Row],[PRODUCT ID]],'Master Data'!$A:$F,4,0)</f>
        <v>Lt</v>
      </c>
      <c r="J180" s="14">
        <f>VLOOKUP(InputData[[#This Row],[PRODUCT ID]],'Master Data'!$A:$F,5,0)</f>
        <v>55</v>
      </c>
      <c r="K180" s="14">
        <f>VLOOKUP(InputData[[#This Row],[PRODUCT ID]],'Master Data'!$A:$F,6,0)</f>
        <v>58.3</v>
      </c>
      <c r="L180" s="14">
        <f>PRODUCT(InputData[[#This Row],[QUANTITY]],InputData[[#This Row],[COST]])</f>
        <v>660</v>
      </c>
      <c r="M180" s="14">
        <f>PRODUCT(InputData[[#This Row],[QUANTITY]],InputData[[#This Row],[SALE PRICE ]])*(1-InputData[[#This Row],[DISCOUNT %]])</f>
        <v>699.59999999999991</v>
      </c>
      <c r="N180" s="14">
        <f>InputData[[#This Row],[TOTAL COST]]/10^3</f>
        <v>0.66</v>
      </c>
      <c r="O180" s="14">
        <f>InputData[[#This Row],[TOTAL SALES]]/10^3</f>
        <v>0.69959999999999989</v>
      </c>
      <c r="P180" s="11">
        <f>DAY(InputData[[#This Row],[DATE]])</f>
        <v>29</v>
      </c>
      <c r="Q180" s="11" t="str">
        <f>TEXT(InputData[[#This Row],[DATE]],"mmm")</f>
        <v>Aug</v>
      </c>
      <c r="R180" s="11">
        <f>YEAR(InputData[[#This Row],[DATE]])</f>
        <v>2021</v>
      </c>
      <c r="S180" s="11">
        <f>InputData[[#This Row],[TOTAL SALES]]-InputData[[#This Row],[TOTAL COST]]</f>
        <v>39.599999999999909</v>
      </c>
      <c r="T180" s="18">
        <f>InputData[[#This Row],[PROFIT ]]/InputData[[#This Row],[TOTAL SALES]]</f>
        <v>5.6603773584905537E-2</v>
      </c>
    </row>
    <row r="181" spans="1:20" hidden="1" x14ac:dyDescent="0.25">
      <c r="A181" s="3">
        <v>44438</v>
      </c>
      <c r="B181" s="4" t="s">
        <v>33</v>
      </c>
      <c r="C181" s="5">
        <v>13</v>
      </c>
      <c r="D181" s="5" t="s">
        <v>108</v>
      </c>
      <c r="E181" s="5" t="s">
        <v>106</v>
      </c>
      <c r="F181" s="6">
        <v>0</v>
      </c>
      <c r="G181" t="str">
        <f>VLOOKUP(InputData[[#This Row],[PRODUCT ID]],'Master Data'!$A:$F,2,0)</f>
        <v>Product13</v>
      </c>
      <c r="H181" t="str">
        <f>VLOOKUP(InputData[[#This Row],[PRODUCT ID]],'Master Data'!$A:$F,3,0)</f>
        <v>Category02</v>
      </c>
      <c r="I181" t="str">
        <f>VLOOKUP(InputData[[#This Row],[PRODUCT ID]],'Master Data'!$A:$F,4,0)</f>
        <v>Kg</v>
      </c>
      <c r="J181" s="14">
        <f>VLOOKUP(InputData[[#This Row],[PRODUCT ID]],'Master Data'!$A:$F,5,0)</f>
        <v>112</v>
      </c>
      <c r="K181" s="14">
        <f>VLOOKUP(InputData[[#This Row],[PRODUCT ID]],'Master Data'!$A:$F,6,0)</f>
        <v>122.08</v>
      </c>
      <c r="L181" s="14">
        <f>PRODUCT(InputData[[#This Row],[QUANTITY]],InputData[[#This Row],[COST]])</f>
        <v>1456</v>
      </c>
      <c r="M181" s="14">
        <f>PRODUCT(InputData[[#This Row],[QUANTITY]],InputData[[#This Row],[SALE PRICE ]])*(1-InputData[[#This Row],[DISCOUNT %]])</f>
        <v>1587.04</v>
      </c>
      <c r="N181" s="14">
        <f>InputData[[#This Row],[TOTAL COST]]/10^3</f>
        <v>1.456</v>
      </c>
      <c r="O181" s="14">
        <f>InputData[[#This Row],[TOTAL SALES]]/10^3</f>
        <v>1.58704</v>
      </c>
      <c r="P181" s="11">
        <f>DAY(InputData[[#This Row],[DATE]])</f>
        <v>30</v>
      </c>
      <c r="Q181" s="11" t="str">
        <f>TEXT(InputData[[#This Row],[DATE]],"mmm")</f>
        <v>Aug</v>
      </c>
      <c r="R181" s="11">
        <f>YEAR(InputData[[#This Row],[DATE]])</f>
        <v>2021</v>
      </c>
      <c r="S181" s="11">
        <f>InputData[[#This Row],[TOTAL SALES]]-InputData[[#This Row],[TOTAL COST]]</f>
        <v>131.03999999999996</v>
      </c>
      <c r="T181" s="18">
        <f>InputData[[#This Row],[PROFIT ]]/InputData[[#This Row],[TOTAL SALES]]</f>
        <v>8.2568807339449518E-2</v>
      </c>
    </row>
    <row r="182" spans="1:20" hidden="1" x14ac:dyDescent="0.25">
      <c r="A182" s="3">
        <v>44439</v>
      </c>
      <c r="B182" s="4" t="s">
        <v>6</v>
      </c>
      <c r="C182" s="5">
        <v>2</v>
      </c>
      <c r="D182" s="5" t="s">
        <v>108</v>
      </c>
      <c r="E182" s="5" t="s">
        <v>106</v>
      </c>
      <c r="F182" s="6">
        <v>0</v>
      </c>
      <c r="G182" t="str">
        <f>VLOOKUP(InputData[[#This Row],[PRODUCT ID]],'Master Data'!$A:$F,2,0)</f>
        <v>Product01</v>
      </c>
      <c r="H182" t="str">
        <f>VLOOKUP(InputData[[#This Row],[PRODUCT ID]],'Master Data'!$A:$F,3,0)</f>
        <v>Category01</v>
      </c>
      <c r="I182" t="str">
        <f>VLOOKUP(InputData[[#This Row],[PRODUCT ID]],'Master Data'!$A:$F,4,0)</f>
        <v>Kg</v>
      </c>
      <c r="J182" s="14">
        <f>VLOOKUP(InputData[[#This Row],[PRODUCT ID]],'Master Data'!$A:$F,5,0)</f>
        <v>98</v>
      </c>
      <c r="K182" s="14">
        <f>VLOOKUP(InputData[[#This Row],[PRODUCT ID]],'Master Data'!$A:$F,6,0)</f>
        <v>103.88</v>
      </c>
      <c r="L182" s="14">
        <f>PRODUCT(InputData[[#This Row],[QUANTITY]],InputData[[#This Row],[COST]])</f>
        <v>196</v>
      </c>
      <c r="M182" s="14">
        <f>PRODUCT(InputData[[#This Row],[QUANTITY]],InputData[[#This Row],[SALE PRICE ]])*(1-InputData[[#This Row],[DISCOUNT %]])</f>
        <v>207.76</v>
      </c>
      <c r="N182" s="14">
        <f>InputData[[#This Row],[TOTAL COST]]/10^3</f>
        <v>0.19600000000000001</v>
      </c>
      <c r="O182" s="14">
        <f>InputData[[#This Row],[TOTAL SALES]]/10^3</f>
        <v>0.20776</v>
      </c>
      <c r="P182" s="11">
        <f>DAY(InputData[[#This Row],[DATE]])</f>
        <v>31</v>
      </c>
      <c r="Q182" s="11" t="str">
        <f>TEXT(InputData[[#This Row],[DATE]],"mmm")</f>
        <v>Aug</v>
      </c>
      <c r="R182" s="11">
        <f>YEAR(InputData[[#This Row],[DATE]])</f>
        <v>2021</v>
      </c>
      <c r="S182" s="11">
        <f>InputData[[#This Row],[TOTAL SALES]]-InputData[[#This Row],[TOTAL COST]]</f>
        <v>11.759999999999991</v>
      </c>
      <c r="T182" s="18">
        <f>InputData[[#This Row],[PROFIT ]]/InputData[[#This Row],[TOTAL SALES]]</f>
        <v>5.660377358490562E-2</v>
      </c>
    </row>
    <row r="183" spans="1:20" hidden="1" x14ac:dyDescent="0.25">
      <c r="A183" s="3">
        <v>44439</v>
      </c>
      <c r="B183" s="4" t="s">
        <v>79</v>
      </c>
      <c r="C183" s="5">
        <v>11</v>
      </c>
      <c r="D183" s="5" t="s">
        <v>108</v>
      </c>
      <c r="E183" s="5" t="s">
        <v>106</v>
      </c>
      <c r="F183" s="6">
        <v>0</v>
      </c>
      <c r="G183" t="str">
        <f>VLOOKUP(InputData[[#This Row],[PRODUCT ID]],'Master Data'!$A:$F,2,0)</f>
        <v>Product35</v>
      </c>
      <c r="H183" t="str">
        <f>VLOOKUP(InputData[[#This Row],[PRODUCT ID]],'Master Data'!$A:$F,3,0)</f>
        <v>Category04</v>
      </c>
      <c r="I183" t="str">
        <f>VLOOKUP(InputData[[#This Row],[PRODUCT ID]],'Master Data'!$A:$F,4,0)</f>
        <v>No.</v>
      </c>
      <c r="J183" s="14">
        <f>VLOOKUP(InputData[[#This Row],[PRODUCT ID]],'Master Data'!$A:$F,5,0)</f>
        <v>5</v>
      </c>
      <c r="K183" s="14">
        <f>VLOOKUP(InputData[[#This Row],[PRODUCT ID]],'Master Data'!$A:$F,6,0)</f>
        <v>6.7</v>
      </c>
      <c r="L183" s="14">
        <f>PRODUCT(InputData[[#This Row],[QUANTITY]],InputData[[#This Row],[COST]])</f>
        <v>55</v>
      </c>
      <c r="M183" s="14">
        <f>PRODUCT(InputData[[#This Row],[QUANTITY]],InputData[[#This Row],[SALE PRICE ]])*(1-InputData[[#This Row],[DISCOUNT %]])</f>
        <v>73.7</v>
      </c>
      <c r="N183" s="14">
        <f>InputData[[#This Row],[TOTAL COST]]/10^3</f>
        <v>5.5E-2</v>
      </c>
      <c r="O183" s="14">
        <f>InputData[[#This Row],[TOTAL SALES]]/10^3</f>
        <v>7.3700000000000002E-2</v>
      </c>
      <c r="P183" s="11">
        <f>DAY(InputData[[#This Row],[DATE]])</f>
        <v>31</v>
      </c>
      <c r="Q183" s="11" t="str">
        <f>TEXT(InputData[[#This Row],[DATE]],"mmm")</f>
        <v>Aug</v>
      </c>
      <c r="R183" s="11">
        <f>YEAR(InputData[[#This Row],[DATE]])</f>
        <v>2021</v>
      </c>
      <c r="S183" s="11">
        <f>InputData[[#This Row],[TOTAL SALES]]-InputData[[#This Row],[TOTAL COST]]</f>
        <v>18.700000000000003</v>
      </c>
      <c r="T183" s="18">
        <f>InputData[[#This Row],[PROFIT ]]/InputData[[#This Row],[TOTAL SALES]]</f>
        <v>0.2537313432835821</v>
      </c>
    </row>
    <row r="184" spans="1:20" hidden="1" x14ac:dyDescent="0.25">
      <c r="A184" s="3">
        <v>44440</v>
      </c>
      <c r="B184" s="4" t="s">
        <v>56</v>
      </c>
      <c r="C184" s="5">
        <v>1</v>
      </c>
      <c r="D184" s="5" t="s">
        <v>105</v>
      </c>
      <c r="E184" s="5" t="s">
        <v>107</v>
      </c>
      <c r="F184" s="6">
        <v>0</v>
      </c>
      <c r="G184" t="str">
        <f>VLOOKUP(InputData[[#This Row],[PRODUCT ID]],'Master Data'!$A:$F,2,0)</f>
        <v>Product24</v>
      </c>
      <c r="H184" t="str">
        <f>VLOOKUP(InputData[[#This Row],[PRODUCT ID]],'Master Data'!$A:$F,3,0)</f>
        <v>Category03</v>
      </c>
      <c r="I184" t="str">
        <f>VLOOKUP(InputData[[#This Row],[PRODUCT ID]],'Master Data'!$A:$F,4,0)</f>
        <v>Ft</v>
      </c>
      <c r="J184" s="14">
        <f>VLOOKUP(InputData[[#This Row],[PRODUCT ID]],'Master Data'!$A:$F,5,0)</f>
        <v>144</v>
      </c>
      <c r="K184" s="14">
        <f>VLOOKUP(InputData[[#This Row],[PRODUCT ID]],'Master Data'!$A:$F,6,0)</f>
        <v>156.96</v>
      </c>
      <c r="L184" s="14">
        <f>PRODUCT(InputData[[#This Row],[QUANTITY]],InputData[[#This Row],[COST]])</f>
        <v>144</v>
      </c>
      <c r="M184" s="14">
        <f>PRODUCT(InputData[[#This Row],[QUANTITY]],InputData[[#This Row],[SALE PRICE ]])*(1-InputData[[#This Row],[DISCOUNT %]])</f>
        <v>156.96</v>
      </c>
      <c r="N184" s="14">
        <f>InputData[[#This Row],[TOTAL COST]]/10^3</f>
        <v>0.14399999999999999</v>
      </c>
      <c r="O184" s="14">
        <f>InputData[[#This Row],[TOTAL SALES]]/10^3</f>
        <v>0.15696000000000002</v>
      </c>
      <c r="P184" s="11">
        <f>DAY(InputData[[#This Row],[DATE]])</f>
        <v>1</v>
      </c>
      <c r="Q184" s="11" t="str">
        <f>TEXT(InputData[[#This Row],[DATE]],"mmm")</f>
        <v>Sep</v>
      </c>
      <c r="R184" s="11">
        <f>YEAR(InputData[[#This Row],[DATE]])</f>
        <v>2021</v>
      </c>
      <c r="S184" s="11">
        <f>InputData[[#This Row],[TOTAL SALES]]-InputData[[#This Row],[TOTAL COST]]</f>
        <v>12.960000000000008</v>
      </c>
      <c r="T184" s="18">
        <f>InputData[[#This Row],[PROFIT ]]/InputData[[#This Row],[TOTAL SALES]]</f>
        <v>8.2568807339449588E-2</v>
      </c>
    </row>
    <row r="185" spans="1:20" hidden="1" x14ac:dyDescent="0.25">
      <c r="A185" s="3">
        <v>44440</v>
      </c>
      <c r="B185" s="4" t="s">
        <v>12</v>
      </c>
      <c r="C185" s="5">
        <v>14</v>
      </c>
      <c r="D185" s="5" t="s">
        <v>106</v>
      </c>
      <c r="E185" s="5" t="s">
        <v>106</v>
      </c>
      <c r="F185" s="6">
        <v>0</v>
      </c>
      <c r="G185" t="str">
        <f>VLOOKUP(InputData[[#This Row],[PRODUCT ID]],'Master Data'!$A:$F,2,0)</f>
        <v>Product03</v>
      </c>
      <c r="H185" t="str">
        <f>VLOOKUP(InputData[[#This Row],[PRODUCT ID]],'Master Data'!$A:$F,3,0)</f>
        <v>Category01</v>
      </c>
      <c r="I185" t="str">
        <f>VLOOKUP(InputData[[#This Row],[PRODUCT ID]],'Master Data'!$A:$F,4,0)</f>
        <v>Kg</v>
      </c>
      <c r="J185" s="14">
        <f>VLOOKUP(InputData[[#This Row],[PRODUCT ID]],'Master Data'!$A:$F,5,0)</f>
        <v>71</v>
      </c>
      <c r="K185" s="14">
        <f>VLOOKUP(InputData[[#This Row],[PRODUCT ID]],'Master Data'!$A:$F,6,0)</f>
        <v>80.94</v>
      </c>
      <c r="L185" s="14">
        <f>PRODUCT(InputData[[#This Row],[QUANTITY]],InputData[[#This Row],[COST]])</f>
        <v>994</v>
      </c>
      <c r="M185" s="14">
        <f>PRODUCT(InputData[[#This Row],[QUANTITY]],InputData[[#This Row],[SALE PRICE ]])*(1-InputData[[#This Row],[DISCOUNT %]])</f>
        <v>1133.1599999999999</v>
      </c>
      <c r="N185" s="14">
        <f>InputData[[#This Row],[TOTAL COST]]/10^3</f>
        <v>0.99399999999999999</v>
      </c>
      <c r="O185" s="14">
        <f>InputData[[#This Row],[TOTAL SALES]]/10^3</f>
        <v>1.1331599999999999</v>
      </c>
      <c r="P185" s="11">
        <f>DAY(InputData[[#This Row],[DATE]])</f>
        <v>1</v>
      </c>
      <c r="Q185" s="11" t="str">
        <f>TEXT(InputData[[#This Row],[DATE]],"mmm")</f>
        <v>Sep</v>
      </c>
      <c r="R185" s="11">
        <f>YEAR(InputData[[#This Row],[DATE]])</f>
        <v>2021</v>
      </c>
      <c r="S185" s="11">
        <f>InputData[[#This Row],[TOTAL SALES]]-InputData[[#This Row],[TOTAL COST]]</f>
        <v>139.15999999999985</v>
      </c>
      <c r="T185" s="18">
        <f>InputData[[#This Row],[PROFIT ]]/InputData[[#This Row],[TOTAL SALES]]</f>
        <v>0.12280701754385953</v>
      </c>
    </row>
    <row r="186" spans="1:20" hidden="1" x14ac:dyDescent="0.25">
      <c r="A186" s="3">
        <v>44442</v>
      </c>
      <c r="B186" s="4" t="s">
        <v>92</v>
      </c>
      <c r="C186" s="5">
        <v>8</v>
      </c>
      <c r="D186" s="5" t="s">
        <v>108</v>
      </c>
      <c r="E186" s="5" t="s">
        <v>106</v>
      </c>
      <c r="F186" s="6">
        <v>0</v>
      </c>
      <c r="G186" t="str">
        <f>VLOOKUP(InputData[[#This Row],[PRODUCT ID]],'Master Data'!$A:$F,2,0)</f>
        <v>Product41</v>
      </c>
      <c r="H186" t="str">
        <f>VLOOKUP(InputData[[#This Row],[PRODUCT ID]],'Master Data'!$A:$F,3,0)</f>
        <v>Category05</v>
      </c>
      <c r="I186" t="str">
        <f>VLOOKUP(InputData[[#This Row],[PRODUCT ID]],'Master Data'!$A:$F,4,0)</f>
        <v>Ft</v>
      </c>
      <c r="J186" s="14">
        <f>VLOOKUP(InputData[[#This Row],[PRODUCT ID]],'Master Data'!$A:$F,5,0)</f>
        <v>138</v>
      </c>
      <c r="K186" s="14">
        <f>VLOOKUP(InputData[[#This Row],[PRODUCT ID]],'Master Data'!$A:$F,6,0)</f>
        <v>173.88</v>
      </c>
      <c r="L186" s="14">
        <f>PRODUCT(InputData[[#This Row],[QUANTITY]],InputData[[#This Row],[COST]])</f>
        <v>1104</v>
      </c>
      <c r="M186" s="14">
        <f>PRODUCT(InputData[[#This Row],[QUANTITY]],InputData[[#This Row],[SALE PRICE ]])*(1-InputData[[#This Row],[DISCOUNT %]])</f>
        <v>1391.04</v>
      </c>
      <c r="N186" s="14">
        <f>InputData[[#This Row],[TOTAL COST]]/10^3</f>
        <v>1.1040000000000001</v>
      </c>
      <c r="O186" s="14">
        <f>InputData[[#This Row],[TOTAL SALES]]/10^3</f>
        <v>1.3910400000000001</v>
      </c>
      <c r="P186" s="11">
        <f>DAY(InputData[[#This Row],[DATE]])</f>
        <v>3</v>
      </c>
      <c r="Q186" s="11" t="str">
        <f>TEXT(InputData[[#This Row],[DATE]],"mmm")</f>
        <v>Sep</v>
      </c>
      <c r="R186" s="11">
        <f>YEAR(InputData[[#This Row],[DATE]])</f>
        <v>2021</v>
      </c>
      <c r="S186" s="11">
        <f>InputData[[#This Row],[TOTAL SALES]]-InputData[[#This Row],[TOTAL COST]]</f>
        <v>287.03999999999996</v>
      </c>
      <c r="T186" s="18">
        <f>InputData[[#This Row],[PROFIT ]]/InputData[[#This Row],[TOTAL SALES]]</f>
        <v>0.20634920634920634</v>
      </c>
    </row>
    <row r="187" spans="1:20" hidden="1" x14ac:dyDescent="0.25">
      <c r="A187" s="3">
        <v>44443</v>
      </c>
      <c r="B187" s="4" t="s">
        <v>65</v>
      </c>
      <c r="C187" s="5">
        <v>7</v>
      </c>
      <c r="D187" s="5" t="s">
        <v>108</v>
      </c>
      <c r="E187" s="5" t="s">
        <v>106</v>
      </c>
      <c r="F187" s="6">
        <v>0</v>
      </c>
      <c r="G187" t="str">
        <f>VLOOKUP(InputData[[#This Row],[PRODUCT ID]],'Master Data'!$A:$F,2,0)</f>
        <v>Product28</v>
      </c>
      <c r="H187" t="str">
        <f>VLOOKUP(InputData[[#This Row],[PRODUCT ID]],'Master Data'!$A:$F,3,0)</f>
        <v>Category04</v>
      </c>
      <c r="I187" t="str">
        <f>VLOOKUP(InputData[[#This Row],[PRODUCT ID]],'Master Data'!$A:$F,4,0)</f>
        <v>No.</v>
      </c>
      <c r="J187" s="14">
        <f>VLOOKUP(InputData[[#This Row],[PRODUCT ID]],'Master Data'!$A:$F,5,0)</f>
        <v>37</v>
      </c>
      <c r="K187" s="14">
        <f>VLOOKUP(InputData[[#This Row],[PRODUCT ID]],'Master Data'!$A:$F,6,0)</f>
        <v>41.81</v>
      </c>
      <c r="L187" s="14">
        <f>PRODUCT(InputData[[#This Row],[QUANTITY]],InputData[[#This Row],[COST]])</f>
        <v>259</v>
      </c>
      <c r="M187" s="14">
        <f>PRODUCT(InputData[[#This Row],[QUANTITY]],InputData[[#This Row],[SALE PRICE ]])*(1-InputData[[#This Row],[DISCOUNT %]])</f>
        <v>292.67</v>
      </c>
      <c r="N187" s="14">
        <f>InputData[[#This Row],[TOTAL COST]]/10^3</f>
        <v>0.25900000000000001</v>
      </c>
      <c r="O187" s="14">
        <f>InputData[[#This Row],[TOTAL SALES]]/10^3</f>
        <v>0.29267000000000004</v>
      </c>
      <c r="P187" s="11">
        <f>DAY(InputData[[#This Row],[DATE]])</f>
        <v>4</v>
      </c>
      <c r="Q187" s="11" t="str">
        <f>TEXT(InputData[[#This Row],[DATE]],"mmm")</f>
        <v>Sep</v>
      </c>
      <c r="R187" s="11">
        <f>YEAR(InputData[[#This Row],[DATE]])</f>
        <v>2021</v>
      </c>
      <c r="S187" s="11">
        <f>InputData[[#This Row],[TOTAL SALES]]-InputData[[#This Row],[TOTAL COST]]</f>
        <v>33.670000000000016</v>
      </c>
      <c r="T187" s="18">
        <f>InputData[[#This Row],[PROFIT ]]/InputData[[#This Row],[TOTAL SALES]]</f>
        <v>0.11504424778761067</v>
      </c>
    </row>
    <row r="188" spans="1:20" hidden="1" x14ac:dyDescent="0.25">
      <c r="A188" s="3">
        <v>44443</v>
      </c>
      <c r="B188" s="4" t="s">
        <v>54</v>
      </c>
      <c r="C188" s="5">
        <v>15</v>
      </c>
      <c r="D188" s="5" t="s">
        <v>108</v>
      </c>
      <c r="E188" s="5" t="s">
        <v>106</v>
      </c>
      <c r="F188" s="6">
        <v>0</v>
      </c>
      <c r="G188" t="str">
        <f>VLOOKUP(InputData[[#This Row],[PRODUCT ID]],'Master Data'!$A:$F,2,0)</f>
        <v>Product23</v>
      </c>
      <c r="H188" t="str">
        <f>VLOOKUP(InputData[[#This Row],[PRODUCT ID]],'Master Data'!$A:$F,3,0)</f>
        <v>Category03</v>
      </c>
      <c r="I188" t="str">
        <f>VLOOKUP(InputData[[#This Row],[PRODUCT ID]],'Master Data'!$A:$F,4,0)</f>
        <v>Ft</v>
      </c>
      <c r="J188" s="14">
        <f>VLOOKUP(InputData[[#This Row],[PRODUCT ID]],'Master Data'!$A:$F,5,0)</f>
        <v>141</v>
      </c>
      <c r="K188" s="14">
        <f>VLOOKUP(InputData[[#This Row],[PRODUCT ID]],'Master Data'!$A:$F,6,0)</f>
        <v>149.46</v>
      </c>
      <c r="L188" s="14">
        <f>PRODUCT(InputData[[#This Row],[QUANTITY]],InputData[[#This Row],[COST]])</f>
        <v>2115</v>
      </c>
      <c r="M188" s="14">
        <f>PRODUCT(InputData[[#This Row],[QUANTITY]],InputData[[#This Row],[SALE PRICE ]])*(1-InputData[[#This Row],[DISCOUNT %]])</f>
        <v>2241.9</v>
      </c>
      <c r="N188" s="14">
        <f>InputData[[#This Row],[TOTAL COST]]/10^3</f>
        <v>2.1150000000000002</v>
      </c>
      <c r="O188" s="14">
        <f>InputData[[#This Row],[TOTAL SALES]]/10^3</f>
        <v>2.2419000000000002</v>
      </c>
      <c r="P188" s="11">
        <f>DAY(InputData[[#This Row],[DATE]])</f>
        <v>4</v>
      </c>
      <c r="Q188" s="11" t="str">
        <f>TEXT(InputData[[#This Row],[DATE]],"mmm")</f>
        <v>Sep</v>
      </c>
      <c r="R188" s="11">
        <f>YEAR(InputData[[#This Row],[DATE]])</f>
        <v>2021</v>
      </c>
      <c r="S188" s="11">
        <f>InputData[[#This Row],[TOTAL SALES]]-InputData[[#This Row],[TOTAL COST]]</f>
        <v>126.90000000000009</v>
      </c>
      <c r="T188" s="18">
        <f>InputData[[#This Row],[PROFIT ]]/InputData[[#This Row],[TOTAL SALES]]</f>
        <v>5.6603773584905696E-2</v>
      </c>
    </row>
    <row r="189" spans="1:20" hidden="1" x14ac:dyDescent="0.25">
      <c r="A189" s="3">
        <v>44444</v>
      </c>
      <c r="B189" s="4" t="s">
        <v>73</v>
      </c>
      <c r="C189" s="5">
        <v>1</v>
      </c>
      <c r="D189" s="5" t="s">
        <v>108</v>
      </c>
      <c r="E189" s="5" t="s">
        <v>107</v>
      </c>
      <c r="F189" s="6">
        <v>0</v>
      </c>
      <c r="G189" t="str">
        <f>VLOOKUP(InputData[[#This Row],[PRODUCT ID]],'Master Data'!$A:$F,2,0)</f>
        <v>Product32</v>
      </c>
      <c r="H189" t="str">
        <f>VLOOKUP(InputData[[#This Row],[PRODUCT ID]],'Master Data'!$A:$F,3,0)</f>
        <v>Category04</v>
      </c>
      <c r="I189" t="str">
        <f>VLOOKUP(InputData[[#This Row],[PRODUCT ID]],'Master Data'!$A:$F,4,0)</f>
        <v>Kg</v>
      </c>
      <c r="J189" s="14">
        <f>VLOOKUP(InputData[[#This Row],[PRODUCT ID]],'Master Data'!$A:$F,5,0)</f>
        <v>89</v>
      </c>
      <c r="K189" s="14">
        <f>VLOOKUP(InputData[[#This Row],[PRODUCT ID]],'Master Data'!$A:$F,6,0)</f>
        <v>117.48</v>
      </c>
      <c r="L189" s="14">
        <f>PRODUCT(InputData[[#This Row],[QUANTITY]],InputData[[#This Row],[COST]])</f>
        <v>89</v>
      </c>
      <c r="M189" s="14">
        <f>PRODUCT(InputData[[#This Row],[QUANTITY]],InputData[[#This Row],[SALE PRICE ]])*(1-InputData[[#This Row],[DISCOUNT %]])</f>
        <v>117.48</v>
      </c>
      <c r="N189" s="14">
        <f>InputData[[#This Row],[TOTAL COST]]/10^3</f>
        <v>8.8999999999999996E-2</v>
      </c>
      <c r="O189" s="14">
        <f>InputData[[#This Row],[TOTAL SALES]]/10^3</f>
        <v>0.11748</v>
      </c>
      <c r="P189" s="11">
        <f>DAY(InputData[[#This Row],[DATE]])</f>
        <v>5</v>
      </c>
      <c r="Q189" s="11" t="str">
        <f>TEXT(InputData[[#This Row],[DATE]],"mmm")</f>
        <v>Sep</v>
      </c>
      <c r="R189" s="11">
        <f>YEAR(InputData[[#This Row],[DATE]])</f>
        <v>2021</v>
      </c>
      <c r="S189" s="11">
        <f>InputData[[#This Row],[TOTAL SALES]]-InputData[[#This Row],[TOTAL COST]]</f>
        <v>28.480000000000004</v>
      </c>
      <c r="T189" s="18">
        <f>InputData[[#This Row],[PROFIT ]]/InputData[[#This Row],[TOTAL SALES]]</f>
        <v>0.24242424242424246</v>
      </c>
    </row>
    <row r="190" spans="1:20" hidden="1" x14ac:dyDescent="0.25">
      <c r="A190" s="3">
        <v>44446</v>
      </c>
      <c r="B190" s="4" t="s">
        <v>45</v>
      </c>
      <c r="C190" s="5">
        <v>5</v>
      </c>
      <c r="D190" s="5" t="s">
        <v>108</v>
      </c>
      <c r="E190" s="5" t="s">
        <v>106</v>
      </c>
      <c r="F190" s="6">
        <v>0</v>
      </c>
      <c r="G190" t="str">
        <f>VLOOKUP(InputData[[#This Row],[PRODUCT ID]],'Master Data'!$A:$F,2,0)</f>
        <v>Product19</v>
      </c>
      <c r="H190" t="str">
        <f>VLOOKUP(InputData[[#This Row],[PRODUCT ID]],'Master Data'!$A:$F,3,0)</f>
        <v>Category02</v>
      </c>
      <c r="I190" t="str">
        <f>VLOOKUP(InputData[[#This Row],[PRODUCT ID]],'Master Data'!$A:$F,4,0)</f>
        <v>Ft</v>
      </c>
      <c r="J190" s="14">
        <f>VLOOKUP(InputData[[#This Row],[PRODUCT ID]],'Master Data'!$A:$F,5,0)</f>
        <v>150</v>
      </c>
      <c r="K190" s="14">
        <f>VLOOKUP(InputData[[#This Row],[PRODUCT ID]],'Master Data'!$A:$F,6,0)</f>
        <v>210</v>
      </c>
      <c r="L190" s="14">
        <f>PRODUCT(InputData[[#This Row],[QUANTITY]],InputData[[#This Row],[COST]])</f>
        <v>750</v>
      </c>
      <c r="M190" s="14">
        <f>PRODUCT(InputData[[#This Row],[QUANTITY]],InputData[[#This Row],[SALE PRICE ]])*(1-InputData[[#This Row],[DISCOUNT %]])</f>
        <v>1050</v>
      </c>
      <c r="N190" s="14">
        <f>InputData[[#This Row],[TOTAL COST]]/10^3</f>
        <v>0.75</v>
      </c>
      <c r="O190" s="14">
        <f>InputData[[#This Row],[TOTAL SALES]]/10^3</f>
        <v>1.05</v>
      </c>
      <c r="P190" s="11">
        <f>DAY(InputData[[#This Row],[DATE]])</f>
        <v>7</v>
      </c>
      <c r="Q190" s="11" t="str">
        <f>TEXT(InputData[[#This Row],[DATE]],"mmm")</f>
        <v>Sep</v>
      </c>
      <c r="R190" s="11">
        <f>YEAR(InputData[[#This Row],[DATE]])</f>
        <v>2021</v>
      </c>
      <c r="S190" s="11">
        <f>InputData[[#This Row],[TOTAL SALES]]-InputData[[#This Row],[TOTAL COST]]</f>
        <v>300</v>
      </c>
      <c r="T190" s="18">
        <f>InputData[[#This Row],[PROFIT ]]/InputData[[#This Row],[TOTAL SALES]]</f>
        <v>0.2857142857142857</v>
      </c>
    </row>
    <row r="191" spans="1:20" hidden="1" x14ac:dyDescent="0.25">
      <c r="A191" s="3">
        <v>44448</v>
      </c>
      <c r="B191" s="4" t="s">
        <v>98</v>
      </c>
      <c r="C191" s="5">
        <v>4</v>
      </c>
      <c r="D191" s="5" t="s">
        <v>108</v>
      </c>
      <c r="E191" s="5" t="s">
        <v>106</v>
      </c>
      <c r="F191" s="6">
        <v>0</v>
      </c>
      <c r="G191" t="str">
        <f>VLOOKUP(InputData[[#This Row],[PRODUCT ID]],'Master Data'!$A:$F,2,0)</f>
        <v>Product44</v>
      </c>
      <c r="H191" t="str">
        <f>VLOOKUP(InputData[[#This Row],[PRODUCT ID]],'Master Data'!$A:$F,3,0)</f>
        <v>Category05</v>
      </c>
      <c r="I191" t="str">
        <f>VLOOKUP(InputData[[#This Row],[PRODUCT ID]],'Master Data'!$A:$F,4,0)</f>
        <v>Kg</v>
      </c>
      <c r="J191" s="14">
        <f>VLOOKUP(InputData[[#This Row],[PRODUCT ID]],'Master Data'!$A:$F,5,0)</f>
        <v>76</v>
      </c>
      <c r="K191" s="14">
        <f>VLOOKUP(InputData[[#This Row],[PRODUCT ID]],'Master Data'!$A:$F,6,0)</f>
        <v>82.08</v>
      </c>
      <c r="L191" s="14">
        <f>PRODUCT(InputData[[#This Row],[QUANTITY]],InputData[[#This Row],[COST]])</f>
        <v>304</v>
      </c>
      <c r="M191" s="14">
        <f>PRODUCT(InputData[[#This Row],[QUANTITY]],InputData[[#This Row],[SALE PRICE ]])*(1-InputData[[#This Row],[DISCOUNT %]])</f>
        <v>328.32</v>
      </c>
      <c r="N191" s="14">
        <f>InputData[[#This Row],[TOTAL COST]]/10^3</f>
        <v>0.30399999999999999</v>
      </c>
      <c r="O191" s="14">
        <f>InputData[[#This Row],[TOTAL SALES]]/10^3</f>
        <v>0.32832</v>
      </c>
      <c r="P191" s="11">
        <f>DAY(InputData[[#This Row],[DATE]])</f>
        <v>9</v>
      </c>
      <c r="Q191" s="11" t="str">
        <f>TEXT(InputData[[#This Row],[DATE]],"mmm")</f>
        <v>Sep</v>
      </c>
      <c r="R191" s="11">
        <f>YEAR(InputData[[#This Row],[DATE]])</f>
        <v>2021</v>
      </c>
      <c r="S191" s="11">
        <f>InputData[[#This Row],[TOTAL SALES]]-InputData[[#This Row],[TOTAL COST]]</f>
        <v>24.319999999999993</v>
      </c>
      <c r="T191" s="18">
        <f>InputData[[#This Row],[PROFIT ]]/InputData[[#This Row],[TOTAL SALES]]</f>
        <v>7.4074074074074056E-2</v>
      </c>
    </row>
    <row r="192" spans="1:20" hidden="1" x14ac:dyDescent="0.25">
      <c r="A192" s="3">
        <v>44449</v>
      </c>
      <c r="B192" s="4" t="s">
        <v>69</v>
      </c>
      <c r="C192" s="5">
        <v>6</v>
      </c>
      <c r="D192" s="5" t="s">
        <v>108</v>
      </c>
      <c r="E192" s="5" t="s">
        <v>106</v>
      </c>
      <c r="F192" s="6">
        <v>0</v>
      </c>
      <c r="G192" t="str">
        <f>VLOOKUP(InputData[[#This Row],[PRODUCT ID]],'Master Data'!$A:$F,2,0)</f>
        <v>Product30</v>
      </c>
      <c r="H192" t="str">
        <f>VLOOKUP(InputData[[#This Row],[PRODUCT ID]],'Master Data'!$A:$F,3,0)</f>
        <v>Category04</v>
      </c>
      <c r="I192" t="str">
        <f>VLOOKUP(InputData[[#This Row],[PRODUCT ID]],'Master Data'!$A:$F,4,0)</f>
        <v>Ft</v>
      </c>
      <c r="J192" s="14">
        <f>VLOOKUP(InputData[[#This Row],[PRODUCT ID]],'Master Data'!$A:$F,5,0)</f>
        <v>148</v>
      </c>
      <c r="K192" s="14">
        <f>VLOOKUP(InputData[[#This Row],[PRODUCT ID]],'Master Data'!$A:$F,6,0)</f>
        <v>201.28</v>
      </c>
      <c r="L192" s="14">
        <f>PRODUCT(InputData[[#This Row],[QUANTITY]],InputData[[#This Row],[COST]])</f>
        <v>888</v>
      </c>
      <c r="M192" s="14">
        <f>PRODUCT(InputData[[#This Row],[QUANTITY]],InputData[[#This Row],[SALE PRICE ]])*(1-InputData[[#This Row],[DISCOUNT %]])</f>
        <v>1207.68</v>
      </c>
      <c r="N192" s="14">
        <f>InputData[[#This Row],[TOTAL COST]]/10^3</f>
        <v>0.88800000000000001</v>
      </c>
      <c r="O192" s="14">
        <f>InputData[[#This Row],[TOTAL SALES]]/10^3</f>
        <v>1.2076800000000001</v>
      </c>
      <c r="P192" s="11">
        <f>DAY(InputData[[#This Row],[DATE]])</f>
        <v>10</v>
      </c>
      <c r="Q192" s="11" t="str">
        <f>TEXT(InputData[[#This Row],[DATE]],"mmm")</f>
        <v>Sep</v>
      </c>
      <c r="R192" s="11">
        <f>YEAR(InputData[[#This Row],[DATE]])</f>
        <v>2021</v>
      </c>
      <c r="S192" s="11">
        <f>InputData[[#This Row],[TOTAL SALES]]-InputData[[#This Row],[TOTAL COST]]</f>
        <v>319.68000000000006</v>
      </c>
      <c r="T192" s="18">
        <f>InputData[[#This Row],[PROFIT ]]/InputData[[#This Row],[TOTAL SALES]]</f>
        <v>0.26470588235294124</v>
      </c>
    </row>
    <row r="193" spans="1:20" hidden="1" x14ac:dyDescent="0.25">
      <c r="A193" s="3">
        <v>44449</v>
      </c>
      <c r="B193" s="4" t="s">
        <v>6</v>
      </c>
      <c r="C193" s="5">
        <v>9</v>
      </c>
      <c r="D193" s="5" t="s">
        <v>105</v>
      </c>
      <c r="E193" s="5" t="s">
        <v>106</v>
      </c>
      <c r="F193" s="6">
        <v>0</v>
      </c>
      <c r="G193" t="str">
        <f>VLOOKUP(InputData[[#This Row],[PRODUCT ID]],'Master Data'!$A:$F,2,0)</f>
        <v>Product01</v>
      </c>
      <c r="H193" t="str">
        <f>VLOOKUP(InputData[[#This Row],[PRODUCT ID]],'Master Data'!$A:$F,3,0)</f>
        <v>Category01</v>
      </c>
      <c r="I193" t="str">
        <f>VLOOKUP(InputData[[#This Row],[PRODUCT ID]],'Master Data'!$A:$F,4,0)</f>
        <v>Kg</v>
      </c>
      <c r="J193" s="14">
        <f>VLOOKUP(InputData[[#This Row],[PRODUCT ID]],'Master Data'!$A:$F,5,0)</f>
        <v>98</v>
      </c>
      <c r="K193" s="14">
        <f>VLOOKUP(InputData[[#This Row],[PRODUCT ID]],'Master Data'!$A:$F,6,0)</f>
        <v>103.88</v>
      </c>
      <c r="L193" s="14">
        <f>PRODUCT(InputData[[#This Row],[QUANTITY]],InputData[[#This Row],[COST]])</f>
        <v>882</v>
      </c>
      <c r="M193" s="14">
        <f>PRODUCT(InputData[[#This Row],[QUANTITY]],InputData[[#This Row],[SALE PRICE ]])*(1-InputData[[#This Row],[DISCOUNT %]])</f>
        <v>934.92</v>
      </c>
      <c r="N193" s="14">
        <f>InputData[[#This Row],[TOTAL COST]]/10^3</f>
        <v>0.88200000000000001</v>
      </c>
      <c r="O193" s="14">
        <f>InputData[[#This Row],[TOTAL SALES]]/10^3</f>
        <v>0.93491999999999997</v>
      </c>
      <c r="P193" s="11">
        <f>DAY(InputData[[#This Row],[DATE]])</f>
        <v>10</v>
      </c>
      <c r="Q193" s="11" t="str">
        <f>TEXT(InputData[[#This Row],[DATE]],"mmm")</f>
        <v>Sep</v>
      </c>
      <c r="R193" s="11">
        <f>YEAR(InputData[[#This Row],[DATE]])</f>
        <v>2021</v>
      </c>
      <c r="S193" s="11">
        <f>InputData[[#This Row],[TOTAL SALES]]-InputData[[#This Row],[TOTAL COST]]</f>
        <v>52.919999999999959</v>
      </c>
      <c r="T193" s="18">
        <f>InputData[[#This Row],[PROFIT ]]/InputData[[#This Row],[TOTAL SALES]]</f>
        <v>5.660377358490562E-2</v>
      </c>
    </row>
    <row r="194" spans="1:20" hidden="1" x14ac:dyDescent="0.25">
      <c r="A194" s="3">
        <v>44449</v>
      </c>
      <c r="B194" s="4" t="s">
        <v>60</v>
      </c>
      <c r="C194" s="5">
        <v>2</v>
      </c>
      <c r="D194" s="5" t="s">
        <v>108</v>
      </c>
      <c r="E194" s="5" t="s">
        <v>106</v>
      </c>
      <c r="F194" s="6">
        <v>0</v>
      </c>
      <c r="G194" t="str">
        <f>VLOOKUP(InputData[[#This Row],[PRODUCT ID]],'Master Data'!$A:$F,2,0)</f>
        <v>Product26</v>
      </c>
      <c r="H194" t="str">
        <f>VLOOKUP(InputData[[#This Row],[PRODUCT ID]],'Master Data'!$A:$F,3,0)</f>
        <v>Category04</v>
      </c>
      <c r="I194" t="str">
        <f>VLOOKUP(InputData[[#This Row],[PRODUCT ID]],'Master Data'!$A:$F,4,0)</f>
        <v>No.</v>
      </c>
      <c r="J194" s="14">
        <f>VLOOKUP(InputData[[#This Row],[PRODUCT ID]],'Master Data'!$A:$F,5,0)</f>
        <v>18</v>
      </c>
      <c r="K194" s="14">
        <f>VLOOKUP(InputData[[#This Row],[PRODUCT ID]],'Master Data'!$A:$F,6,0)</f>
        <v>24.66</v>
      </c>
      <c r="L194" s="14">
        <f>PRODUCT(InputData[[#This Row],[QUANTITY]],InputData[[#This Row],[COST]])</f>
        <v>36</v>
      </c>
      <c r="M194" s="14">
        <f>PRODUCT(InputData[[#This Row],[QUANTITY]],InputData[[#This Row],[SALE PRICE ]])*(1-InputData[[#This Row],[DISCOUNT %]])</f>
        <v>49.32</v>
      </c>
      <c r="N194" s="14">
        <f>InputData[[#This Row],[TOTAL COST]]/10^3</f>
        <v>3.5999999999999997E-2</v>
      </c>
      <c r="O194" s="14">
        <f>InputData[[#This Row],[TOTAL SALES]]/10^3</f>
        <v>4.9320000000000003E-2</v>
      </c>
      <c r="P194" s="11">
        <f>DAY(InputData[[#This Row],[DATE]])</f>
        <v>10</v>
      </c>
      <c r="Q194" s="11" t="str">
        <f>TEXT(InputData[[#This Row],[DATE]],"mmm")</f>
        <v>Sep</v>
      </c>
      <c r="R194" s="11">
        <f>YEAR(InputData[[#This Row],[DATE]])</f>
        <v>2021</v>
      </c>
      <c r="S194" s="11">
        <f>InputData[[#This Row],[TOTAL SALES]]-InputData[[#This Row],[TOTAL COST]]</f>
        <v>13.32</v>
      </c>
      <c r="T194" s="18">
        <f>InputData[[#This Row],[PROFIT ]]/InputData[[#This Row],[TOTAL SALES]]</f>
        <v>0.27007299270072993</v>
      </c>
    </row>
    <row r="195" spans="1:20" hidden="1" x14ac:dyDescent="0.25">
      <c r="A195" s="3">
        <v>44450</v>
      </c>
      <c r="B195" s="4" t="s">
        <v>6</v>
      </c>
      <c r="C195" s="5">
        <v>6</v>
      </c>
      <c r="D195" s="5" t="s">
        <v>105</v>
      </c>
      <c r="E195" s="5" t="s">
        <v>106</v>
      </c>
      <c r="F195" s="6">
        <v>0</v>
      </c>
      <c r="G195" t="str">
        <f>VLOOKUP(InputData[[#This Row],[PRODUCT ID]],'Master Data'!$A:$F,2,0)</f>
        <v>Product01</v>
      </c>
      <c r="H195" t="str">
        <f>VLOOKUP(InputData[[#This Row],[PRODUCT ID]],'Master Data'!$A:$F,3,0)</f>
        <v>Category01</v>
      </c>
      <c r="I195" t="str">
        <f>VLOOKUP(InputData[[#This Row],[PRODUCT ID]],'Master Data'!$A:$F,4,0)</f>
        <v>Kg</v>
      </c>
      <c r="J195" s="14">
        <f>VLOOKUP(InputData[[#This Row],[PRODUCT ID]],'Master Data'!$A:$F,5,0)</f>
        <v>98</v>
      </c>
      <c r="K195" s="14">
        <f>VLOOKUP(InputData[[#This Row],[PRODUCT ID]],'Master Data'!$A:$F,6,0)</f>
        <v>103.88</v>
      </c>
      <c r="L195" s="14">
        <f>PRODUCT(InputData[[#This Row],[QUANTITY]],InputData[[#This Row],[COST]])</f>
        <v>588</v>
      </c>
      <c r="M195" s="14">
        <f>PRODUCT(InputData[[#This Row],[QUANTITY]],InputData[[#This Row],[SALE PRICE ]])*(1-InputData[[#This Row],[DISCOUNT %]])</f>
        <v>623.28</v>
      </c>
      <c r="N195" s="14">
        <f>InputData[[#This Row],[TOTAL COST]]/10^3</f>
        <v>0.58799999999999997</v>
      </c>
      <c r="O195" s="14">
        <f>InputData[[#This Row],[TOTAL SALES]]/10^3</f>
        <v>0.62327999999999995</v>
      </c>
      <c r="P195" s="11">
        <f>DAY(InputData[[#This Row],[DATE]])</f>
        <v>11</v>
      </c>
      <c r="Q195" s="11" t="str">
        <f>TEXT(InputData[[#This Row],[DATE]],"mmm")</f>
        <v>Sep</v>
      </c>
      <c r="R195" s="11">
        <f>YEAR(InputData[[#This Row],[DATE]])</f>
        <v>2021</v>
      </c>
      <c r="S195" s="11">
        <f>InputData[[#This Row],[TOTAL SALES]]-InputData[[#This Row],[TOTAL COST]]</f>
        <v>35.279999999999973</v>
      </c>
      <c r="T195" s="18">
        <f>InputData[[#This Row],[PROFIT ]]/InputData[[#This Row],[TOTAL SALES]]</f>
        <v>5.660377358490562E-2</v>
      </c>
    </row>
    <row r="196" spans="1:20" hidden="1" x14ac:dyDescent="0.25">
      <c r="A196" s="3">
        <v>44452</v>
      </c>
      <c r="B196" s="4" t="s">
        <v>92</v>
      </c>
      <c r="C196" s="5">
        <v>7</v>
      </c>
      <c r="D196" s="5" t="s">
        <v>108</v>
      </c>
      <c r="E196" s="5" t="s">
        <v>107</v>
      </c>
      <c r="F196" s="6">
        <v>0</v>
      </c>
      <c r="G196" t="str">
        <f>VLOOKUP(InputData[[#This Row],[PRODUCT ID]],'Master Data'!$A:$F,2,0)</f>
        <v>Product41</v>
      </c>
      <c r="H196" t="str">
        <f>VLOOKUP(InputData[[#This Row],[PRODUCT ID]],'Master Data'!$A:$F,3,0)</f>
        <v>Category05</v>
      </c>
      <c r="I196" t="str">
        <f>VLOOKUP(InputData[[#This Row],[PRODUCT ID]],'Master Data'!$A:$F,4,0)</f>
        <v>Ft</v>
      </c>
      <c r="J196" s="14">
        <f>VLOOKUP(InputData[[#This Row],[PRODUCT ID]],'Master Data'!$A:$F,5,0)</f>
        <v>138</v>
      </c>
      <c r="K196" s="14">
        <f>VLOOKUP(InputData[[#This Row],[PRODUCT ID]],'Master Data'!$A:$F,6,0)</f>
        <v>173.88</v>
      </c>
      <c r="L196" s="14">
        <f>PRODUCT(InputData[[#This Row],[QUANTITY]],InputData[[#This Row],[COST]])</f>
        <v>966</v>
      </c>
      <c r="M196" s="14">
        <f>PRODUCT(InputData[[#This Row],[QUANTITY]],InputData[[#This Row],[SALE PRICE ]])*(1-InputData[[#This Row],[DISCOUNT %]])</f>
        <v>1217.1599999999999</v>
      </c>
      <c r="N196" s="14">
        <f>InputData[[#This Row],[TOTAL COST]]/10^3</f>
        <v>0.96599999999999997</v>
      </c>
      <c r="O196" s="14">
        <f>InputData[[#This Row],[TOTAL SALES]]/10^3</f>
        <v>1.2171599999999998</v>
      </c>
      <c r="P196" s="11">
        <f>DAY(InputData[[#This Row],[DATE]])</f>
        <v>13</v>
      </c>
      <c r="Q196" s="11" t="str">
        <f>TEXT(InputData[[#This Row],[DATE]],"mmm")</f>
        <v>Sep</v>
      </c>
      <c r="R196" s="11">
        <f>YEAR(InputData[[#This Row],[DATE]])</f>
        <v>2021</v>
      </c>
      <c r="S196" s="11">
        <f>InputData[[#This Row],[TOTAL SALES]]-InputData[[#This Row],[TOTAL COST]]</f>
        <v>251.15999999999985</v>
      </c>
      <c r="T196" s="18">
        <f>InputData[[#This Row],[PROFIT ]]/InputData[[#This Row],[TOTAL SALES]]</f>
        <v>0.20634920634920625</v>
      </c>
    </row>
    <row r="197" spans="1:20" hidden="1" x14ac:dyDescent="0.25">
      <c r="A197" s="3">
        <v>44454</v>
      </c>
      <c r="B197" s="4" t="s">
        <v>94</v>
      </c>
      <c r="C197" s="5">
        <v>6</v>
      </c>
      <c r="D197" s="5" t="s">
        <v>108</v>
      </c>
      <c r="E197" s="5" t="s">
        <v>106</v>
      </c>
      <c r="F197" s="6">
        <v>0</v>
      </c>
      <c r="G197" t="str">
        <f>VLOOKUP(InputData[[#This Row],[PRODUCT ID]],'Master Data'!$A:$F,2,0)</f>
        <v>Product42</v>
      </c>
      <c r="H197" t="str">
        <f>VLOOKUP(InputData[[#This Row],[PRODUCT ID]],'Master Data'!$A:$F,3,0)</f>
        <v>Category05</v>
      </c>
      <c r="I197" t="str">
        <f>VLOOKUP(InputData[[#This Row],[PRODUCT ID]],'Master Data'!$A:$F,4,0)</f>
        <v>Ft</v>
      </c>
      <c r="J197" s="14">
        <f>VLOOKUP(InputData[[#This Row],[PRODUCT ID]],'Master Data'!$A:$F,5,0)</f>
        <v>120</v>
      </c>
      <c r="K197" s="14">
        <f>VLOOKUP(InputData[[#This Row],[PRODUCT ID]],'Master Data'!$A:$F,6,0)</f>
        <v>162</v>
      </c>
      <c r="L197" s="14">
        <f>PRODUCT(InputData[[#This Row],[QUANTITY]],InputData[[#This Row],[COST]])</f>
        <v>720</v>
      </c>
      <c r="M197" s="14">
        <f>PRODUCT(InputData[[#This Row],[QUANTITY]],InputData[[#This Row],[SALE PRICE ]])*(1-InputData[[#This Row],[DISCOUNT %]])</f>
        <v>972</v>
      </c>
      <c r="N197" s="14">
        <f>InputData[[#This Row],[TOTAL COST]]/10^3</f>
        <v>0.72</v>
      </c>
      <c r="O197" s="14">
        <f>InputData[[#This Row],[TOTAL SALES]]/10^3</f>
        <v>0.97199999999999998</v>
      </c>
      <c r="P197" s="11">
        <f>DAY(InputData[[#This Row],[DATE]])</f>
        <v>15</v>
      </c>
      <c r="Q197" s="11" t="str">
        <f>TEXT(InputData[[#This Row],[DATE]],"mmm")</f>
        <v>Sep</v>
      </c>
      <c r="R197" s="11">
        <f>YEAR(InputData[[#This Row],[DATE]])</f>
        <v>2021</v>
      </c>
      <c r="S197" s="11">
        <f>InputData[[#This Row],[TOTAL SALES]]-InputData[[#This Row],[TOTAL COST]]</f>
        <v>252</v>
      </c>
      <c r="T197" s="18">
        <f>InputData[[#This Row],[PROFIT ]]/InputData[[#This Row],[TOTAL SALES]]</f>
        <v>0.25925925925925924</v>
      </c>
    </row>
    <row r="198" spans="1:20" hidden="1" x14ac:dyDescent="0.25">
      <c r="A198" s="3">
        <v>44454</v>
      </c>
      <c r="B198" s="4" t="s">
        <v>94</v>
      </c>
      <c r="C198" s="5">
        <v>14</v>
      </c>
      <c r="D198" s="5" t="s">
        <v>108</v>
      </c>
      <c r="E198" s="5" t="s">
        <v>106</v>
      </c>
      <c r="F198" s="6">
        <v>0</v>
      </c>
      <c r="G198" t="str">
        <f>VLOOKUP(InputData[[#This Row],[PRODUCT ID]],'Master Data'!$A:$F,2,0)</f>
        <v>Product42</v>
      </c>
      <c r="H198" t="str">
        <f>VLOOKUP(InputData[[#This Row],[PRODUCT ID]],'Master Data'!$A:$F,3,0)</f>
        <v>Category05</v>
      </c>
      <c r="I198" t="str">
        <f>VLOOKUP(InputData[[#This Row],[PRODUCT ID]],'Master Data'!$A:$F,4,0)</f>
        <v>Ft</v>
      </c>
      <c r="J198" s="14">
        <f>VLOOKUP(InputData[[#This Row],[PRODUCT ID]],'Master Data'!$A:$F,5,0)</f>
        <v>120</v>
      </c>
      <c r="K198" s="14">
        <f>VLOOKUP(InputData[[#This Row],[PRODUCT ID]],'Master Data'!$A:$F,6,0)</f>
        <v>162</v>
      </c>
      <c r="L198" s="14">
        <f>PRODUCT(InputData[[#This Row],[QUANTITY]],InputData[[#This Row],[COST]])</f>
        <v>1680</v>
      </c>
      <c r="M198" s="14">
        <f>PRODUCT(InputData[[#This Row],[QUANTITY]],InputData[[#This Row],[SALE PRICE ]])*(1-InputData[[#This Row],[DISCOUNT %]])</f>
        <v>2268</v>
      </c>
      <c r="N198" s="14">
        <f>InputData[[#This Row],[TOTAL COST]]/10^3</f>
        <v>1.68</v>
      </c>
      <c r="O198" s="14">
        <f>InputData[[#This Row],[TOTAL SALES]]/10^3</f>
        <v>2.2679999999999998</v>
      </c>
      <c r="P198" s="11">
        <f>DAY(InputData[[#This Row],[DATE]])</f>
        <v>15</v>
      </c>
      <c r="Q198" s="11" t="str">
        <f>TEXT(InputData[[#This Row],[DATE]],"mmm")</f>
        <v>Sep</v>
      </c>
      <c r="R198" s="11">
        <f>YEAR(InputData[[#This Row],[DATE]])</f>
        <v>2021</v>
      </c>
      <c r="S198" s="11">
        <f>InputData[[#This Row],[TOTAL SALES]]-InputData[[#This Row],[TOTAL COST]]</f>
        <v>588</v>
      </c>
      <c r="T198" s="18">
        <f>InputData[[#This Row],[PROFIT ]]/InputData[[#This Row],[TOTAL SALES]]</f>
        <v>0.25925925925925924</v>
      </c>
    </row>
    <row r="199" spans="1:20" hidden="1" x14ac:dyDescent="0.25">
      <c r="A199" s="3">
        <v>44460</v>
      </c>
      <c r="B199" s="4" t="s">
        <v>47</v>
      </c>
      <c r="C199" s="5">
        <v>7</v>
      </c>
      <c r="D199" s="5" t="s">
        <v>105</v>
      </c>
      <c r="E199" s="5" t="s">
        <v>107</v>
      </c>
      <c r="F199" s="6">
        <v>0</v>
      </c>
      <c r="G199" t="str">
        <f>VLOOKUP(InputData[[#This Row],[PRODUCT ID]],'Master Data'!$A:$F,2,0)</f>
        <v>Product20</v>
      </c>
      <c r="H199" t="str">
        <f>VLOOKUP(InputData[[#This Row],[PRODUCT ID]],'Master Data'!$A:$F,3,0)</f>
        <v>Category03</v>
      </c>
      <c r="I199" t="str">
        <f>VLOOKUP(InputData[[#This Row],[PRODUCT ID]],'Master Data'!$A:$F,4,0)</f>
        <v>Lt</v>
      </c>
      <c r="J199" s="14">
        <f>VLOOKUP(InputData[[#This Row],[PRODUCT ID]],'Master Data'!$A:$F,5,0)</f>
        <v>61</v>
      </c>
      <c r="K199" s="14">
        <f>VLOOKUP(InputData[[#This Row],[PRODUCT ID]],'Master Data'!$A:$F,6,0)</f>
        <v>76.25</v>
      </c>
      <c r="L199" s="14">
        <f>PRODUCT(InputData[[#This Row],[QUANTITY]],InputData[[#This Row],[COST]])</f>
        <v>427</v>
      </c>
      <c r="M199" s="14">
        <f>PRODUCT(InputData[[#This Row],[QUANTITY]],InputData[[#This Row],[SALE PRICE ]])*(1-InputData[[#This Row],[DISCOUNT %]])</f>
        <v>533.75</v>
      </c>
      <c r="N199" s="14">
        <f>InputData[[#This Row],[TOTAL COST]]/10^3</f>
        <v>0.42699999999999999</v>
      </c>
      <c r="O199" s="14">
        <f>InputData[[#This Row],[TOTAL SALES]]/10^3</f>
        <v>0.53374999999999995</v>
      </c>
      <c r="P199" s="11">
        <f>DAY(InputData[[#This Row],[DATE]])</f>
        <v>21</v>
      </c>
      <c r="Q199" s="11" t="str">
        <f>TEXT(InputData[[#This Row],[DATE]],"mmm")</f>
        <v>Sep</v>
      </c>
      <c r="R199" s="11">
        <f>YEAR(InputData[[#This Row],[DATE]])</f>
        <v>2021</v>
      </c>
      <c r="S199" s="11">
        <f>InputData[[#This Row],[TOTAL SALES]]-InputData[[#This Row],[TOTAL COST]]</f>
        <v>106.75</v>
      </c>
      <c r="T199" s="18">
        <f>InputData[[#This Row],[PROFIT ]]/InputData[[#This Row],[TOTAL SALES]]</f>
        <v>0.2</v>
      </c>
    </row>
    <row r="200" spans="1:20" hidden="1" x14ac:dyDescent="0.25">
      <c r="A200" s="3">
        <v>44461</v>
      </c>
      <c r="B200" s="4" t="s">
        <v>90</v>
      </c>
      <c r="C200" s="5">
        <v>2</v>
      </c>
      <c r="D200" s="5" t="s">
        <v>106</v>
      </c>
      <c r="E200" s="5" t="s">
        <v>107</v>
      </c>
      <c r="F200" s="6">
        <v>0</v>
      </c>
      <c r="G200" t="str">
        <f>VLOOKUP(InputData[[#This Row],[PRODUCT ID]],'Master Data'!$A:$F,2,0)</f>
        <v>Product40</v>
      </c>
      <c r="H200" t="str">
        <f>VLOOKUP(InputData[[#This Row],[PRODUCT ID]],'Master Data'!$A:$F,3,0)</f>
        <v>Category05</v>
      </c>
      <c r="I200" t="str">
        <f>VLOOKUP(InputData[[#This Row],[PRODUCT ID]],'Master Data'!$A:$F,4,0)</f>
        <v>Kg</v>
      </c>
      <c r="J200" s="14">
        <f>VLOOKUP(InputData[[#This Row],[PRODUCT ID]],'Master Data'!$A:$F,5,0)</f>
        <v>90</v>
      </c>
      <c r="K200" s="14">
        <f>VLOOKUP(InputData[[#This Row],[PRODUCT ID]],'Master Data'!$A:$F,6,0)</f>
        <v>115.2</v>
      </c>
      <c r="L200" s="14">
        <f>PRODUCT(InputData[[#This Row],[QUANTITY]],InputData[[#This Row],[COST]])</f>
        <v>180</v>
      </c>
      <c r="M200" s="14">
        <f>PRODUCT(InputData[[#This Row],[QUANTITY]],InputData[[#This Row],[SALE PRICE ]])*(1-InputData[[#This Row],[DISCOUNT %]])</f>
        <v>230.4</v>
      </c>
      <c r="N200" s="14">
        <f>InputData[[#This Row],[TOTAL COST]]/10^3</f>
        <v>0.18</v>
      </c>
      <c r="O200" s="14">
        <f>InputData[[#This Row],[TOTAL SALES]]/10^3</f>
        <v>0.23039999999999999</v>
      </c>
      <c r="P200" s="11">
        <f>DAY(InputData[[#This Row],[DATE]])</f>
        <v>22</v>
      </c>
      <c r="Q200" s="11" t="str">
        <f>TEXT(InputData[[#This Row],[DATE]],"mmm")</f>
        <v>Sep</v>
      </c>
      <c r="R200" s="11">
        <f>YEAR(InputData[[#This Row],[DATE]])</f>
        <v>2021</v>
      </c>
      <c r="S200" s="11">
        <f>InputData[[#This Row],[TOTAL SALES]]-InputData[[#This Row],[TOTAL COST]]</f>
        <v>50.400000000000006</v>
      </c>
      <c r="T200" s="18">
        <f>InputData[[#This Row],[PROFIT ]]/InputData[[#This Row],[TOTAL SALES]]</f>
        <v>0.21875000000000003</v>
      </c>
    </row>
    <row r="201" spans="1:20" hidden="1" x14ac:dyDescent="0.25">
      <c r="A201" s="3">
        <v>44461</v>
      </c>
      <c r="B201" s="4" t="s">
        <v>10</v>
      </c>
      <c r="C201" s="5">
        <v>4</v>
      </c>
      <c r="D201" s="5" t="s">
        <v>108</v>
      </c>
      <c r="E201" s="5" t="s">
        <v>107</v>
      </c>
      <c r="F201" s="6">
        <v>0</v>
      </c>
      <c r="G201" t="str">
        <f>VLOOKUP(InputData[[#This Row],[PRODUCT ID]],'Master Data'!$A:$F,2,0)</f>
        <v>Product02</v>
      </c>
      <c r="H201" t="str">
        <f>VLOOKUP(InputData[[#This Row],[PRODUCT ID]],'Master Data'!$A:$F,3,0)</f>
        <v>Category01</v>
      </c>
      <c r="I201" t="str">
        <f>VLOOKUP(InputData[[#This Row],[PRODUCT ID]],'Master Data'!$A:$F,4,0)</f>
        <v>Kg</v>
      </c>
      <c r="J201" s="14">
        <f>VLOOKUP(InputData[[#This Row],[PRODUCT ID]],'Master Data'!$A:$F,5,0)</f>
        <v>105</v>
      </c>
      <c r="K201" s="14">
        <f>VLOOKUP(InputData[[#This Row],[PRODUCT ID]],'Master Data'!$A:$F,6,0)</f>
        <v>142.80000000000001</v>
      </c>
      <c r="L201" s="14">
        <f>PRODUCT(InputData[[#This Row],[QUANTITY]],InputData[[#This Row],[COST]])</f>
        <v>420</v>
      </c>
      <c r="M201" s="14">
        <f>PRODUCT(InputData[[#This Row],[QUANTITY]],InputData[[#This Row],[SALE PRICE ]])*(1-InputData[[#This Row],[DISCOUNT %]])</f>
        <v>571.20000000000005</v>
      </c>
      <c r="N201" s="14">
        <f>InputData[[#This Row],[TOTAL COST]]/10^3</f>
        <v>0.42</v>
      </c>
      <c r="O201" s="14">
        <f>InputData[[#This Row],[TOTAL SALES]]/10^3</f>
        <v>0.57120000000000004</v>
      </c>
      <c r="P201" s="11">
        <f>DAY(InputData[[#This Row],[DATE]])</f>
        <v>22</v>
      </c>
      <c r="Q201" s="11" t="str">
        <f>TEXT(InputData[[#This Row],[DATE]],"mmm")</f>
        <v>Sep</v>
      </c>
      <c r="R201" s="11">
        <f>YEAR(InputData[[#This Row],[DATE]])</f>
        <v>2021</v>
      </c>
      <c r="S201" s="11">
        <f>InputData[[#This Row],[TOTAL SALES]]-InputData[[#This Row],[TOTAL COST]]</f>
        <v>151.20000000000005</v>
      </c>
      <c r="T201" s="18">
        <f>InputData[[#This Row],[PROFIT ]]/InputData[[#This Row],[TOTAL SALES]]</f>
        <v>0.26470588235294124</v>
      </c>
    </row>
    <row r="202" spans="1:20" hidden="1" x14ac:dyDescent="0.25">
      <c r="A202" s="3">
        <v>44462</v>
      </c>
      <c r="B202" s="4" t="s">
        <v>43</v>
      </c>
      <c r="C202" s="5">
        <v>12</v>
      </c>
      <c r="D202" s="5" t="s">
        <v>108</v>
      </c>
      <c r="E202" s="5" t="s">
        <v>107</v>
      </c>
      <c r="F202" s="6">
        <v>0</v>
      </c>
      <c r="G202" t="str">
        <f>VLOOKUP(InputData[[#This Row],[PRODUCT ID]],'Master Data'!$A:$F,2,0)</f>
        <v>Product18</v>
      </c>
      <c r="H202" t="str">
        <f>VLOOKUP(InputData[[#This Row],[PRODUCT ID]],'Master Data'!$A:$F,3,0)</f>
        <v>Category02</v>
      </c>
      <c r="I202" t="str">
        <f>VLOOKUP(InputData[[#This Row],[PRODUCT ID]],'Master Data'!$A:$F,4,0)</f>
        <v>No.</v>
      </c>
      <c r="J202" s="14">
        <f>VLOOKUP(InputData[[#This Row],[PRODUCT ID]],'Master Data'!$A:$F,5,0)</f>
        <v>37</v>
      </c>
      <c r="K202" s="14">
        <f>VLOOKUP(InputData[[#This Row],[PRODUCT ID]],'Master Data'!$A:$F,6,0)</f>
        <v>49.21</v>
      </c>
      <c r="L202" s="14">
        <f>PRODUCT(InputData[[#This Row],[QUANTITY]],InputData[[#This Row],[COST]])</f>
        <v>444</v>
      </c>
      <c r="M202" s="14">
        <f>PRODUCT(InputData[[#This Row],[QUANTITY]],InputData[[#This Row],[SALE PRICE ]])*(1-InputData[[#This Row],[DISCOUNT %]])</f>
        <v>590.52</v>
      </c>
      <c r="N202" s="14">
        <f>InputData[[#This Row],[TOTAL COST]]/10^3</f>
        <v>0.44400000000000001</v>
      </c>
      <c r="O202" s="14">
        <f>InputData[[#This Row],[TOTAL SALES]]/10^3</f>
        <v>0.59051999999999993</v>
      </c>
      <c r="P202" s="11">
        <f>DAY(InputData[[#This Row],[DATE]])</f>
        <v>23</v>
      </c>
      <c r="Q202" s="11" t="str">
        <f>TEXT(InputData[[#This Row],[DATE]],"mmm")</f>
        <v>Sep</v>
      </c>
      <c r="R202" s="11">
        <f>YEAR(InputData[[#This Row],[DATE]])</f>
        <v>2021</v>
      </c>
      <c r="S202" s="11">
        <f>InputData[[#This Row],[TOTAL SALES]]-InputData[[#This Row],[TOTAL COST]]</f>
        <v>146.51999999999998</v>
      </c>
      <c r="T202" s="18">
        <f>InputData[[#This Row],[PROFIT ]]/InputData[[#This Row],[TOTAL SALES]]</f>
        <v>0.24812030075187969</v>
      </c>
    </row>
    <row r="203" spans="1:20" hidden="1" x14ac:dyDescent="0.25">
      <c r="A203" s="3">
        <v>44462</v>
      </c>
      <c r="B203" s="4" t="s">
        <v>50</v>
      </c>
      <c r="C203" s="5">
        <v>7</v>
      </c>
      <c r="D203" s="5" t="s">
        <v>106</v>
      </c>
      <c r="E203" s="5" t="s">
        <v>106</v>
      </c>
      <c r="F203" s="6">
        <v>0</v>
      </c>
      <c r="G203" t="str">
        <f>VLOOKUP(InputData[[#This Row],[PRODUCT ID]],'Master Data'!$A:$F,2,0)</f>
        <v>Product21</v>
      </c>
      <c r="H203" t="str">
        <f>VLOOKUP(InputData[[#This Row],[PRODUCT ID]],'Master Data'!$A:$F,3,0)</f>
        <v>Category03</v>
      </c>
      <c r="I203" t="str">
        <f>VLOOKUP(InputData[[#This Row],[PRODUCT ID]],'Master Data'!$A:$F,4,0)</f>
        <v>Ft</v>
      </c>
      <c r="J203" s="14">
        <f>VLOOKUP(InputData[[#This Row],[PRODUCT ID]],'Master Data'!$A:$F,5,0)</f>
        <v>126</v>
      </c>
      <c r="K203" s="14">
        <f>VLOOKUP(InputData[[#This Row],[PRODUCT ID]],'Master Data'!$A:$F,6,0)</f>
        <v>162.54</v>
      </c>
      <c r="L203" s="14">
        <f>PRODUCT(InputData[[#This Row],[QUANTITY]],InputData[[#This Row],[COST]])</f>
        <v>882</v>
      </c>
      <c r="M203" s="14">
        <f>PRODUCT(InputData[[#This Row],[QUANTITY]],InputData[[#This Row],[SALE PRICE ]])*(1-InputData[[#This Row],[DISCOUNT %]])</f>
        <v>1137.78</v>
      </c>
      <c r="N203" s="14">
        <f>InputData[[#This Row],[TOTAL COST]]/10^3</f>
        <v>0.88200000000000001</v>
      </c>
      <c r="O203" s="14">
        <f>InputData[[#This Row],[TOTAL SALES]]/10^3</f>
        <v>1.13778</v>
      </c>
      <c r="P203" s="11">
        <f>DAY(InputData[[#This Row],[DATE]])</f>
        <v>23</v>
      </c>
      <c r="Q203" s="11" t="str">
        <f>TEXT(InputData[[#This Row],[DATE]],"mmm")</f>
        <v>Sep</v>
      </c>
      <c r="R203" s="11">
        <f>YEAR(InputData[[#This Row],[DATE]])</f>
        <v>2021</v>
      </c>
      <c r="S203" s="11">
        <f>InputData[[#This Row],[TOTAL SALES]]-InputData[[#This Row],[TOTAL COST]]</f>
        <v>255.77999999999997</v>
      </c>
      <c r="T203" s="18">
        <f>InputData[[#This Row],[PROFIT ]]/InputData[[#This Row],[TOTAL SALES]]</f>
        <v>0.22480620155038758</v>
      </c>
    </row>
    <row r="204" spans="1:20" hidden="1" x14ac:dyDescent="0.25">
      <c r="A204" s="3">
        <v>44466</v>
      </c>
      <c r="B204" s="4" t="s">
        <v>77</v>
      </c>
      <c r="C204" s="5">
        <v>1</v>
      </c>
      <c r="D204" s="5" t="s">
        <v>108</v>
      </c>
      <c r="E204" s="5" t="s">
        <v>107</v>
      </c>
      <c r="F204" s="6">
        <v>0</v>
      </c>
      <c r="G204" t="str">
        <f>VLOOKUP(InputData[[#This Row],[PRODUCT ID]],'Master Data'!$A:$F,2,0)</f>
        <v>Product34</v>
      </c>
      <c r="H204" t="str">
        <f>VLOOKUP(InputData[[#This Row],[PRODUCT ID]],'Master Data'!$A:$F,3,0)</f>
        <v>Category04</v>
      </c>
      <c r="I204" t="str">
        <f>VLOOKUP(InputData[[#This Row],[PRODUCT ID]],'Master Data'!$A:$F,4,0)</f>
        <v>Lt</v>
      </c>
      <c r="J204" s="14">
        <f>VLOOKUP(InputData[[#This Row],[PRODUCT ID]],'Master Data'!$A:$F,5,0)</f>
        <v>55</v>
      </c>
      <c r="K204" s="14">
        <f>VLOOKUP(InputData[[#This Row],[PRODUCT ID]],'Master Data'!$A:$F,6,0)</f>
        <v>58.3</v>
      </c>
      <c r="L204" s="14">
        <f>PRODUCT(InputData[[#This Row],[QUANTITY]],InputData[[#This Row],[COST]])</f>
        <v>55</v>
      </c>
      <c r="M204" s="14">
        <f>PRODUCT(InputData[[#This Row],[QUANTITY]],InputData[[#This Row],[SALE PRICE ]])*(1-InputData[[#This Row],[DISCOUNT %]])</f>
        <v>58.3</v>
      </c>
      <c r="N204" s="14">
        <f>InputData[[#This Row],[TOTAL COST]]/10^3</f>
        <v>5.5E-2</v>
      </c>
      <c r="O204" s="14">
        <f>InputData[[#This Row],[TOTAL SALES]]/10^3</f>
        <v>5.8299999999999998E-2</v>
      </c>
      <c r="P204" s="11">
        <f>DAY(InputData[[#This Row],[DATE]])</f>
        <v>27</v>
      </c>
      <c r="Q204" s="11" t="str">
        <f>TEXT(InputData[[#This Row],[DATE]],"mmm")</f>
        <v>Sep</v>
      </c>
      <c r="R204" s="11">
        <f>YEAR(InputData[[#This Row],[DATE]])</f>
        <v>2021</v>
      </c>
      <c r="S204" s="11">
        <f>InputData[[#This Row],[TOTAL SALES]]-InputData[[#This Row],[TOTAL COST]]</f>
        <v>3.2999999999999972</v>
      </c>
      <c r="T204" s="18">
        <f>InputData[[#This Row],[PROFIT ]]/InputData[[#This Row],[TOTAL SALES]]</f>
        <v>5.6603773584905613E-2</v>
      </c>
    </row>
    <row r="205" spans="1:20" hidden="1" x14ac:dyDescent="0.25">
      <c r="A205" s="3">
        <v>44469</v>
      </c>
      <c r="B205" s="4" t="s">
        <v>35</v>
      </c>
      <c r="C205" s="5">
        <v>9</v>
      </c>
      <c r="D205" s="5" t="s">
        <v>106</v>
      </c>
      <c r="E205" s="5" t="s">
        <v>106</v>
      </c>
      <c r="F205" s="6">
        <v>0</v>
      </c>
      <c r="G205" t="str">
        <f>VLOOKUP(InputData[[#This Row],[PRODUCT ID]],'Master Data'!$A:$F,2,0)</f>
        <v>Product14</v>
      </c>
      <c r="H205" t="str">
        <f>VLOOKUP(InputData[[#This Row],[PRODUCT ID]],'Master Data'!$A:$F,3,0)</f>
        <v>Category02</v>
      </c>
      <c r="I205" t="str">
        <f>VLOOKUP(InputData[[#This Row],[PRODUCT ID]],'Master Data'!$A:$F,4,0)</f>
        <v>Kg</v>
      </c>
      <c r="J205" s="14">
        <f>VLOOKUP(InputData[[#This Row],[PRODUCT ID]],'Master Data'!$A:$F,5,0)</f>
        <v>112</v>
      </c>
      <c r="K205" s="14">
        <f>VLOOKUP(InputData[[#This Row],[PRODUCT ID]],'Master Data'!$A:$F,6,0)</f>
        <v>146.72</v>
      </c>
      <c r="L205" s="14">
        <f>PRODUCT(InputData[[#This Row],[QUANTITY]],InputData[[#This Row],[COST]])</f>
        <v>1008</v>
      </c>
      <c r="M205" s="14">
        <f>PRODUCT(InputData[[#This Row],[QUANTITY]],InputData[[#This Row],[SALE PRICE ]])*(1-InputData[[#This Row],[DISCOUNT %]])</f>
        <v>1320.48</v>
      </c>
      <c r="N205" s="14">
        <f>InputData[[#This Row],[TOTAL COST]]/10^3</f>
        <v>1.008</v>
      </c>
      <c r="O205" s="14">
        <f>InputData[[#This Row],[TOTAL SALES]]/10^3</f>
        <v>1.3204800000000001</v>
      </c>
      <c r="P205" s="11">
        <f>DAY(InputData[[#This Row],[DATE]])</f>
        <v>30</v>
      </c>
      <c r="Q205" s="11" t="str">
        <f>TEXT(InputData[[#This Row],[DATE]],"mmm")</f>
        <v>Sep</v>
      </c>
      <c r="R205" s="11">
        <f>YEAR(InputData[[#This Row],[DATE]])</f>
        <v>2021</v>
      </c>
      <c r="S205" s="11">
        <f>InputData[[#This Row],[TOTAL SALES]]-InputData[[#This Row],[TOTAL COST]]</f>
        <v>312.48</v>
      </c>
      <c r="T205" s="18">
        <f>InputData[[#This Row],[PROFIT ]]/InputData[[#This Row],[TOTAL SALES]]</f>
        <v>0.23664122137404581</v>
      </c>
    </row>
    <row r="206" spans="1:20" hidden="1" x14ac:dyDescent="0.25">
      <c r="A206" s="3">
        <v>44469</v>
      </c>
      <c r="B206" s="4" t="s">
        <v>18</v>
      </c>
      <c r="C206" s="5">
        <v>5</v>
      </c>
      <c r="D206" s="5" t="s">
        <v>106</v>
      </c>
      <c r="E206" s="5" t="s">
        <v>106</v>
      </c>
      <c r="F206" s="6">
        <v>0</v>
      </c>
      <c r="G206" t="str">
        <f>VLOOKUP(InputData[[#This Row],[PRODUCT ID]],'Master Data'!$A:$F,2,0)</f>
        <v>Product06</v>
      </c>
      <c r="H206" t="str">
        <f>VLOOKUP(InputData[[#This Row],[PRODUCT ID]],'Master Data'!$A:$F,3,0)</f>
        <v>Category01</v>
      </c>
      <c r="I206" t="str">
        <f>VLOOKUP(InputData[[#This Row],[PRODUCT ID]],'Master Data'!$A:$F,4,0)</f>
        <v>Kg</v>
      </c>
      <c r="J206" s="14">
        <f>VLOOKUP(InputData[[#This Row],[PRODUCT ID]],'Master Data'!$A:$F,5,0)</f>
        <v>75</v>
      </c>
      <c r="K206" s="14">
        <f>VLOOKUP(InputData[[#This Row],[PRODUCT ID]],'Master Data'!$A:$F,6,0)</f>
        <v>85.5</v>
      </c>
      <c r="L206" s="14">
        <f>PRODUCT(InputData[[#This Row],[QUANTITY]],InputData[[#This Row],[COST]])</f>
        <v>375</v>
      </c>
      <c r="M206" s="14">
        <f>PRODUCT(InputData[[#This Row],[QUANTITY]],InputData[[#This Row],[SALE PRICE ]])*(1-InputData[[#This Row],[DISCOUNT %]])</f>
        <v>427.5</v>
      </c>
      <c r="N206" s="14">
        <f>InputData[[#This Row],[TOTAL COST]]/10^3</f>
        <v>0.375</v>
      </c>
      <c r="O206" s="14">
        <f>InputData[[#This Row],[TOTAL SALES]]/10^3</f>
        <v>0.42749999999999999</v>
      </c>
      <c r="P206" s="11">
        <f>DAY(InputData[[#This Row],[DATE]])</f>
        <v>30</v>
      </c>
      <c r="Q206" s="11" t="str">
        <f>TEXT(InputData[[#This Row],[DATE]],"mmm")</f>
        <v>Sep</v>
      </c>
      <c r="R206" s="11">
        <f>YEAR(InputData[[#This Row],[DATE]])</f>
        <v>2021</v>
      </c>
      <c r="S206" s="11">
        <f>InputData[[#This Row],[TOTAL SALES]]-InputData[[#This Row],[TOTAL COST]]</f>
        <v>52.5</v>
      </c>
      <c r="T206" s="18">
        <f>InputData[[#This Row],[PROFIT ]]/InputData[[#This Row],[TOTAL SALES]]</f>
        <v>0.12280701754385964</v>
      </c>
    </row>
    <row r="207" spans="1:20" hidden="1" x14ac:dyDescent="0.25">
      <c r="A207" s="3">
        <v>44470</v>
      </c>
      <c r="B207" s="4" t="s">
        <v>69</v>
      </c>
      <c r="C207" s="5">
        <v>14</v>
      </c>
      <c r="D207" s="5" t="s">
        <v>106</v>
      </c>
      <c r="E207" s="5" t="s">
        <v>107</v>
      </c>
      <c r="F207" s="6">
        <v>0</v>
      </c>
      <c r="G207" t="str">
        <f>VLOOKUP(InputData[[#This Row],[PRODUCT ID]],'Master Data'!$A:$F,2,0)</f>
        <v>Product30</v>
      </c>
      <c r="H207" t="str">
        <f>VLOOKUP(InputData[[#This Row],[PRODUCT ID]],'Master Data'!$A:$F,3,0)</f>
        <v>Category04</v>
      </c>
      <c r="I207" t="str">
        <f>VLOOKUP(InputData[[#This Row],[PRODUCT ID]],'Master Data'!$A:$F,4,0)</f>
        <v>Ft</v>
      </c>
      <c r="J207" s="14">
        <f>VLOOKUP(InputData[[#This Row],[PRODUCT ID]],'Master Data'!$A:$F,5,0)</f>
        <v>148</v>
      </c>
      <c r="K207" s="14">
        <f>VLOOKUP(InputData[[#This Row],[PRODUCT ID]],'Master Data'!$A:$F,6,0)</f>
        <v>201.28</v>
      </c>
      <c r="L207" s="14">
        <f>PRODUCT(InputData[[#This Row],[QUANTITY]],InputData[[#This Row],[COST]])</f>
        <v>2072</v>
      </c>
      <c r="M207" s="14">
        <f>PRODUCT(InputData[[#This Row],[QUANTITY]],InputData[[#This Row],[SALE PRICE ]])*(1-InputData[[#This Row],[DISCOUNT %]])</f>
        <v>2817.92</v>
      </c>
      <c r="N207" s="14">
        <f>InputData[[#This Row],[TOTAL COST]]/10^3</f>
        <v>2.0720000000000001</v>
      </c>
      <c r="O207" s="14">
        <f>InputData[[#This Row],[TOTAL SALES]]/10^3</f>
        <v>2.81792</v>
      </c>
      <c r="P207" s="11">
        <f>DAY(InputData[[#This Row],[DATE]])</f>
        <v>1</v>
      </c>
      <c r="Q207" s="11" t="str">
        <f>TEXT(InputData[[#This Row],[DATE]],"mmm")</f>
        <v>Oct</v>
      </c>
      <c r="R207" s="11">
        <f>YEAR(InputData[[#This Row],[DATE]])</f>
        <v>2021</v>
      </c>
      <c r="S207" s="11">
        <f>InputData[[#This Row],[TOTAL SALES]]-InputData[[#This Row],[TOTAL COST]]</f>
        <v>745.92000000000007</v>
      </c>
      <c r="T207" s="18">
        <f>InputData[[#This Row],[PROFIT ]]/InputData[[#This Row],[TOTAL SALES]]</f>
        <v>0.26470588235294118</v>
      </c>
    </row>
    <row r="208" spans="1:20" hidden="1" x14ac:dyDescent="0.25">
      <c r="A208" s="3">
        <v>44471</v>
      </c>
      <c r="B208" s="4" t="s">
        <v>35</v>
      </c>
      <c r="C208" s="5">
        <v>15</v>
      </c>
      <c r="D208" s="5" t="s">
        <v>108</v>
      </c>
      <c r="E208" s="5" t="s">
        <v>106</v>
      </c>
      <c r="F208" s="6">
        <v>0</v>
      </c>
      <c r="G208" t="str">
        <f>VLOOKUP(InputData[[#This Row],[PRODUCT ID]],'Master Data'!$A:$F,2,0)</f>
        <v>Product14</v>
      </c>
      <c r="H208" t="str">
        <f>VLOOKUP(InputData[[#This Row],[PRODUCT ID]],'Master Data'!$A:$F,3,0)</f>
        <v>Category02</v>
      </c>
      <c r="I208" t="str">
        <f>VLOOKUP(InputData[[#This Row],[PRODUCT ID]],'Master Data'!$A:$F,4,0)</f>
        <v>Kg</v>
      </c>
      <c r="J208" s="14">
        <f>VLOOKUP(InputData[[#This Row],[PRODUCT ID]],'Master Data'!$A:$F,5,0)</f>
        <v>112</v>
      </c>
      <c r="K208" s="14">
        <f>VLOOKUP(InputData[[#This Row],[PRODUCT ID]],'Master Data'!$A:$F,6,0)</f>
        <v>146.72</v>
      </c>
      <c r="L208" s="14">
        <f>PRODUCT(InputData[[#This Row],[QUANTITY]],InputData[[#This Row],[COST]])</f>
        <v>1680</v>
      </c>
      <c r="M208" s="14">
        <f>PRODUCT(InputData[[#This Row],[QUANTITY]],InputData[[#This Row],[SALE PRICE ]])*(1-InputData[[#This Row],[DISCOUNT %]])</f>
        <v>2200.8000000000002</v>
      </c>
      <c r="N208" s="14">
        <f>InputData[[#This Row],[TOTAL COST]]/10^3</f>
        <v>1.68</v>
      </c>
      <c r="O208" s="14">
        <f>InputData[[#This Row],[TOTAL SALES]]/10^3</f>
        <v>2.2008000000000001</v>
      </c>
      <c r="P208" s="11">
        <f>DAY(InputData[[#This Row],[DATE]])</f>
        <v>2</v>
      </c>
      <c r="Q208" s="11" t="str">
        <f>TEXT(InputData[[#This Row],[DATE]],"mmm")</f>
        <v>Oct</v>
      </c>
      <c r="R208" s="11">
        <f>YEAR(InputData[[#This Row],[DATE]])</f>
        <v>2021</v>
      </c>
      <c r="S208" s="11">
        <f>InputData[[#This Row],[TOTAL SALES]]-InputData[[#This Row],[TOTAL COST]]</f>
        <v>520.80000000000018</v>
      </c>
      <c r="T208" s="18">
        <f>InputData[[#This Row],[PROFIT ]]/InputData[[#This Row],[TOTAL SALES]]</f>
        <v>0.23664122137404586</v>
      </c>
    </row>
    <row r="209" spans="1:20" hidden="1" x14ac:dyDescent="0.25">
      <c r="A209" s="3">
        <v>44472</v>
      </c>
      <c r="B209" s="4" t="s">
        <v>45</v>
      </c>
      <c r="C209" s="5">
        <v>9</v>
      </c>
      <c r="D209" s="5" t="s">
        <v>108</v>
      </c>
      <c r="E209" s="5" t="s">
        <v>106</v>
      </c>
      <c r="F209" s="6">
        <v>0</v>
      </c>
      <c r="G209" t="str">
        <f>VLOOKUP(InputData[[#This Row],[PRODUCT ID]],'Master Data'!$A:$F,2,0)</f>
        <v>Product19</v>
      </c>
      <c r="H209" t="str">
        <f>VLOOKUP(InputData[[#This Row],[PRODUCT ID]],'Master Data'!$A:$F,3,0)</f>
        <v>Category02</v>
      </c>
      <c r="I209" t="str">
        <f>VLOOKUP(InputData[[#This Row],[PRODUCT ID]],'Master Data'!$A:$F,4,0)</f>
        <v>Ft</v>
      </c>
      <c r="J209" s="14">
        <f>VLOOKUP(InputData[[#This Row],[PRODUCT ID]],'Master Data'!$A:$F,5,0)</f>
        <v>150</v>
      </c>
      <c r="K209" s="14">
        <f>VLOOKUP(InputData[[#This Row],[PRODUCT ID]],'Master Data'!$A:$F,6,0)</f>
        <v>210</v>
      </c>
      <c r="L209" s="14">
        <f>PRODUCT(InputData[[#This Row],[QUANTITY]],InputData[[#This Row],[COST]])</f>
        <v>1350</v>
      </c>
      <c r="M209" s="14">
        <f>PRODUCT(InputData[[#This Row],[QUANTITY]],InputData[[#This Row],[SALE PRICE ]])*(1-InputData[[#This Row],[DISCOUNT %]])</f>
        <v>1890</v>
      </c>
      <c r="N209" s="14">
        <f>InputData[[#This Row],[TOTAL COST]]/10^3</f>
        <v>1.35</v>
      </c>
      <c r="O209" s="14">
        <f>InputData[[#This Row],[TOTAL SALES]]/10^3</f>
        <v>1.89</v>
      </c>
      <c r="P209" s="11">
        <f>DAY(InputData[[#This Row],[DATE]])</f>
        <v>3</v>
      </c>
      <c r="Q209" s="11" t="str">
        <f>TEXT(InputData[[#This Row],[DATE]],"mmm")</f>
        <v>Oct</v>
      </c>
      <c r="R209" s="11">
        <f>YEAR(InputData[[#This Row],[DATE]])</f>
        <v>2021</v>
      </c>
      <c r="S209" s="11">
        <f>InputData[[#This Row],[TOTAL SALES]]-InputData[[#This Row],[TOTAL COST]]</f>
        <v>540</v>
      </c>
      <c r="T209" s="18">
        <f>InputData[[#This Row],[PROFIT ]]/InputData[[#This Row],[TOTAL SALES]]</f>
        <v>0.2857142857142857</v>
      </c>
    </row>
    <row r="210" spans="1:20" hidden="1" x14ac:dyDescent="0.25">
      <c r="A210" s="3">
        <v>44475</v>
      </c>
      <c r="B210" s="4" t="s">
        <v>79</v>
      </c>
      <c r="C210" s="5">
        <v>1</v>
      </c>
      <c r="D210" s="5" t="s">
        <v>108</v>
      </c>
      <c r="E210" s="5" t="s">
        <v>106</v>
      </c>
      <c r="F210" s="6">
        <v>0</v>
      </c>
      <c r="G210" t="str">
        <f>VLOOKUP(InputData[[#This Row],[PRODUCT ID]],'Master Data'!$A:$F,2,0)</f>
        <v>Product35</v>
      </c>
      <c r="H210" t="str">
        <f>VLOOKUP(InputData[[#This Row],[PRODUCT ID]],'Master Data'!$A:$F,3,0)</f>
        <v>Category04</v>
      </c>
      <c r="I210" t="str">
        <f>VLOOKUP(InputData[[#This Row],[PRODUCT ID]],'Master Data'!$A:$F,4,0)</f>
        <v>No.</v>
      </c>
      <c r="J210" s="14">
        <f>VLOOKUP(InputData[[#This Row],[PRODUCT ID]],'Master Data'!$A:$F,5,0)</f>
        <v>5</v>
      </c>
      <c r="K210" s="14">
        <f>VLOOKUP(InputData[[#This Row],[PRODUCT ID]],'Master Data'!$A:$F,6,0)</f>
        <v>6.7</v>
      </c>
      <c r="L210" s="14">
        <f>PRODUCT(InputData[[#This Row],[QUANTITY]],InputData[[#This Row],[COST]])</f>
        <v>5</v>
      </c>
      <c r="M210" s="14">
        <f>PRODUCT(InputData[[#This Row],[QUANTITY]],InputData[[#This Row],[SALE PRICE ]])*(1-InputData[[#This Row],[DISCOUNT %]])</f>
        <v>6.7</v>
      </c>
      <c r="N210" s="14">
        <f>InputData[[#This Row],[TOTAL COST]]/10^3</f>
        <v>5.0000000000000001E-3</v>
      </c>
      <c r="O210" s="14">
        <f>InputData[[#This Row],[TOTAL SALES]]/10^3</f>
        <v>6.7000000000000002E-3</v>
      </c>
      <c r="P210" s="11">
        <f>DAY(InputData[[#This Row],[DATE]])</f>
        <v>6</v>
      </c>
      <c r="Q210" s="11" t="str">
        <f>TEXT(InputData[[#This Row],[DATE]],"mmm")</f>
        <v>Oct</v>
      </c>
      <c r="R210" s="11">
        <f>YEAR(InputData[[#This Row],[DATE]])</f>
        <v>2021</v>
      </c>
      <c r="S210" s="11">
        <f>InputData[[#This Row],[TOTAL SALES]]-InputData[[#This Row],[TOTAL COST]]</f>
        <v>1.7000000000000002</v>
      </c>
      <c r="T210" s="18">
        <f>InputData[[#This Row],[PROFIT ]]/InputData[[#This Row],[TOTAL SALES]]</f>
        <v>0.2537313432835821</v>
      </c>
    </row>
    <row r="211" spans="1:20" hidden="1" x14ac:dyDescent="0.25">
      <c r="A211" s="3">
        <v>44475</v>
      </c>
      <c r="B211" s="4" t="s">
        <v>81</v>
      </c>
      <c r="C211" s="5">
        <v>12</v>
      </c>
      <c r="D211" s="5" t="s">
        <v>106</v>
      </c>
      <c r="E211" s="5" t="s">
        <v>106</v>
      </c>
      <c r="F211" s="6">
        <v>0</v>
      </c>
      <c r="G211" t="str">
        <f>VLOOKUP(InputData[[#This Row],[PRODUCT ID]],'Master Data'!$A:$F,2,0)</f>
        <v>Product36</v>
      </c>
      <c r="H211" t="str">
        <f>VLOOKUP(InputData[[#This Row],[PRODUCT ID]],'Master Data'!$A:$F,3,0)</f>
        <v>Category04</v>
      </c>
      <c r="I211" t="str">
        <f>VLOOKUP(InputData[[#This Row],[PRODUCT ID]],'Master Data'!$A:$F,4,0)</f>
        <v>Kg</v>
      </c>
      <c r="J211" s="14">
        <f>VLOOKUP(InputData[[#This Row],[PRODUCT ID]],'Master Data'!$A:$F,5,0)</f>
        <v>90</v>
      </c>
      <c r="K211" s="14">
        <f>VLOOKUP(InputData[[#This Row],[PRODUCT ID]],'Master Data'!$A:$F,6,0)</f>
        <v>96.3</v>
      </c>
      <c r="L211" s="14">
        <f>PRODUCT(InputData[[#This Row],[QUANTITY]],InputData[[#This Row],[COST]])</f>
        <v>1080</v>
      </c>
      <c r="M211" s="14">
        <f>PRODUCT(InputData[[#This Row],[QUANTITY]],InputData[[#This Row],[SALE PRICE ]])*(1-InputData[[#This Row],[DISCOUNT %]])</f>
        <v>1155.5999999999999</v>
      </c>
      <c r="N211" s="14">
        <f>InputData[[#This Row],[TOTAL COST]]/10^3</f>
        <v>1.08</v>
      </c>
      <c r="O211" s="14">
        <f>InputData[[#This Row],[TOTAL SALES]]/10^3</f>
        <v>1.1556</v>
      </c>
      <c r="P211" s="11">
        <f>DAY(InputData[[#This Row],[DATE]])</f>
        <v>6</v>
      </c>
      <c r="Q211" s="11" t="str">
        <f>TEXT(InputData[[#This Row],[DATE]],"mmm")</f>
        <v>Oct</v>
      </c>
      <c r="R211" s="11">
        <f>YEAR(InputData[[#This Row],[DATE]])</f>
        <v>2021</v>
      </c>
      <c r="S211" s="11">
        <f>InputData[[#This Row],[TOTAL SALES]]-InputData[[#This Row],[TOTAL COST]]</f>
        <v>75.599999999999909</v>
      </c>
      <c r="T211" s="18">
        <f>InputData[[#This Row],[PROFIT ]]/InputData[[#This Row],[TOTAL SALES]]</f>
        <v>6.5420560747663475E-2</v>
      </c>
    </row>
    <row r="212" spans="1:20" hidden="1" x14ac:dyDescent="0.25">
      <c r="A212" s="3">
        <v>44476</v>
      </c>
      <c r="B212" s="4" t="s">
        <v>60</v>
      </c>
      <c r="C212" s="5">
        <v>6</v>
      </c>
      <c r="D212" s="5" t="s">
        <v>108</v>
      </c>
      <c r="E212" s="5" t="s">
        <v>107</v>
      </c>
      <c r="F212" s="6">
        <v>0</v>
      </c>
      <c r="G212" t="str">
        <f>VLOOKUP(InputData[[#This Row],[PRODUCT ID]],'Master Data'!$A:$F,2,0)</f>
        <v>Product26</v>
      </c>
      <c r="H212" t="str">
        <f>VLOOKUP(InputData[[#This Row],[PRODUCT ID]],'Master Data'!$A:$F,3,0)</f>
        <v>Category04</v>
      </c>
      <c r="I212" t="str">
        <f>VLOOKUP(InputData[[#This Row],[PRODUCT ID]],'Master Data'!$A:$F,4,0)</f>
        <v>No.</v>
      </c>
      <c r="J212" s="14">
        <f>VLOOKUP(InputData[[#This Row],[PRODUCT ID]],'Master Data'!$A:$F,5,0)</f>
        <v>18</v>
      </c>
      <c r="K212" s="14">
        <f>VLOOKUP(InputData[[#This Row],[PRODUCT ID]],'Master Data'!$A:$F,6,0)</f>
        <v>24.66</v>
      </c>
      <c r="L212" s="14">
        <f>PRODUCT(InputData[[#This Row],[QUANTITY]],InputData[[#This Row],[COST]])</f>
        <v>108</v>
      </c>
      <c r="M212" s="14">
        <f>PRODUCT(InputData[[#This Row],[QUANTITY]],InputData[[#This Row],[SALE PRICE ]])*(1-InputData[[#This Row],[DISCOUNT %]])</f>
        <v>147.96</v>
      </c>
      <c r="N212" s="14">
        <f>InputData[[#This Row],[TOTAL COST]]/10^3</f>
        <v>0.108</v>
      </c>
      <c r="O212" s="14">
        <f>InputData[[#This Row],[TOTAL SALES]]/10^3</f>
        <v>0.14796000000000001</v>
      </c>
      <c r="P212" s="11">
        <f>DAY(InputData[[#This Row],[DATE]])</f>
        <v>7</v>
      </c>
      <c r="Q212" s="11" t="str">
        <f>TEXT(InputData[[#This Row],[DATE]],"mmm")</f>
        <v>Oct</v>
      </c>
      <c r="R212" s="11">
        <f>YEAR(InputData[[#This Row],[DATE]])</f>
        <v>2021</v>
      </c>
      <c r="S212" s="11">
        <f>InputData[[#This Row],[TOTAL SALES]]-InputData[[#This Row],[TOTAL COST]]</f>
        <v>39.960000000000008</v>
      </c>
      <c r="T212" s="18">
        <f>InputData[[#This Row],[PROFIT ]]/InputData[[#This Row],[TOTAL SALES]]</f>
        <v>0.27007299270072999</v>
      </c>
    </row>
    <row r="213" spans="1:20" hidden="1" x14ac:dyDescent="0.25">
      <c r="A213" s="3">
        <v>44478</v>
      </c>
      <c r="B213" s="4" t="s">
        <v>86</v>
      </c>
      <c r="C213" s="5">
        <v>5</v>
      </c>
      <c r="D213" s="5" t="s">
        <v>108</v>
      </c>
      <c r="E213" s="5" t="s">
        <v>107</v>
      </c>
      <c r="F213" s="6">
        <v>0</v>
      </c>
      <c r="G213" t="str">
        <f>VLOOKUP(InputData[[#This Row],[PRODUCT ID]],'Master Data'!$A:$F,2,0)</f>
        <v>Product38</v>
      </c>
      <c r="H213" t="str">
        <f>VLOOKUP(InputData[[#This Row],[PRODUCT ID]],'Master Data'!$A:$F,3,0)</f>
        <v>Category05</v>
      </c>
      <c r="I213" t="str">
        <f>VLOOKUP(InputData[[#This Row],[PRODUCT ID]],'Master Data'!$A:$F,4,0)</f>
        <v>Kg</v>
      </c>
      <c r="J213" s="14">
        <f>VLOOKUP(InputData[[#This Row],[PRODUCT ID]],'Master Data'!$A:$F,5,0)</f>
        <v>72</v>
      </c>
      <c r="K213" s="14">
        <f>VLOOKUP(InputData[[#This Row],[PRODUCT ID]],'Master Data'!$A:$F,6,0)</f>
        <v>79.92</v>
      </c>
      <c r="L213" s="14">
        <f>PRODUCT(InputData[[#This Row],[QUANTITY]],InputData[[#This Row],[COST]])</f>
        <v>360</v>
      </c>
      <c r="M213" s="14">
        <f>PRODUCT(InputData[[#This Row],[QUANTITY]],InputData[[#This Row],[SALE PRICE ]])*(1-InputData[[#This Row],[DISCOUNT %]])</f>
        <v>399.6</v>
      </c>
      <c r="N213" s="14">
        <f>InputData[[#This Row],[TOTAL COST]]/10^3</f>
        <v>0.36</v>
      </c>
      <c r="O213" s="14">
        <f>InputData[[#This Row],[TOTAL SALES]]/10^3</f>
        <v>0.39960000000000001</v>
      </c>
      <c r="P213" s="11">
        <f>DAY(InputData[[#This Row],[DATE]])</f>
        <v>9</v>
      </c>
      <c r="Q213" s="11" t="str">
        <f>TEXT(InputData[[#This Row],[DATE]],"mmm")</f>
        <v>Oct</v>
      </c>
      <c r="R213" s="11">
        <f>YEAR(InputData[[#This Row],[DATE]])</f>
        <v>2021</v>
      </c>
      <c r="S213" s="11">
        <f>InputData[[#This Row],[TOTAL SALES]]-InputData[[#This Row],[TOTAL COST]]</f>
        <v>39.600000000000023</v>
      </c>
      <c r="T213" s="18">
        <f>InputData[[#This Row],[PROFIT ]]/InputData[[#This Row],[TOTAL SALES]]</f>
        <v>9.9099099099099155E-2</v>
      </c>
    </row>
    <row r="214" spans="1:20" hidden="1" x14ac:dyDescent="0.25">
      <c r="A214" s="3">
        <v>44478</v>
      </c>
      <c r="B214" s="4" t="s">
        <v>73</v>
      </c>
      <c r="C214" s="5">
        <v>11</v>
      </c>
      <c r="D214" s="5" t="s">
        <v>106</v>
      </c>
      <c r="E214" s="5" t="s">
        <v>107</v>
      </c>
      <c r="F214" s="6">
        <v>0</v>
      </c>
      <c r="G214" t="str">
        <f>VLOOKUP(InputData[[#This Row],[PRODUCT ID]],'Master Data'!$A:$F,2,0)</f>
        <v>Product32</v>
      </c>
      <c r="H214" t="str">
        <f>VLOOKUP(InputData[[#This Row],[PRODUCT ID]],'Master Data'!$A:$F,3,0)</f>
        <v>Category04</v>
      </c>
      <c r="I214" t="str">
        <f>VLOOKUP(InputData[[#This Row],[PRODUCT ID]],'Master Data'!$A:$F,4,0)</f>
        <v>Kg</v>
      </c>
      <c r="J214" s="14">
        <f>VLOOKUP(InputData[[#This Row],[PRODUCT ID]],'Master Data'!$A:$F,5,0)</f>
        <v>89</v>
      </c>
      <c r="K214" s="14">
        <f>VLOOKUP(InputData[[#This Row],[PRODUCT ID]],'Master Data'!$A:$F,6,0)</f>
        <v>117.48</v>
      </c>
      <c r="L214" s="14">
        <f>PRODUCT(InputData[[#This Row],[QUANTITY]],InputData[[#This Row],[COST]])</f>
        <v>979</v>
      </c>
      <c r="M214" s="14">
        <f>PRODUCT(InputData[[#This Row],[QUANTITY]],InputData[[#This Row],[SALE PRICE ]])*(1-InputData[[#This Row],[DISCOUNT %]])</f>
        <v>1292.28</v>
      </c>
      <c r="N214" s="14">
        <f>InputData[[#This Row],[TOTAL COST]]/10^3</f>
        <v>0.97899999999999998</v>
      </c>
      <c r="O214" s="14">
        <f>InputData[[#This Row],[TOTAL SALES]]/10^3</f>
        <v>1.2922799999999999</v>
      </c>
      <c r="P214" s="11">
        <f>DAY(InputData[[#This Row],[DATE]])</f>
        <v>9</v>
      </c>
      <c r="Q214" s="11" t="str">
        <f>TEXT(InputData[[#This Row],[DATE]],"mmm")</f>
        <v>Oct</v>
      </c>
      <c r="R214" s="11">
        <f>YEAR(InputData[[#This Row],[DATE]])</f>
        <v>2021</v>
      </c>
      <c r="S214" s="11">
        <f>InputData[[#This Row],[TOTAL SALES]]-InputData[[#This Row],[TOTAL COST]]</f>
        <v>313.27999999999997</v>
      </c>
      <c r="T214" s="18">
        <f>InputData[[#This Row],[PROFIT ]]/InputData[[#This Row],[TOTAL SALES]]</f>
        <v>0.2424242424242424</v>
      </c>
    </row>
    <row r="215" spans="1:20" hidden="1" x14ac:dyDescent="0.25">
      <c r="A215" s="3">
        <v>44479</v>
      </c>
      <c r="B215" s="4" t="s">
        <v>79</v>
      </c>
      <c r="C215" s="5">
        <v>14</v>
      </c>
      <c r="D215" s="5" t="s">
        <v>108</v>
      </c>
      <c r="E215" s="5" t="s">
        <v>107</v>
      </c>
      <c r="F215" s="6">
        <v>0</v>
      </c>
      <c r="G215" t="str">
        <f>VLOOKUP(InputData[[#This Row],[PRODUCT ID]],'Master Data'!$A:$F,2,0)</f>
        <v>Product35</v>
      </c>
      <c r="H215" t="str">
        <f>VLOOKUP(InputData[[#This Row],[PRODUCT ID]],'Master Data'!$A:$F,3,0)</f>
        <v>Category04</v>
      </c>
      <c r="I215" t="str">
        <f>VLOOKUP(InputData[[#This Row],[PRODUCT ID]],'Master Data'!$A:$F,4,0)</f>
        <v>No.</v>
      </c>
      <c r="J215" s="14">
        <f>VLOOKUP(InputData[[#This Row],[PRODUCT ID]],'Master Data'!$A:$F,5,0)</f>
        <v>5</v>
      </c>
      <c r="K215" s="14">
        <f>VLOOKUP(InputData[[#This Row],[PRODUCT ID]],'Master Data'!$A:$F,6,0)</f>
        <v>6.7</v>
      </c>
      <c r="L215" s="14">
        <f>PRODUCT(InputData[[#This Row],[QUANTITY]],InputData[[#This Row],[COST]])</f>
        <v>70</v>
      </c>
      <c r="M215" s="14">
        <f>PRODUCT(InputData[[#This Row],[QUANTITY]],InputData[[#This Row],[SALE PRICE ]])*(1-InputData[[#This Row],[DISCOUNT %]])</f>
        <v>93.8</v>
      </c>
      <c r="N215" s="14">
        <f>InputData[[#This Row],[TOTAL COST]]/10^3</f>
        <v>7.0000000000000007E-2</v>
      </c>
      <c r="O215" s="14">
        <f>InputData[[#This Row],[TOTAL SALES]]/10^3</f>
        <v>9.3799999999999994E-2</v>
      </c>
      <c r="P215" s="11">
        <f>DAY(InputData[[#This Row],[DATE]])</f>
        <v>10</v>
      </c>
      <c r="Q215" s="11" t="str">
        <f>TEXT(InputData[[#This Row],[DATE]],"mmm")</f>
        <v>Oct</v>
      </c>
      <c r="R215" s="11">
        <f>YEAR(InputData[[#This Row],[DATE]])</f>
        <v>2021</v>
      </c>
      <c r="S215" s="11">
        <f>InputData[[#This Row],[TOTAL SALES]]-InputData[[#This Row],[TOTAL COST]]</f>
        <v>23.799999999999997</v>
      </c>
      <c r="T215" s="18">
        <f>InputData[[#This Row],[PROFIT ]]/InputData[[#This Row],[TOTAL SALES]]</f>
        <v>0.25373134328358204</v>
      </c>
    </row>
    <row r="216" spans="1:20" hidden="1" x14ac:dyDescent="0.25">
      <c r="A216" s="3">
        <v>44480</v>
      </c>
      <c r="B216" s="4" t="s">
        <v>29</v>
      </c>
      <c r="C216" s="5">
        <v>15</v>
      </c>
      <c r="D216" s="5" t="s">
        <v>108</v>
      </c>
      <c r="E216" s="5" t="s">
        <v>107</v>
      </c>
      <c r="F216" s="6">
        <v>0</v>
      </c>
      <c r="G216" t="str">
        <f>VLOOKUP(InputData[[#This Row],[PRODUCT ID]],'Master Data'!$A:$F,2,0)</f>
        <v>Product11</v>
      </c>
      <c r="H216" t="str">
        <f>VLOOKUP(InputData[[#This Row],[PRODUCT ID]],'Master Data'!$A:$F,3,0)</f>
        <v>Category02</v>
      </c>
      <c r="I216" t="str">
        <f>VLOOKUP(InputData[[#This Row],[PRODUCT ID]],'Master Data'!$A:$F,4,0)</f>
        <v>Lt</v>
      </c>
      <c r="J216" s="14">
        <f>VLOOKUP(InputData[[#This Row],[PRODUCT ID]],'Master Data'!$A:$F,5,0)</f>
        <v>44</v>
      </c>
      <c r="K216" s="14">
        <f>VLOOKUP(InputData[[#This Row],[PRODUCT ID]],'Master Data'!$A:$F,6,0)</f>
        <v>48.4</v>
      </c>
      <c r="L216" s="14">
        <f>PRODUCT(InputData[[#This Row],[QUANTITY]],InputData[[#This Row],[COST]])</f>
        <v>660</v>
      </c>
      <c r="M216" s="14">
        <f>PRODUCT(InputData[[#This Row],[QUANTITY]],InputData[[#This Row],[SALE PRICE ]])*(1-InputData[[#This Row],[DISCOUNT %]])</f>
        <v>726</v>
      </c>
      <c r="N216" s="14">
        <f>InputData[[#This Row],[TOTAL COST]]/10^3</f>
        <v>0.66</v>
      </c>
      <c r="O216" s="14">
        <f>InputData[[#This Row],[TOTAL SALES]]/10^3</f>
        <v>0.72599999999999998</v>
      </c>
      <c r="P216" s="11">
        <f>DAY(InputData[[#This Row],[DATE]])</f>
        <v>11</v>
      </c>
      <c r="Q216" s="11" t="str">
        <f>TEXT(InputData[[#This Row],[DATE]],"mmm")</f>
        <v>Oct</v>
      </c>
      <c r="R216" s="11">
        <f>YEAR(InputData[[#This Row],[DATE]])</f>
        <v>2021</v>
      </c>
      <c r="S216" s="11">
        <f>InputData[[#This Row],[TOTAL SALES]]-InputData[[#This Row],[TOTAL COST]]</f>
        <v>66</v>
      </c>
      <c r="T216" s="18">
        <f>InputData[[#This Row],[PROFIT ]]/InputData[[#This Row],[TOTAL SALES]]</f>
        <v>9.0909090909090912E-2</v>
      </c>
    </row>
    <row r="217" spans="1:20" hidden="1" x14ac:dyDescent="0.25">
      <c r="A217" s="3">
        <v>44481</v>
      </c>
      <c r="B217" s="4" t="s">
        <v>63</v>
      </c>
      <c r="C217" s="5">
        <v>8</v>
      </c>
      <c r="D217" s="5" t="s">
        <v>106</v>
      </c>
      <c r="E217" s="5" t="s">
        <v>106</v>
      </c>
      <c r="F217" s="6">
        <v>0</v>
      </c>
      <c r="G217" t="str">
        <f>VLOOKUP(InputData[[#This Row],[PRODUCT ID]],'Master Data'!$A:$F,2,0)</f>
        <v>Product27</v>
      </c>
      <c r="H217" t="str">
        <f>VLOOKUP(InputData[[#This Row],[PRODUCT ID]],'Master Data'!$A:$F,3,0)</f>
        <v>Category04</v>
      </c>
      <c r="I217" t="str">
        <f>VLOOKUP(InputData[[#This Row],[PRODUCT ID]],'Master Data'!$A:$F,4,0)</f>
        <v>Lt</v>
      </c>
      <c r="J217" s="14">
        <f>VLOOKUP(InputData[[#This Row],[PRODUCT ID]],'Master Data'!$A:$F,5,0)</f>
        <v>48</v>
      </c>
      <c r="K217" s="14">
        <f>VLOOKUP(InputData[[#This Row],[PRODUCT ID]],'Master Data'!$A:$F,6,0)</f>
        <v>57.120000000000005</v>
      </c>
      <c r="L217" s="14">
        <f>PRODUCT(InputData[[#This Row],[QUANTITY]],InputData[[#This Row],[COST]])</f>
        <v>384</v>
      </c>
      <c r="M217" s="14">
        <f>PRODUCT(InputData[[#This Row],[QUANTITY]],InputData[[#This Row],[SALE PRICE ]])*(1-InputData[[#This Row],[DISCOUNT %]])</f>
        <v>456.96000000000004</v>
      </c>
      <c r="N217" s="14">
        <f>InputData[[#This Row],[TOTAL COST]]/10^3</f>
        <v>0.38400000000000001</v>
      </c>
      <c r="O217" s="14">
        <f>InputData[[#This Row],[TOTAL SALES]]/10^3</f>
        <v>0.45696000000000003</v>
      </c>
      <c r="P217" s="11">
        <f>DAY(InputData[[#This Row],[DATE]])</f>
        <v>12</v>
      </c>
      <c r="Q217" s="11" t="str">
        <f>TEXT(InputData[[#This Row],[DATE]],"mmm")</f>
        <v>Oct</v>
      </c>
      <c r="R217" s="11">
        <f>YEAR(InputData[[#This Row],[DATE]])</f>
        <v>2021</v>
      </c>
      <c r="S217" s="11">
        <f>InputData[[#This Row],[TOTAL SALES]]-InputData[[#This Row],[TOTAL COST]]</f>
        <v>72.960000000000036</v>
      </c>
      <c r="T217" s="18">
        <f>InputData[[#This Row],[PROFIT ]]/InputData[[#This Row],[TOTAL SALES]]</f>
        <v>0.15966386554621856</v>
      </c>
    </row>
    <row r="218" spans="1:20" hidden="1" x14ac:dyDescent="0.25">
      <c r="A218" s="3">
        <v>44486</v>
      </c>
      <c r="B218" s="4" t="s">
        <v>6</v>
      </c>
      <c r="C218" s="5">
        <v>13</v>
      </c>
      <c r="D218" s="5" t="s">
        <v>108</v>
      </c>
      <c r="E218" s="5" t="s">
        <v>106</v>
      </c>
      <c r="F218" s="6">
        <v>0</v>
      </c>
      <c r="G218" t="str">
        <f>VLOOKUP(InputData[[#This Row],[PRODUCT ID]],'Master Data'!$A:$F,2,0)</f>
        <v>Product01</v>
      </c>
      <c r="H218" t="str">
        <f>VLOOKUP(InputData[[#This Row],[PRODUCT ID]],'Master Data'!$A:$F,3,0)</f>
        <v>Category01</v>
      </c>
      <c r="I218" t="str">
        <f>VLOOKUP(InputData[[#This Row],[PRODUCT ID]],'Master Data'!$A:$F,4,0)</f>
        <v>Kg</v>
      </c>
      <c r="J218" s="14">
        <f>VLOOKUP(InputData[[#This Row],[PRODUCT ID]],'Master Data'!$A:$F,5,0)</f>
        <v>98</v>
      </c>
      <c r="K218" s="14">
        <f>VLOOKUP(InputData[[#This Row],[PRODUCT ID]],'Master Data'!$A:$F,6,0)</f>
        <v>103.88</v>
      </c>
      <c r="L218" s="14">
        <f>PRODUCT(InputData[[#This Row],[QUANTITY]],InputData[[#This Row],[COST]])</f>
        <v>1274</v>
      </c>
      <c r="M218" s="14">
        <f>PRODUCT(InputData[[#This Row],[QUANTITY]],InputData[[#This Row],[SALE PRICE ]])*(1-InputData[[#This Row],[DISCOUNT %]])</f>
        <v>1350.44</v>
      </c>
      <c r="N218" s="14">
        <f>InputData[[#This Row],[TOTAL COST]]/10^3</f>
        <v>1.274</v>
      </c>
      <c r="O218" s="14">
        <f>InputData[[#This Row],[TOTAL SALES]]/10^3</f>
        <v>1.3504400000000001</v>
      </c>
      <c r="P218" s="11">
        <f>DAY(InputData[[#This Row],[DATE]])</f>
        <v>17</v>
      </c>
      <c r="Q218" s="11" t="str">
        <f>TEXT(InputData[[#This Row],[DATE]],"mmm")</f>
        <v>Oct</v>
      </c>
      <c r="R218" s="11">
        <f>YEAR(InputData[[#This Row],[DATE]])</f>
        <v>2021</v>
      </c>
      <c r="S218" s="11">
        <f>InputData[[#This Row],[TOTAL SALES]]-InputData[[#This Row],[TOTAL COST]]</f>
        <v>76.440000000000055</v>
      </c>
      <c r="T218" s="18">
        <f>InputData[[#This Row],[PROFIT ]]/InputData[[#This Row],[TOTAL SALES]]</f>
        <v>5.6603773584905696E-2</v>
      </c>
    </row>
    <row r="219" spans="1:20" hidden="1" x14ac:dyDescent="0.25">
      <c r="A219" s="3">
        <v>44487</v>
      </c>
      <c r="B219" s="4" t="s">
        <v>58</v>
      </c>
      <c r="C219" s="5">
        <v>6</v>
      </c>
      <c r="D219" s="5" t="s">
        <v>106</v>
      </c>
      <c r="E219" s="5" t="s">
        <v>107</v>
      </c>
      <c r="F219" s="6">
        <v>0</v>
      </c>
      <c r="G219" t="str">
        <f>VLOOKUP(InputData[[#This Row],[PRODUCT ID]],'Master Data'!$A:$F,2,0)</f>
        <v>Product25</v>
      </c>
      <c r="H219" t="str">
        <f>VLOOKUP(InputData[[#This Row],[PRODUCT ID]],'Master Data'!$A:$F,3,0)</f>
        <v>Category03</v>
      </c>
      <c r="I219" t="str">
        <f>VLOOKUP(InputData[[#This Row],[PRODUCT ID]],'Master Data'!$A:$F,4,0)</f>
        <v>No.</v>
      </c>
      <c r="J219" s="14">
        <f>VLOOKUP(InputData[[#This Row],[PRODUCT ID]],'Master Data'!$A:$F,5,0)</f>
        <v>7</v>
      </c>
      <c r="K219" s="14">
        <f>VLOOKUP(InputData[[#This Row],[PRODUCT ID]],'Master Data'!$A:$F,6,0)</f>
        <v>8.33</v>
      </c>
      <c r="L219" s="14">
        <f>PRODUCT(InputData[[#This Row],[QUANTITY]],InputData[[#This Row],[COST]])</f>
        <v>42</v>
      </c>
      <c r="M219" s="14">
        <f>PRODUCT(InputData[[#This Row],[QUANTITY]],InputData[[#This Row],[SALE PRICE ]])*(1-InputData[[#This Row],[DISCOUNT %]])</f>
        <v>49.980000000000004</v>
      </c>
      <c r="N219" s="14">
        <f>InputData[[#This Row],[TOTAL COST]]/10^3</f>
        <v>4.2000000000000003E-2</v>
      </c>
      <c r="O219" s="14">
        <f>InputData[[#This Row],[TOTAL SALES]]/10^3</f>
        <v>4.9980000000000004E-2</v>
      </c>
      <c r="P219" s="11">
        <f>DAY(InputData[[#This Row],[DATE]])</f>
        <v>18</v>
      </c>
      <c r="Q219" s="11" t="str">
        <f>TEXT(InputData[[#This Row],[DATE]],"mmm")</f>
        <v>Oct</v>
      </c>
      <c r="R219" s="11">
        <f>YEAR(InputData[[#This Row],[DATE]])</f>
        <v>2021</v>
      </c>
      <c r="S219" s="11">
        <f>InputData[[#This Row],[TOTAL SALES]]-InputData[[#This Row],[TOTAL COST]]</f>
        <v>7.980000000000004</v>
      </c>
      <c r="T219" s="18">
        <f>InputData[[#This Row],[PROFIT ]]/InputData[[#This Row],[TOTAL SALES]]</f>
        <v>0.15966386554621856</v>
      </c>
    </row>
    <row r="220" spans="1:20" hidden="1" x14ac:dyDescent="0.25">
      <c r="A220" s="3">
        <v>44487</v>
      </c>
      <c r="B220" s="4" t="s">
        <v>50</v>
      </c>
      <c r="C220" s="5">
        <v>13</v>
      </c>
      <c r="D220" s="5" t="s">
        <v>106</v>
      </c>
      <c r="E220" s="5" t="s">
        <v>107</v>
      </c>
      <c r="F220" s="6">
        <v>0</v>
      </c>
      <c r="G220" t="str">
        <f>VLOOKUP(InputData[[#This Row],[PRODUCT ID]],'Master Data'!$A:$F,2,0)</f>
        <v>Product21</v>
      </c>
      <c r="H220" t="str">
        <f>VLOOKUP(InputData[[#This Row],[PRODUCT ID]],'Master Data'!$A:$F,3,0)</f>
        <v>Category03</v>
      </c>
      <c r="I220" t="str">
        <f>VLOOKUP(InputData[[#This Row],[PRODUCT ID]],'Master Data'!$A:$F,4,0)</f>
        <v>Ft</v>
      </c>
      <c r="J220" s="14">
        <f>VLOOKUP(InputData[[#This Row],[PRODUCT ID]],'Master Data'!$A:$F,5,0)</f>
        <v>126</v>
      </c>
      <c r="K220" s="14">
        <f>VLOOKUP(InputData[[#This Row],[PRODUCT ID]],'Master Data'!$A:$F,6,0)</f>
        <v>162.54</v>
      </c>
      <c r="L220" s="14">
        <f>PRODUCT(InputData[[#This Row],[QUANTITY]],InputData[[#This Row],[COST]])</f>
        <v>1638</v>
      </c>
      <c r="M220" s="14">
        <f>PRODUCT(InputData[[#This Row],[QUANTITY]],InputData[[#This Row],[SALE PRICE ]])*(1-InputData[[#This Row],[DISCOUNT %]])</f>
        <v>2113.02</v>
      </c>
      <c r="N220" s="14">
        <f>InputData[[#This Row],[TOTAL COST]]/10^3</f>
        <v>1.6379999999999999</v>
      </c>
      <c r="O220" s="14">
        <f>InputData[[#This Row],[TOTAL SALES]]/10^3</f>
        <v>2.1130200000000001</v>
      </c>
      <c r="P220" s="11">
        <f>DAY(InputData[[#This Row],[DATE]])</f>
        <v>18</v>
      </c>
      <c r="Q220" s="11" t="str">
        <f>TEXT(InputData[[#This Row],[DATE]],"mmm")</f>
        <v>Oct</v>
      </c>
      <c r="R220" s="11">
        <f>YEAR(InputData[[#This Row],[DATE]])</f>
        <v>2021</v>
      </c>
      <c r="S220" s="11">
        <f>InputData[[#This Row],[TOTAL SALES]]-InputData[[#This Row],[TOTAL COST]]</f>
        <v>475.02</v>
      </c>
      <c r="T220" s="18">
        <f>InputData[[#This Row],[PROFIT ]]/InputData[[#This Row],[TOTAL SALES]]</f>
        <v>0.22480620155038758</v>
      </c>
    </row>
    <row r="221" spans="1:20" hidden="1" x14ac:dyDescent="0.25">
      <c r="A221" s="3">
        <v>44491</v>
      </c>
      <c r="B221" s="4" t="s">
        <v>29</v>
      </c>
      <c r="C221" s="5">
        <v>7</v>
      </c>
      <c r="D221" s="5" t="s">
        <v>108</v>
      </c>
      <c r="E221" s="5" t="s">
        <v>107</v>
      </c>
      <c r="F221" s="6">
        <v>0</v>
      </c>
      <c r="G221" t="str">
        <f>VLOOKUP(InputData[[#This Row],[PRODUCT ID]],'Master Data'!$A:$F,2,0)</f>
        <v>Product11</v>
      </c>
      <c r="H221" t="str">
        <f>VLOOKUP(InputData[[#This Row],[PRODUCT ID]],'Master Data'!$A:$F,3,0)</f>
        <v>Category02</v>
      </c>
      <c r="I221" t="str">
        <f>VLOOKUP(InputData[[#This Row],[PRODUCT ID]],'Master Data'!$A:$F,4,0)</f>
        <v>Lt</v>
      </c>
      <c r="J221" s="14">
        <f>VLOOKUP(InputData[[#This Row],[PRODUCT ID]],'Master Data'!$A:$F,5,0)</f>
        <v>44</v>
      </c>
      <c r="K221" s="14">
        <f>VLOOKUP(InputData[[#This Row],[PRODUCT ID]],'Master Data'!$A:$F,6,0)</f>
        <v>48.4</v>
      </c>
      <c r="L221" s="14">
        <f>PRODUCT(InputData[[#This Row],[QUANTITY]],InputData[[#This Row],[COST]])</f>
        <v>308</v>
      </c>
      <c r="M221" s="14">
        <f>PRODUCT(InputData[[#This Row],[QUANTITY]],InputData[[#This Row],[SALE PRICE ]])*(1-InputData[[#This Row],[DISCOUNT %]])</f>
        <v>338.8</v>
      </c>
      <c r="N221" s="14">
        <f>InputData[[#This Row],[TOTAL COST]]/10^3</f>
        <v>0.308</v>
      </c>
      <c r="O221" s="14">
        <f>InputData[[#This Row],[TOTAL SALES]]/10^3</f>
        <v>0.33879999999999999</v>
      </c>
      <c r="P221" s="11">
        <f>DAY(InputData[[#This Row],[DATE]])</f>
        <v>22</v>
      </c>
      <c r="Q221" s="11" t="str">
        <f>TEXT(InputData[[#This Row],[DATE]],"mmm")</f>
        <v>Oct</v>
      </c>
      <c r="R221" s="11">
        <f>YEAR(InputData[[#This Row],[DATE]])</f>
        <v>2021</v>
      </c>
      <c r="S221" s="11">
        <f>InputData[[#This Row],[TOTAL SALES]]-InputData[[#This Row],[TOTAL COST]]</f>
        <v>30.800000000000011</v>
      </c>
      <c r="T221" s="18">
        <f>InputData[[#This Row],[PROFIT ]]/InputData[[#This Row],[TOTAL SALES]]</f>
        <v>9.0909090909090939E-2</v>
      </c>
    </row>
    <row r="222" spans="1:20" hidden="1" x14ac:dyDescent="0.25">
      <c r="A222" s="3">
        <v>44491</v>
      </c>
      <c r="B222" s="4" t="s">
        <v>56</v>
      </c>
      <c r="C222" s="5">
        <v>13</v>
      </c>
      <c r="D222" s="5" t="s">
        <v>106</v>
      </c>
      <c r="E222" s="5" t="s">
        <v>107</v>
      </c>
      <c r="F222" s="6">
        <v>0</v>
      </c>
      <c r="G222" t="str">
        <f>VLOOKUP(InputData[[#This Row],[PRODUCT ID]],'Master Data'!$A:$F,2,0)</f>
        <v>Product24</v>
      </c>
      <c r="H222" t="str">
        <f>VLOOKUP(InputData[[#This Row],[PRODUCT ID]],'Master Data'!$A:$F,3,0)</f>
        <v>Category03</v>
      </c>
      <c r="I222" t="str">
        <f>VLOOKUP(InputData[[#This Row],[PRODUCT ID]],'Master Data'!$A:$F,4,0)</f>
        <v>Ft</v>
      </c>
      <c r="J222" s="14">
        <f>VLOOKUP(InputData[[#This Row],[PRODUCT ID]],'Master Data'!$A:$F,5,0)</f>
        <v>144</v>
      </c>
      <c r="K222" s="14">
        <f>VLOOKUP(InputData[[#This Row],[PRODUCT ID]],'Master Data'!$A:$F,6,0)</f>
        <v>156.96</v>
      </c>
      <c r="L222" s="14">
        <f>PRODUCT(InputData[[#This Row],[QUANTITY]],InputData[[#This Row],[COST]])</f>
        <v>1872</v>
      </c>
      <c r="M222" s="14">
        <f>PRODUCT(InputData[[#This Row],[QUANTITY]],InputData[[#This Row],[SALE PRICE ]])*(1-InputData[[#This Row],[DISCOUNT %]])</f>
        <v>2040.48</v>
      </c>
      <c r="N222" s="14">
        <f>InputData[[#This Row],[TOTAL COST]]/10^3</f>
        <v>1.8720000000000001</v>
      </c>
      <c r="O222" s="14">
        <f>InputData[[#This Row],[TOTAL SALES]]/10^3</f>
        <v>2.0404800000000001</v>
      </c>
      <c r="P222" s="11">
        <f>DAY(InputData[[#This Row],[DATE]])</f>
        <v>22</v>
      </c>
      <c r="Q222" s="11" t="str">
        <f>TEXT(InputData[[#This Row],[DATE]],"mmm")</f>
        <v>Oct</v>
      </c>
      <c r="R222" s="11">
        <f>YEAR(InputData[[#This Row],[DATE]])</f>
        <v>2021</v>
      </c>
      <c r="S222" s="11">
        <f>InputData[[#This Row],[TOTAL SALES]]-InputData[[#This Row],[TOTAL COST]]</f>
        <v>168.48000000000002</v>
      </c>
      <c r="T222" s="18">
        <f>InputData[[#This Row],[PROFIT ]]/InputData[[#This Row],[TOTAL SALES]]</f>
        <v>8.2568807339449546E-2</v>
      </c>
    </row>
    <row r="223" spans="1:20" hidden="1" x14ac:dyDescent="0.25">
      <c r="A223" s="3">
        <v>44491</v>
      </c>
      <c r="B223" s="4" t="s">
        <v>24</v>
      </c>
      <c r="C223" s="5">
        <v>1</v>
      </c>
      <c r="D223" s="5" t="s">
        <v>108</v>
      </c>
      <c r="E223" s="5" t="s">
        <v>107</v>
      </c>
      <c r="F223" s="6">
        <v>0</v>
      </c>
      <c r="G223" t="str">
        <f>VLOOKUP(InputData[[#This Row],[PRODUCT ID]],'Master Data'!$A:$F,2,0)</f>
        <v>Product09</v>
      </c>
      <c r="H223" t="str">
        <f>VLOOKUP(InputData[[#This Row],[PRODUCT ID]],'Master Data'!$A:$F,3,0)</f>
        <v>Category01</v>
      </c>
      <c r="I223" t="str">
        <f>VLOOKUP(InputData[[#This Row],[PRODUCT ID]],'Master Data'!$A:$F,4,0)</f>
        <v>No.</v>
      </c>
      <c r="J223" s="14">
        <f>VLOOKUP(InputData[[#This Row],[PRODUCT ID]],'Master Data'!$A:$F,5,0)</f>
        <v>6</v>
      </c>
      <c r="K223" s="14">
        <f>VLOOKUP(InputData[[#This Row],[PRODUCT ID]],'Master Data'!$A:$F,6,0)</f>
        <v>7.8599999999999994</v>
      </c>
      <c r="L223" s="14">
        <f>PRODUCT(InputData[[#This Row],[QUANTITY]],InputData[[#This Row],[COST]])</f>
        <v>6</v>
      </c>
      <c r="M223" s="14">
        <f>PRODUCT(InputData[[#This Row],[QUANTITY]],InputData[[#This Row],[SALE PRICE ]])*(1-InputData[[#This Row],[DISCOUNT %]])</f>
        <v>7.8599999999999994</v>
      </c>
      <c r="N223" s="14">
        <f>InputData[[#This Row],[TOTAL COST]]/10^3</f>
        <v>6.0000000000000001E-3</v>
      </c>
      <c r="O223" s="14">
        <f>InputData[[#This Row],[TOTAL SALES]]/10^3</f>
        <v>7.8599999999999989E-3</v>
      </c>
      <c r="P223" s="11">
        <f>DAY(InputData[[#This Row],[DATE]])</f>
        <v>22</v>
      </c>
      <c r="Q223" s="11" t="str">
        <f>TEXT(InputData[[#This Row],[DATE]],"mmm")</f>
        <v>Oct</v>
      </c>
      <c r="R223" s="11">
        <f>YEAR(InputData[[#This Row],[DATE]])</f>
        <v>2021</v>
      </c>
      <c r="S223" s="11">
        <f>InputData[[#This Row],[TOTAL SALES]]-InputData[[#This Row],[TOTAL COST]]</f>
        <v>1.8599999999999994</v>
      </c>
      <c r="T223" s="18">
        <f>InputData[[#This Row],[PROFIT ]]/InputData[[#This Row],[TOTAL SALES]]</f>
        <v>0.23664122137404575</v>
      </c>
    </row>
    <row r="224" spans="1:20" hidden="1" x14ac:dyDescent="0.25">
      <c r="A224" s="3">
        <v>44493</v>
      </c>
      <c r="B224" s="4" t="s">
        <v>29</v>
      </c>
      <c r="C224" s="5">
        <v>3</v>
      </c>
      <c r="D224" s="5" t="s">
        <v>105</v>
      </c>
      <c r="E224" s="5" t="s">
        <v>107</v>
      </c>
      <c r="F224" s="6">
        <v>0</v>
      </c>
      <c r="G224" t="str">
        <f>VLOOKUP(InputData[[#This Row],[PRODUCT ID]],'Master Data'!$A:$F,2,0)</f>
        <v>Product11</v>
      </c>
      <c r="H224" t="str">
        <f>VLOOKUP(InputData[[#This Row],[PRODUCT ID]],'Master Data'!$A:$F,3,0)</f>
        <v>Category02</v>
      </c>
      <c r="I224" t="str">
        <f>VLOOKUP(InputData[[#This Row],[PRODUCT ID]],'Master Data'!$A:$F,4,0)</f>
        <v>Lt</v>
      </c>
      <c r="J224" s="14">
        <f>VLOOKUP(InputData[[#This Row],[PRODUCT ID]],'Master Data'!$A:$F,5,0)</f>
        <v>44</v>
      </c>
      <c r="K224" s="14">
        <f>VLOOKUP(InputData[[#This Row],[PRODUCT ID]],'Master Data'!$A:$F,6,0)</f>
        <v>48.4</v>
      </c>
      <c r="L224" s="14">
        <f>PRODUCT(InputData[[#This Row],[QUANTITY]],InputData[[#This Row],[COST]])</f>
        <v>132</v>
      </c>
      <c r="M224" s="14">
        <f>PRODUCT(InputData[[#This Row],[QUANTITY]],InputData[[#This Row],[SALE PRICE ]])*(1-InputData[[#This Row],[DISCOUNT %]])</f>
        <v>145.19999999999999</v>
      </c>
      <c r="N224" s="14">
        <f>InputData[[#This Row],[TOTAL COST]]/10^3</f>
        <v>0.13200000000000001</v>
      </c>
      <c r="O224" s="14">
        <f>InputData[[#This Row],[TOTAL SALES]]/10^3</f>
        <v>0.1452</v>
      </c>
      <c r="P224" s="11">
        <f>DAY(InputData[[#This Row],[DATE]])</f>
        <v>24</v>
      </c>
      <c r="Q224" s="11" t="str">
        <f>TEXT(InputData[[#This Row],[DATE]],"mmm")</f>
        <v>Oct</v>
      </c>
      <c r="R224" s="11">
        <f>YEAR(InputData[[#This Row],[DATE]])</f>
        <v>2021</v>
      </c>
      <c r="S224" s="11">
        <f>InputData[[#This Row],[TOTAL SALES]]-InputData[[#This Row],[TOTAL COST]]</f>
        <v>13.199999999999989</v>
      </c>
      <c r="T224" s="18">
        <f>InputData[[#This Row],[PROFIT ]]/InputData[[#This Row],[TOTAL SALES]]</f>
        <v>9.0909090909090842E-2</v>
      </c>
    </row>
    <row r="225" spans="1:20" hidden="1" x14ac:dyDescent="0.25">
      <c r="A225" s="3">
        <v>44494</v>
      </c>
      <c r="B225" s="4" t="s">
        <v>98</v>
      </c>
      <c r="C225" s="5">
        <v>9</v>
      </c>
      <c r="D225" s="5" t="s">
        <v>106</v>
      </c>
      <c r="E225" s="5" t="s">
        <v>107</v>
      </c>
      <c r="F225" s="6">
        <v>0</v>
      </c>
      <c r="G225" t="str">
        <f>VLOOKUP(InputData[[#This Row],[PRODUCT ID]],'Master Data'!$A:$F,2,0)</f>
        <v>Product44</v>
      </c>
      <c r="H225" t="str">
        <f>VLOOKUP(InputData[[#This Row],[PRODUCT ID]],'Master Data'!$A:$F,3,0)</f>
        <v>Category05</v>
      </c>
      <c r="I225" t="str">
        <f>VLOOKUP(InputData[[#This Row],[PRODUCT ID]],'Master Data'!$A:$F,4,0)</f>
        <v>Kg</v>
      </c>
      <c r="J225" s="14">
        <f>VLOOKUP(InputData[[#This Row],[PRODUCT ID]],'Master Data'!$A:$F,5,0)</f>
        <v>76</v>
      </c>
      <c r="K225" s="14">
        <f>VLOOKUP(InputData[[#This Row],[PRODUCT ID]],'Master Data'!$A:$F,6,0)</f>
        <v>82.08</v>
      </c>
      <c r="L225" s="14">
        <f>PRODUCT(InputData[[#This Row],[QUANTITY]],InputData[[#This Row],[COST]])</f>
        <v>684</v>
      </c>
      <c r="M225" s="14">
        <f>PRODUCT(InputData[[#This Row],[QUANTITY]],InputData[[#This Row],[SALE PRICE ]])*(1-InputData[[#This Row],[DISCOUNT %]])</f>
        <v>738.72</v>
      </c>
      <c r="N225" s="14">
        <f>InputData[[#This Row],[TOTAL COST]]/10^3</f>
        <v>0.68400000000000005</v>
      </c>
      <c r="O225" s="14">
        <f>InputData[[#This Row],[TOTAL SALES]]/10^3</f>
        <v>0.73872000000000004</v>
      </c>
      <c r="P225" s="11">
        <f>DAY(InputData[[#This Row],[DATE]])</f>
        <v>25</v>
      </c>
      <c r="Q225" s="11" t="str">
        <f>TEXT(InputData[[#This Row],[DATE]],"mmm")</f>
        <v>Oct</v>
      </c>
      <c r="R225" s="11">
        <f>YEAR(InputData[[#This Row],[DATE]])</f>
        <v>2021</v>
      </c>
      <c r="S225" s="11">
        <f>InputData[[#This Row],[TOTAL SALES]]-InputData[[#This Row],[TOTAL COST]]</f>
        <v>54.720000000000027</v>
      </c>
      <c r="T225" s="18">
        <f>InputData[[#This Row],[PROFIT ]]/InputData[[#This Row],[TOTAL SALES]]</f>
        <v>7.4074074074074112E-2</v>
      </c>
    </row>
    <row r="226" spans="1:20" hidden="1" x14ac:dyDescent="0.25">
      <c r="A226" s="3">
        <v>44495</v>
      </c>
      <c r="B226" s="4" t="s">
        <v>14</v>
      </c>
      <c r="C226" s="5">
        <v>6</v>
      </c>
      <c r="D226" s="5" t="s">
        <v>105</v>
      </c>
      <c r="E226" s="5" t="s">
        <v>107</v>
      </c>
      <c r="F226" s="6">
        <v>0</v>
      </c>
      <c r="G226" t="str">
        <f>VLOOKUP(InputData[[#This Row],[PRODUCT ID]],'Master Data'!$A:$F,2,0)</f>
        <v>Product04</v>
      </c>
      <c r="H226" t="str">
        <f>VLOOKUP(InputData[[#This Row],[PRODUCT ID]],'Master Data'!$A:$F,3,0)</f>
        <v>Category01</v>
      </c>
      <c r="I226" t="str">
        <f>VLOOKUP(InputData[[#This Row],[PRODUCT ID]],'Master Data'!$A:$F,4,0)</f>
        <v>Lt</v>
      </c>
      <c r="J226" s="14">
        <f>VLOOKUP(InputData[[#This Row],[PRODUCT ID]],'Master Data'!$A:$F,5,0)</f>
        <v>44</v>
      </c>
      <c r="K226" s="14">
        <f>VLOOKUP(InputData[[#This Row],[PRODUCT ID]],'Master Data'!$A:$F,6,0)</f>
        <v>48.84</v>
      </c>
      <c r="L226" s="14">
        <f>PRODUCT(InputData[[#This Row],[QUANTITY]],InputData[[#This Row],[COST]])</f>
        <v>264</v>
      </c>
      <c r="M226" s="14">
        <f>PRODUCT(InputData[[#This Row],[QUANTITY]],InputData[[#This Row],[SALE PRICE ]])*(1-InputData[[#This Row],[DISCOUNT %]])</f>
        <v>293.04000000000002</v>
      </c>
      <c r="N226" s="14">
        <f>InputData[[#This Row],[TOTAL COST]]/10^3</f>
        <v>0.26400000000000001</v>
      </c>
      <c r="O226" s="14">
        <f>InputData[[#This Row],[TOTAL SALES]]/10^3</f>
        <v>0.29304000000000002</v>
      </c>
      <c r="P226" s="11">
        <f>DAY(InputData[[#This Row],[DATE]])</f>
        <v>26</v>
      </c>
      <c r="Q226" s="11" t="str">
        <f>TEXT(InputData[[#This Row],[DATE]],"mmm")</f>
        <v>Oct</v>
      </c>
      <c r="R226" s="11">
        <f>YEAR(InputData[[#This Row],[DATE]])</f>
        <v>2021</v>
      </c>
      <c r="S226" s="11">
        <f>InputData[[#This Row],[TOTAL SALES]]-InputData[[#This Row],[TOTAL COST]]</f>
        <v>29.04000000000002</v>
      </c>
      <c r="T226" s="18">
        <f>InputData[[#This Row],[PROFIT ]]/InputData[[#This Row],[TOTAL SALES]]</f>
        <v>9.9099099099099155E-2</v>
      </c>
    </row>
    <row r="227" spans="1:20" hidden="1" x14ac:dyDescent="0.25">
      <c r="A227" s="3">
        <v>44497</v>
      </c>
      <c r="B227" s="4" t="s">
        <v>22</v>
      </c>
      <c r="C227" s="5">
        <v>1</v>
      </c>
      <c r="D227" s="5" t="s">
        <v>108</v>
      </c>
      <c r="E227" s="5" t="s">
        <v>107</v>
      </c>
      <c r="F227" s="6">
        <v>0</v>
      </c>
      <c r="G227" t="str">
        <f>VLOOKUP(InputData[[#This Row],[PRODUCT ID]],'Master Data'!$A:$F,2,0)</f>
        <v>Product08</v>
      </c>
      <c r="H227" t="str">
        <f>VLOOKUP(InputData[[#This Row],[PRODUCT ID]],'Master Data'!$A:$F,3,0)</f>
        <v>Category01</v>
      </c>
      <c r="I227" t="str">
        <f>VLOOKUP(InputData[[#This Row],[PRODUCT ID]],'Master Data'!$A:$F,4,0)</f>
        <v>Kg</v>
      </c>
      <c r="J227" s="14">
        <f>VLOOKUP(InputData[[#This Row],[PRODUCT ID]],'Master Data'!$A:$F,5,0)</f>
        <v>83</v>
      </c>
      <c r="K227" s="14">
        <f>VLOOKUP(InputData[[#This Row],[PRODUCT ID]],'Master Data'!$A:$F,6,0)</f>
        <v>94.62</v>
      </c>
      <c r="L227" s="14">
        <f>PRODUCT(InputData[[#This Row],[QUANTITY]],InputData[[#This Row],[COST]])</f>
        <v>83</v>
      </c>
      <c r="M227" s="14">
        <f>PRODUCT(InputData[[#This Row],[QUANTITY]],InputData[[#This Row],[SALE PRICE ]])*(1-InputData[[#This Row],[DISCOUNT %]])</f>
        <v>94.62</v>
      </c>
      <c r="N227" s="14">
        <f>InputData[[#This Row],[TOTAL COST]]/10^3</f>
        <v>8.3000000000000004E-2</v>
      </c>
      <c r="O227" s="14">
        <f>InputData[[#This Row],[TOTAL SALES]]/10^3</f>
        <v>9.462000000000001E-2</v>
      </c>
      <c r="P227" s="11">
        <f>DAY(InputData[[#This Row],[DATE]])</f>
        <v>28</v>
      </c>
      <c r="Q227" s="11" t="str">
        <f>TEXT(InputData[[#This Row],[DATE]],"mmm")</f>
        <v>Oct</v>
      </c>
      <c r="R227" s="11">
        <f>YEAR(InputData[[#This Row],[DATE]])</f>
        <v>2021</v>
      </c>
      <c r="S227" s="11">
        <f>InputData[[#This Row],[TOTAL SALES]]-InputData[[#This Row],[TOTAL COST]]</f>
        <v>11.620000000000005</v>
      </c>
      <c r="T227" s="18">
        <f>InputData[[#This Row],[PROFIT ]]/InputData[[#This Row],[TOTAL SALES]]</f>
        <v>0.1228070175438597</v>
      </c>
    </row>
    <row r="228" spans="1:20" hidden="1" x14ac:dyDescent="0.25">
      <c r="A228" s="3">
        <v>44498</v>
      </c>
      <c r="B228" s="4" t="s">
        <v>86</v>
      </c>
      <c r="C228" s="5">
        <v>14</v>
      </c>
      <c r="D228" s="5" t="s">
        <v>106</v>
      </c>
      <c r="E228" s="5" t="s">
        <v>106</v>
      </c>
      <c r="F228" s="6">
        <v>0</v>
      </c>
      <c r="G228" t="str">
        <f>VLOOKUP(InputData[[#This Row],[PRODUCT ID]],'Master Data'!$A:$F,2,0)</f>
        <v>Product38</v>
      </c>
      <c r="H228" t="str">
        <f>VLOOKUP(InputData[[#This Row],[PRODUCT ID]],'Master Data'!$A:$F,3,0)</f>
        <v>Category05</v>
      </c>
      <c r="I228" t="str">
        <f>VLOOKUP(InputData[[#This Row],[PRODUCT ID]],'Master Data'!$A:$F,4,0)</f>
        <v>Kg</v>
      </c>
      <c r="J228" s="14">
        <f>VLOOKUP(InputData[[#This Row],[PRODUCT ID]],'Master Data'!$A:$F,5,0)</f>
        <v>72</v>
      </c>
      <c r="K228" s="14">
        <f>VLOOKUP(InputData[[#This Row],[PRODUCT ID]],'Master Data'!$A:$F,6,0)</f>
        <v>79.92</v>
      </c>
      <c r="L228" s="14">
        <f>PRODUCT(InputData[[#This Row],[QUANTITY]],InputData[[#This Row],[COST]])</f>
        <v>1008</v>
      </c>
      <c r="M228" s="14">
        <f>PRODUCT(InputData[[#This Row],[QUANTITY]],InputData[[#This Row],[SALE PRICE ]])*(1-InputData[[#This Row],[DISCOUNT %]])</f>
        <v>1118.8800000000001</v>
      </c>
      <c r="N228" s="14">
        <f>InputData[[#This Row],[TOTAL COST]]/10^3</f>
        <v>1.008</v>
      </c>
      <c r="O228" s="14">
        <f>InputData[[#This Row],[TOTAL SALES]]/10^3</f>
        <v>1.1188800000000001</v>
      </c>
      <c r="P228" s="11">
        <f>DAY(InputData[[#This Row],[DATE]])</f>
        <v>29</v>
      </c>
      <c r="Q228" s="11" t="str">
        <f>TEXT(InputData[[#This Row],[DATE]],"mmm")</f>
        <v>Oct</v>
      </c>
      <c r="R228" s="11">
        <f>YEAR(InputData[[#This Row],[DATE]])</f>
        <v>2021</v>
      </c>
      <c r="S228" s="11">
        <f>InputData[[#This Row],[TOTAL SALES]]-InputData[[#This Row],[TOTAL COST]]</f>
        <v>110.88000000000011</v>
      </c>
      <c r="T228" s="18">
        <f>InputData[[#This Row],[PROFIT ]]/InputData[[#This Row],[TOTAL SALES]]</f>
        <v>9.9099099099099183E-2</v>
      </c>
    </row>
    <row r="229" spans="1:20" hidden="1" x14ac:dyDescent="0.25">
      <c r="A229" s="3">
        <v>44500</v>
      </c>
      <c r="B229" s="4" t="s">
        <v>50</v>
      </c>
      <c r="C229" s="5">
        <v>6</v>
      </c>
      <c r="D229" s="5" t="s">
        <v>106</v>
      </c>
      <c r="E229" s="5" t="s">
        <v>107</v>
      </c>
      <c r="F229" s="6">
        <v>0</v>
      </c>
      <c r="G229" t="str">
        <f>VLOOKUP(InputData[[#This Row],[PRODUCT ID]],'Master Data'!$A:$F,2,0)</f>
        <v>Product21</v>
      </c>
      <c r="H229" t="str">
        <f>VLOOKUP(InputData[[#This Row],[PRODUCT ID]],'Master Data'!$A:$F,3,0)</f>
        <v>Category03</v>
      </c>
      <c r="I229" t="str">
        <f>VLOOKUP(InputData[[#This Row],[PRODUCT ID]],'Master Data'!$A:$F,4,0)</f>
        <v>Ft</v>
      </c>
      <c r="J229" s="14">
        <f>VLOOKUP(InputData[[#This Row],[PRODUCT ID]],'Master Data'!$A:$F,5,0)</f>
        <v>126</v>
      </c>
      <c r="K229" s="14">
        <f>VLOOKUP(InputData[[#This Row],[PRODUCT ID]],'Master Data'!$A:$F,6,0)</f>
        <v>162.54</v>
      </c>
      <c r="L229" s="14">
        <f>PRODUCT(InputData[[#This Row],[QUANTITY]],InputData[[#This Row],[COST]])</f>
        <v>756</v>
      </c>
      <c r="M229" s="14">
        <f>PRODUCT(InputData[[#This Row],[QUANTITY]],InputData[[#This Row],[SALE PRICE ]])*(1-InputData[[#This Row],[DISCOUNT %]])</f>
        <v>975.24</v>
      </c>
      <c r="N229" s="14">
        <f>InputData[[#This Row],[TOTAL COST]]/10^3</f>
        <v>0.75600000000000001</v>
      </c>
      <c r="O229" s="14">
        <f>InputData[[#This Row],[TOTAL SALES]]/10^3</f>
        <v>0.97524</v>
      </c>
      <c r="P229" s="11">
        <f>DAY(InputData[[#This Row],[DATE]])</f>
        <v>31</v>
      </c>
      <c r="Q229" s="11" t="str">
        <f>TEXT(InputData[[#This Row],[DATE]],"mmm")</f>
        <v>Oct</v>
      </c>
      <c r="R229" s="11">
        <f>YEAR(InputData[[#This Row],[DATE]])</f>
        <v>2021</v>
      </c>
      <c r="S229" s="11">
        <f>InputData[[#This Row],[TOTAL SALES]]-InputData[[#This Row],[TOTAL COST]]</f>
        <v>219.24</v>
      </c>
      <c r="T229" s="18">
        <f>InputData[[#This Row],[PROFIT ]]/InputData[[#This Row],[TOTAL SALES]]</f>
        <v>0.22480620155038761</v>
      </c>
    </row>
    <row r="230" spans="1:20" hidden="1" x14ac:dyDescent="0.25">
      <c r="A230" s="3">
        <v>44503</v>
      </c>
      <c r="B230" s="4" t="s">
        <v>33</v>
      </c>
      <c r="C230" s="5">
        <v>12</v>
      </c>
      <c r="D230" s="5" t="s">
        <v>108</v>
      </c>
      <c r="E230" s="5" t="s">
        <v>107</v>
      </c>
      <c r="F230" s="6">
        <v>0</v>
      </c>
      <c r="G230" t="str">
        <f>VLOOKUP(InputData[[#This Row],[PRODUCT ID]],'Master Data'!$A:$F,2,0)</f>
        <v>Product13</v>
      </c>
      <c r="H230" t="str">
        <f>VLOOKUP(InputData[[#This Row],[PRODUCT ID]],'Master Data'!$A:$F,3,0)</f>
        <v>Category02</v>
      </c>
      <c r="I230" t="str">
        <f>VLOOKUP(InputData[[#This Row],[PRODUCT ID]],'Master Data'!$A:$F,4,0)</f>
        <v>Kg</v>
      </c>
      <c r="J230" s="14">
        <f>VLOOKUP(InputData[[#This Row],[PRODUCT ID]],'Master Data'!$A:$F,5,0)</f>
        <v>112</v>
      </c>
      <c r="K230" s="14">
        <f>VLOOKUP(InputData[[#This Row],[PRODUCT ID]],'Master Data'!$A:$F,6,0)</f>
        <v>122.08</v>
      </c>
      <c r="L230" s="14">
        <f>PRODUCT(InputData[[#This Row],[QUANTITY]],InputData[[#This Row],[COST]])</f>
        <v>1344</v>
      </c>
      <c r="M230" s="14">
        <f>PRODUCT(InputData[[#This Row],[QUANTITY]],InputData[[#This Row],[SALE PRICE ]])*(1-InputData[[#This Row],[DISCOUNT %]])</f>
        <v>1464.96</v>
      </c>
      <c r="N230" s="14">
        <f>InputData[[#This Row],[TOTAL COST]]/10^3</f>
        <v>1.3440000000000001</v>
      </c>
      <c r="O230" s="14">
        <f>InputData[[#This Row],[TOTAL SALES]]/10^3</f>
        <v>1.46496</v>
      </c>
      <c r="P230" s="11">
        <f>DAY(InputData[[#This Row],[DATE]])</f>
        <v>3</v>
      </c>
      <c r="Q230" s="11" t="str">
        <f>TEXT(InputData[[#This Row],[DATE]],"mmm")</f>
        <v>Nov</v>
      </c>
      <c r="R230" s="11">
        <f>YEAR(InputData[[#This Row],[DATE]])</f>
        <v>2021</v>
      </c>
      <c r="S230" s="11">
        <f>InputData[[#This Row],[TOTAL SALES]]-InputData[[#This Row],[TOTAL COST]]</f>
        <v>120.96000000000004</v>
      </c>
      <c r="T230" s="18">
        <f>InputData[[#This Row],[PROFIT ]]/InputData[[#This Row],[TOTAL SALES]]</f>
        <v>8.256880733944956E-2</v>
      </c>
    </row>
    <row r="231" spans="1:20" hidden="1" x14ac:dyDescent="0.25">
      <c r="A231" s="3">
        <v>44506</v>
      </c>
      <c r="B231" s="4" t="s">
        <v>81</v>
      </c>
      <c r="C231" s="5">
        <v>10</v>
      </c>
      <c r="D231" s="5" t="s">
        <v>108</v>
      </c>
      <c r="E231" s="5" t="s">
        <v>106</v>
      </c>
      <c r="F231" s="6">
        <v>0</v>
      </c>
      <c r="G231" t="str">
        <f>VLOOKUP(InputData[[#This Row],[PRODUCT ID]],'Master Data'!$A:$F,2,0)</f>
        <v>Product36</v>
      </c>
      <c r="H231" t="str">
        <f>VLOOKUP(InputData[[#This Row],[PRODUCT ID]],'Master Data'!$A:$F,3,0)</f>
        <v>Category04</v>
      </c>
      <c r="I231" t="str">
        <f>VLOOKUP(InputData[[#This Row],[PRODUCT ID]],'Master Data'!$A:$F,4,0)</f>
        <v>Kg</v>
      </c>
      <c r="J231" s="14">
        <f>VLOOKUP(InputData[[#This Row],[PRODUCT ID]],'Master Data'!$A:$F,5,0)</f>
        <v>90</v>
      </c>
      <c r="K231" s="14">
        <f>VLOOKUP(InputData[[#This Row],[PRODUCT ID]],'Master Data'!$A:$F,6,0)</f>
        <v>96.3</v>
      </c>
      <c r="L231" s="14">
        <f>PRODUCT(InputData[[#This Row],[QUANTITY]],InputData[[#This Row],[COST]])</f>
        <v>900</v>
      </c>
      <c r="M231" s="14">
        <f>PRODUCT(InputData[[#This Row],[QUANTITY]],InputData[[#This Row],[SALE PRICE ]])*(1-InputData[[#This Row],[DISCOUNT %]])</f>
        <v>963</v>
      </c>
      <c r="N231" s="14">
        <f>InputData[[#This Row],[TOTAL COST]]/10^3</f>
        <v>0.9</v>
      </c>
      <c r="O231" s="14">
        <f>InputData[[#This Row],[TOTAL SALES]]/10^3</f>
        <v>0.96299999999999997</v>
      </c>
      <c r="P231" s="11">
        <f>DAY(InputData[[#This Row],[DATE]])</f>
        <v>6</v>
      </c>
      <c r="Q231" s="11" t="str">
        <f>TEXT(InputData[[#This Row],[DATE]],"mmm")</f>
        <v>Nov</v>
      </c>
      <c r="R231" s="11">
        <f>YEAR(InputData[[#This Row],[DATE]])</f>
        <v>2021</v>
      </c>
      <c r="S231" s="11">
        <f>InputData[[#This Row],[TOTAL SALES]]-InputData[[#This Row],[TOTAL COST]]</f>
        <v>63</v>
      </c>
      <c r="T231" s="18">
        <f>InputData[[#This Row],[PROFIT ]]/InputData[[#This Row],[TOTAL SALES]]</f>
        <v>6.5420560747663545E-2</v>
      </c>
    </row>
    <row r="232" spans="1:20" hidden="1" x14ac:dyDescent="0.25">
      <c r="A232" s="3">
        <v>44508</v>
      </c>
      <c r="B232" s="4" t="s">
        <v>20</v>
      </c>
      <c r="C232" s="5">
        <v>15</v>
      </c>
      <c r="D232" s="5" t="s">
        <v>108</v>
      </c>
      <c r="E232" s="5" t="s">
        <v>106</v>
      </c>
      <c r="F232" s="6">
        <v>0</v>
      </c>
      <c r="G232" t="str">
        <f>VLOOKUP(InputData[[#This Row],[PRODUCT ID]],'Master Data'!$A:$F,2,0)</f>
        <v>Product07</v>
      </c>
      <c r="H232" t="str">
        <f>VLOOKUP(InputData[[#This Row],[PRODUCT ID]],'Master Data'!$A:$F,3,0)</f>
        <v>Category01</v>
      </c>
      <c r="I232" t="str">
        <f>VLOOKUP(InputData[[#This Row],[PRODUCT ID]],'Master Data'!$A:$F,4,0)</f>
        <v>Lt</v>
      </c>
      <c r="J232" s="14">
        <f>VLOOKUP(InputData[[#This Row],[PRODUCT ID]],'Master Data'!$A:$F,5,0)</f>
        <v>43</v>
      </c>
      <c r="K232" s="14">
        <f>VLOOKUP(InputData[[#This Row],[PRODUCT ID]],'Master Data'!$A:$F,6,0)</f>
        <v>47.730000000000004</v>
      </c>
      <c r="L232" s="14">
        <f>PRODUCT(InputData[[#This Row],[QUANTITY]],InputData[[#This Row],[COST]])</f>
        <v>645</v>
      </c>
      <c r="M232" s="14">
        <f>PRODUCT(InputData[[#This Row],[QUANTITY]],InputData[[#This Row],[SALE PRICE ]])*(1-InputData[[#This Row],[DISCOUNT %]])</f>
        <v>715.95</v>
      </c>
      <c r="N232" s="14">
        <f>InputData[[#This Row],[TOTAL COST]]/10^3</f>
        <v>0.64500000000000002</v>
      </c>
      <c r="O232" s="14">
        <f>InputData[[#This Row],[TOTAL SALES]]/10^3</f>
        <v>0.71595000000000009</v>
      </c>
      <c r="P232" s="11">
        <f>DAY(InputData[[#This Row],[DATE]])</f>
        <v>8</v>
      </c>
      <c r="Q232" s="11" t="str">
        <f>TEXT(InputData[[#This Row],[DATE]],"mmm")</f>
        <v>Nov</v>
      </c>
      <c r="R232" s="11">
        <f>YEAR(InputData[[#This Row],[DATE]])</f>
        <v>2021</v>
      </c>
      <c r="S232" s="11">
        <f>InputData[[#This Row],[TOTAL SALES]]-InputData[[#This Row],[TOTAL COST]]</f>
        <v>70.950000000000045</v>
      </c>
      <c r="T232" s="18">
        <f>InputData[[#This Row],[PROFIT ]]/InputData[[#This Row],[TOTAL SALES]]</f>
        <v>9.9099099099099155E-2</v>
      </c>
    </row>
    <row r="233" spans="1:20" hidden="1" x14ac:dyDescent="0.25">
      <c r="A233" s="3">
        <v>44510</v>
      </c>
      <c r="B233" s="4" t="s">
        <v>94</v>
      </c>
      <c r="C233" s="5">
        <v>6</v>
      </c>
      <c r="D233" s="5" t="s">
        <v>106</v>
      </c>
      <c r="E233" s="5" t="s">
        <v>107</v>
      </c>
      <c r="F233" s="6">
        <v>0</v>
      </c>
      <c r="G233" t="str">
        <f>VLOOKUP(InputData[[#This Row],[PRODUCT ID]],'Master Data'!$A:$F,2,0)</f>
        <v>Product42</v>
      </c>
      <c r="H233" t="str">
        <f>VLOOKUP(InputData[[#This Row],[PRODUCT ID]],'Master Data'!$A:$F,3,0)</f>
        <v>Category05</v>
      </c>
      <c r="I233" t="str">
        <f>VLOOKUP(InputData[[#This Row],[PRODUCT ID]],'Master Data'!$A:$F,4,0)</f>
        <v>Ft</v>
      </c>
      <c r="J233" s="14">
        <f>VLOOKUP(InputData[[#This Row],[PRODUCT ID]],'Master Data'!$A:$F,5,0)</f>
        <v>120</v>
      </c>
      <c r="K233" s="14">
        <f>VLOOKUP(InputData[[#This Row],[PRODUCT ID]],'Master Data'!$A:$F,6,0)</f>
        <v>162</v>
      </c>
      <c r="L233" s="14">
        <f>PRODUCT(InputData[[#This Row],[QUANTITY]],InputData[[#This Row],[COST]])</f>
        <v>720</v>
      </c>
      <c r="M233" s="14">
        <f>PRODUCT(InputData[[#This Row],[QUANTITY]],InputData[[#This Row],[SALE PRICE ]])*(1-InputData[[#This Row],[DISCOUNT %]])</f>
        <v>972</v>
      </c>
      <c r="N233" s="14">
        <f>InputData[[#This Row],[TOTAL COST]]/10^3</f>
        <v>0.72</v>
      </c>
      <c r="O233" s="14">
        <f>InputData[[#This Row],[TOTAL SALES]]/10^3</f>
        <v>0.97199999999999998</v>
      </c>
      <c r="P233" s="11">
        <f>DAY(InputData[[#This Row],[DATE]])</f>
        <v>10</v>
      </c>
      <c r="Q233" s="11" t="str">
        <f>TEXT(InputData[[#This Row],[DATE]],"mmm")</f>
        <v>Nov</v>
      </c>
      <c r="R233" s="11">
        <f>YEAR(InputData[[#This Row],[DATE]])</f>
        <v>2021</v>
      </c>
      <c r="S233" s="11">
        <f>InputData[[#This Row],[TOTAL SALES]]-InputData[[#This Row],[TOTAL COST]]</f>
        <v>252</v>
      </c>
      <c r="T233" s="18">
        <f>InputData[[#This Row],[PROFIT ]]/InputData[[#This Row],[TOTAL SALES]]</f>
        <v>0.25925925925925924</v>
      </c>
    </row>
    <row r="234" spans="1:20" hidden="1" x14ac:dyDescent="0.25">
      <c r="A234" s="3">
        <v>44511</v>
      </c>
      <c r="B234" s="4" t="s">
        <v>90</v>
      </c>
      <c r="C234" s="5">
        <v>12</v>
      </c>
      <c r="D234" s="5" t="s">
        <v>105</v>
      </c>
      <c r="E234" s="5" t="s">
        <v>106</v>
      </c>
      <c r="F234" s="6">
        <v>0</v>
      </c>
      <c r="G234" t="str">
        <f>VLOOKUP(InputData[[#This Row],[PRODUCT ID]],'Master Data'!$A:$F,2,0)</f>
        <v>Product40</v>
      </c>
      <c r="H234" t="str">
        <f>VLOOKUP(InputData[[#This Row],[PRODUCT ID]],'Master Data'!$A:$F,3,0)</f>
        <v>Category05</v>
      </c>
      <c r="I234" t="str">
        <f>VLOOKUP(InputData[[#This Row],[PRODUCT ID]],'Master Data'!$A:$F,4,0)</f>
        <v>Kg</v>
      </c>
      <c r="J234" s="14">
        <f>VLOOKUP(InputData[[#This Row],[PRODUCT ID]],'Master Data'!$A:$F,5,0)</f>
        <v>90</v>
      </c>
      <c r="K234" s="14">
        <f>VLOOKUP(InputData[[#This Row],[PRODUCT ID]],'Master Data'!$A:$F,6,0)</f>
        <v>115.2</v>
      </c>
      <c r="L234" s="14">
        <f>PRODUCT(InputData[[#This Row],[QUANTITY]],InputData[[#This Row],[COST]])</f>
        <v>1080</v>
      </c>
      <c r="M234" s="14">
        <f>PRODUCT(InputData[[#This Row],[QUANTITY]],InputData[[#This Row],[SALE PRICE ]])*(1-InputData[[#This Row],[DISCOUNT %]])</f>
        <v>1382.4</v>
      </c>
      <c r="N234" s="14">
        <f>InputData[[#This Row],[TOTAL COST]]/10^3</f>
        <v>1.08</v>
      </c>
      <c r="O234" s="14">
        <f>InputData[[#This Row],[TOTAL SALES]]/10^3</f>
        <v>1.3824000000000001</v>
      </c>
      <c r="P234" s="11">
        <f>DAY(InputData[[#This Row],[DATE]])</f>
        <v>11</v>
      </c>
      <c r="Q234" s="11" t="str">
        <f>TEXT(InputData[[#This Row],[DATE]],"mmm")</f>
        <v>Nov</v>
      </c>
      <c r="R234" s="11">
        <f>YEAR(InputData[[#This Row],[DATE]])</f>
        <v>2021</v>
      </c>
      <c r="S234" s="11">
        <f>InputData[[#This Row],[TOTAL SALES]]-InputData[[#This Row],[TOTAL COST]]</f>
        <v>302.40000000000009</v>
      </c>
      <c r="T234" s="18">
        <f>InputData[[#This Row],[PROFIT ]]/InputData[[#This Row],[TOTAL SALES]]</f>
        <v>0.21875000000000006</v>
      </c>
    </row>
    <row r="235" spans="1:20" hidden="1" x14ac:dyDescent="0.25">
      <c r="A235" s="3">
        <v>44512</v>
      </c>
      <c r="B235" s="4" t="s">
        <v>26</v>
      </c>
      <c r="C235" s="5">
        <v>3</v>
      </c>
      <c r="D235" s="5" t="s">
        <v>106</v>
      </c>
      <c r="E235" s="5" t="s">
        <v>107</v>
      </c>
      <c r="F235" s="6">
        <v>0</v>
      </c>
      <c r="G235" t="str">
        <f>VLOOKUP(InputData[[#This Row],[PRODUCT ID]],'Master Data'!$A:$F,2,0)</f>
        <v>Product10</v>
      </c>
      <c r="H235" t="str">
        <f>VLOOKUP(InputData[[#This Row],[PRODUCT ID]],'Master Data'!$A:$F,3,0)</f>
        <v>Category02</v>
      </c>
      <c r="I235" t="str">
        <f>VLOOKUP(InputData[[#This Row],[PRODUCT ID]],'Master Data'!$A:$F,4,0)</f>
        <v>Ft</v>
      </c>
      <c r="J235" s="14">
        <f>VLOOKUP(InputData[[#This Row],[PRODUCT ID]],'Master Data'!$A:$F,5,0)</f>
        <v>148</v>
      </c>
      <c r="K235" s="14">
        <f>VLOOKUP(InputData[[#This Row],[PRODUCT ID]],'Master Data'!$A:$F,6,0)</f>
        <v>164.28</v>
      </c>
      <c r="L235" s="14">
        <f>PRODUCT(InputData[[#This Row],[QUANTITY]],InputData[[#This Row],[COST]])</f>
        <v>444</v>
      </c>
      <c r="M235" s="14">
        <f>PRODUCT(InputData[[#This Row],[QUANTITY]],InputData[[#This Row],[SALE PRICE ]])*(1-InputData[[#This Row],[DISCOUNT %]])</f>
        <v>492.84000000000003</v>
      </c>
      <c r="N235" s="14">
        <f>InputData[[#This Row],[TOTAL COST]]/10^3</f>
        <v>0.44400000000000001</v>
      </c>
      <c r="O235" s="14">
        <f>InputData[[#This Row],[TOTAL SALES]]/10^3</f>
        <v>0.49284000000000006</v>
      </c>
      <c r="P235" s="11">
        <f>DAY(InputData[[#This Row],[DATE]])</f>
        <v>12</v>
      </c>
      <c r="Q235" s="11" t="str">
        <f>TEXT(InputData[[#This Row],[DATE]],"mmm")</f>
        <v>Nov</v>
      </c>
      <c r="R235" s="11">
        <f>YEAR(InputData[[#This Row],[DATE]])</f>
        <v>2021</v>
      </c>
      <c r="S235" s="11">
        <f>InputData[[#This Row],[TOTAL SALES]]-InputData[[#This Row],[TOTAL COST]]</f>
        <v>48.840000000000032</v>
      </c>
      <c r="T235" s="18">
        <f>InputData[[#This Row],[PROFIT ]]/InputData[[#This Row],[TOTAL SALES]]</f>
        <v>9.9099099099099155E-2</v>
      </c>
    </row>
    <row r="236" spans="1:20" hidden="1" x14ac:dyDescent="0.25">
      <c r="A236" s="3">
        <v>44520</v>
      </c>
      <c r="B236" s="4" t="s">
        <v>77</v>
      </c>
      <c r="C236" s="5">
        <v>14</v>
      </c>
      <c r="D236" s="5" t="s">
        <v>106</v>
      </c>
      <c r="E236" s="5" t="s">
        <v>106</v>
      </c>
      <c r="F236" s="6">
        <v>0</v>
      </c>
      <c r="G236" t="str">
        <f>VLOOKUP(InputData[[#This Row],[PRODUCT ID]],'Master Data'!$A:$F,2,0)</f>
        <v>Product34</v>
      </c>
      <c r="H236" t="str">
        <f>VLOOKUP(InputData[[#This Row],[PRODUCT ID]],'Master Data'!$A:$F,3,0)</f>
        <v>Category04</v>
      </c>
      <c r="I236" t="str">
        <f>VLOOKUP(InputData[[#This Row],[PRODUCT ID]],'Master Data'!$A:$F,4,0)</f>
        <v>Lt</v>
      </c>
      <c r="J236" s="14">
        <f>VLOOKUP(InputData[[#This Row],[PRODUCT ID]],'Master Data'!$A:$F,5,0)</f>
        <v>55</v>
      </c>
      <c r="K236" s="14">
        <f>VLOOKUP(InputData[[#This Row],[PRODUCT ID]],'Master Data'!$A:$F,6,0)</f>
        <v>58.3</v>
      </c>
      <c r="L236" s="14">
        <f>PRODUCT(InputData[[#This Row],[QUANTITY]],InputData[[#This Row],[COST]])</f>
        <v>770</v>
      </c>
      <c r="M236" s="14">
        <f>PRODUCT(InputData[[#This Row],[QUANTITY]],InputData[[#This Row],[SALE PRICE ]])*(1-InputData[[#This Row],[DISCOUNT %]])</f>
        <v>816.19999999999993</v>
      </c>
      <c r="N236" s="14">
        <f>InputData[[#This Row],[TOTAL COST]]/10^3</f>
        <v>0.77</v>
      </c>
      <c r="O236" s="14">
        <f>InputData[[#This Row],[TOTAL SALES]]/10^3</f>
        <v>0.81619999999999993</v>
      </c>
      <c r="P236" s="11">
        <f>DAY(InputData[[#This Row],[DATE]])</f>
        <v>20</v>
      </c>
      <c r="Q236" s="11" t="str">
        <f>TEXT(InputData[[#This Row],[DATE]],"mmm")</f>
        <v>Nov</v>
      </c>
      <c r="R236" s="11">
        <f>YEAR(InputData[[#This Row],[DATE]])</f>
        <v>2021</v>
      </c>
      <c r="S236" s="11">
        <f>InputData[[#This Row],[TOTAL SALES]]-InputData[[#This Row],[TOTAL COST]]</f>
        <v>46.199999999999932</v>
      </c>
      <c r="T236" s="18">
        <f>InputData[[#This Row],[PROFIT ]]/InputData[[#This Row],[TOTAL SALES]]</f>
        <v>5.6603773584905578E-2</v>
      </c>
    </row>
    <row r="237" spans="1:20" hidden="1" x14ac:dyDescent="0.25">
      <c r="A237" s="3">
        <v>44520</v>
      </c>
      <c r="B237" s="4" t="s">
        <v>22</v>
      </c>
      <c r="C237" s="5">
        <v>11</v>
      </c>
      <c r="D237" s="5" t="s">
        <v>106</v>
      </c>
      <c r="E237" s="5" t="s">
        <v>107</v>
      </c>
      <c r="F237" s="6">
        <v>0</v>
      </c>
      <c r="G237" t="str">
        <f>VLOOKUP(InputData[[#This Row],[PRODUCT ID]],'Master Data'!$A:$F,2,0)</f>
        <v>Product08</v>
      </c>
      <c r="H237" t="str">
        <f>VLOOKUP(InputData[[#This Row],[PRODUCT ID]],'Master Data'!$A:$F,3,0)</f>
        <v>Category01</v>
      </c>
      <c r="I237" t="str">
        <f>VLOOKUP(InputData[[#This Row],[PRODUCT ID]],'Master Data'!$A:$F,4,0)</f>
        <v>Kg</v>
      </c>
      <c r="J237" s="14">
        <f>VLOOKUP(InputData[[#This Row],[PRODUCT ID]],'Master Data'!$A:$F,5,0)</f>
        <v>83</v>
      </c>
      <c r="K237" s="14">
        <f>VLOOKUP(InputData[[#This Row],[PRODUCT ID]],'Master Data'!$A:$F,6,0)</f>
        <v>94.62</v>
      </c>
      <c r="L237" s="14">
        <f>PRODUCT(InputData[[#This Row],[QUANTITY]],InputData[[#This Row],[COST]])</f>
        <v>913</v>
      </c>
      <c r="M237" s="14">
        <f>PRODUCT(InputData[[#This Row],[QUANTITY]],InputData[[#This Row],[SALE PRICE ]])*(1-InputData[[#This Row],[DISCOUNT %]])</f>
        <v>1040.8200000000002</v>
      </c>
      <c r="N237" s="14">
        <f>InputData[[#This Row],[TOTAL COST]]/10^3</f>
        <v>0.91300000000000003</v>
      </c>
      <c r="O237" s="14">
        <f>InputData[[#This Row],[TOTAL SALES]]/10^3</f>
        <v>1.0408200000000001</v>
      </c>
      <c r="P237" s="11">
        <f>DAY(InputData[[#This Row],[DATE]])</f>
        <v>20</v>
      </c>
      <c r="Q237" s="11" t="str">
        <f>TEXT(InputData[[#This Row],[DATE]],"mmm")</f>
        <v>Nov</v>
      </c>
      <c r="R237" s="11">
        <f>YEAR(InputData[[#This Row],[DATE]])</f>
        <v>2021</v>
      </c>
      <c r="S237" s="11">
        <f>InputData[[#This Row],[TOTAL SALES]]-InputData[[#This Row],[TOTAL COST]]</f>
        <v>127.82000000000016</v>
      </c>
      <c r="T237" s="18">
        <f>InputData[[#This Row],[PROFIT ]]/InputData[[#This Row],[TOTAL SALES]]</f>
        <v>0.12280701754385978</v>
      </c>
    </row>
    <row r="238" spans="1:20" hidden="1" x14ac:dyDescent="0.25">
      <c r="A238" s="3">
        <v>44521</v>
      </c>
      <c r="B238" s="4" t="s">
        <v>35</v>
      </c>
      <c r="C238" s="5">
        <v>1</v>
      </c>
      <c r="D238" s="5" t="s">
        <v>105</v>
      </c>
      <c r="E238" s="5" t="s">
        <v>106</v>
      </c>
      <c r="F238" s="6">
        <v>0</v>
      </c>
      <c r="G238" t="str">
        <f>VLOOKUP(InputData[[#This Row],[PRODUCT ID]],'Master Data'!$A:$F,2,0)</f>
        <v>Product14</v>
      </c>
      <c r="H238" t="str">
        <f>VLOOKUP(InputData[[#This Row],[PRODUCT ID]],'Master Data'!$A:$F,3,0)</f>
        <v>Category02</v>
      </c>
      <c r="I238" t="str">
        <f>VLOOKUP(InputData[[#This Row],[PRODUCT ID]],'Master Data'!$A:$F,4,0)</f>
        <v>Kg</v>
      </c>
      <c r="J238" s="14">
        <f>VLOOKUP(InputData[[#This Row],[PRODUCT ID]],'Master Data'!$A:$F,5,0)</f>
        <v>112</v>
      </c>
      <c r="K238" s="14">
        <f>VLOOKUP(InputData[[#This Row],[PRODUCT ID]],'Master Data'!$A:$F,6,0)</f>
        <v>146.72</v>
      </c>
      <c r="L238" s="14">
        <f>PRODUCT(InputData[[#This Row],[QUANTITY]],InputData[[#This Row],[COST]])</f>
        <v>112</v>
      </c>
      <c r="M238" s="14">
        <f>PRODUCT(InputData[[#This Row],[QUANTITY]],InputData[[#This Row],[SALE PRICE ]])*(1-InputData[[#This Row],[DISCOUNT %]])</f>
        <v>146.72</v>
      </c>
      <c r="N238" s="14">
        <f>InputData[[#This Row],[TOTAL COST]]/10^3</f>
        <v>0.112</v>
      </c>
      <c r="O238" s="14">
        <f>InputData[[#This Row],[TOTAL SALES]]/10^3</f>
        <v>0.14671999999999999</v>
      </c>
      <c r="P238" s="11">
        <f>DAY(InputData[[#This Row],[DATE]])</f>
        <v>21</v>
      </c>
      <c r="Q238" s="11" t="str">
        <f>TEXT(InputData[[#This Row],[DATE]],"mmm")</f>
        <v>Nov</v>
      </c>
      <c r="R238" s="11">
        <f>YEAR(InputData[[#This Row],[DATE]])</f>
        <v>2021</v>
      </c>
      <c r="S238" s="11">
        <f>InputData[[#This Row],[TOTAL SALES]]-InputData[[#This Row],[TOTAL COST]]</f>
        <v>34.72</v>
      </c>
      <c r="T238" s="18">
        <f>InputData[[#This Row],[PROFIT ]]/InputData[[#This Row],[TOTAL SALES]]</f>
        <v>0.23664122137404581</v>
      </c>
    </row>
    <row r="239" spans="1:20" hidden="1" x14ac:dyDescent="0.25">
      <c r="A239" s="3">
        <v>44521</v>
      </c>
      <c r="B239" s="4" t="s">
        <v>18</v>
      </c>
      <c r="C239" s="5">
        <v>1</v>
      </c>
      <c r="D239" s="5" t="s">
        <v>106</v>
      </c>
      <c r="E239" s="5" t="s">
        <v>107</v>
      </c>
      <c r="F239" s="6">
        <v>0</v>
      </c>
      <c r="G239" t="str">
        <f>VLOOKUP(InputData[[#This Row],[PRODUCT ID]],'Master Data'!$A:$F,2,0)</f>
        <v>Product06</v>
      </c>
      <c r="H239" t="str">
        <f>VLOOKUP(InputData[[#This Row],[PRODUCT ID]],'Master Data'!$A:$F,3,0)</f>
        <v>Category01</v>
      </c>
      <c r="I239" t="str">
        <f>VLOOKUP(InputData[[#This Row],[PRODUCT ID]],'Master Data'!$A:$F,4,0)</f>
        <v>Kg</v>
      </c>
      <c r="J239" s="14">
        <f>VLOOKUP(InputData[[#This Row],[PRODUCT ID]],'Master Data'!$A:$F,5,0)</f>
        <v>75</v>
      </c>
      <c r="K239" s="14">
        <f>VLOOKUP(InputData[[#This Row],[PRODUCT ID]],'Master Data'!$A:$F,6,0)</f>
        <v>85.5</v>
      </c>
      <c r="L239" s="14">
        <f>PRODUCT(InputData[[#This Row],[QUANTITY]],InputData[[#This Row],[COST]])</f>
        <v>75</v>
      </c>
      <c r="M239" s="14">
        <f>PRODUCT(InputData[[#This Row],[QUANTITY]],InputData[[#This Row],[SALE PRICE ]])*(1-InputData[[#This Row],[DISCOUNT %]])</f>
        <v>85.5</v>
      </c>
      <c r="N239" s="14">
        <f>InputData[[#This Row],[TOTAL COST]]/10^3</f>
        <v>7.4999999999999997E-2</v>
      </c>
      <c r="O239" s="14">
        <f>InputData[[#This Row],[TOTAL SALES]]/10^3</f>
        <v>8.5500000000000007E-2</v>
      </c>
      <c r="P239" s="11">
        <f>DAY(InputData[[#This Row],[DATE]])</f>
        <v>21</v>
      </c>
      <c r="Q239" s="11" t="str">
        <f>TEXT(InputData[[#This Row],[DATE]],"mmm")</f>
        <v>Nov</v>
      </c>
      <c r="R239" s="11">
        <f>YEAR(InputData[[#This Row],[DATE]])</f>
        <v>2021</v>
      </c>
      <c r="S239" s="11">
        <f>InputData[[#This Row],[TOTAL SALES]]-InputData[[#This Row],[TOTAL COST]]</f>
        <v>10.5</v>
      </c>
      <c r="T239" s="18">
        <f>InputData[[#This Row],[PROFIT ]]/InputData[[#This Row],[TOTAL SALES]]</f>
        <v>0.12280701754385964</v>
      </c>
    </row>
    <row r="240" spans="1:20" hidden="1" x14ac:dyDescent="0.25">
      <c r="A240" s="3">
        <v>44527</v>
      </c>
      <c r="B240" s="4" t="s">
        <v>31</v>
      </c>
      <c r="C240" s="5">
        <v>8</v>
      </c>
      <c r="D240" s="5" t="s">
        <v>106</v>
      </c>
      <c r="E240" s="5" t="s">
        <v>106</v>
      </c>
      <c r="F240" s="6">
        <v>0</v>
      </c>
      <c r="G240" t="str">
        <f>VLOOKUP(InputData[[#This Row],[PRODUCT ID]],'Master Data'!$A:$F,2,0)</f>
        <v>Product12</v>
      </c>
      <c r="H240" t="str">
        <f>VLOOKUP(InputData[[#This Row],[PRODUCT ID]],'Master Data'!$A:$F,3,0)</f>
        <v>Category02</v>
      </c>
      <c r="I240" t="str">
        <f>VLOOKUP(InputData[[#This Row],[PRODUCT ID]],'Master Data'!$A:$F,4,0)</f>
        <v>Kg</v>
      </c>
      <c r="J240" s="14">
        <f>VLOOKUP(InputData[[#This Row],[PRODUCT ID]],'Master Data'!$A:$F,5,0)</f>
        <v>73</v>
      </c>
      <c r="K240" s="14">
        <f>VLOOKUP(InputData[[#This Row],[PRODUCT ID]],'Master Data'!$A:$F,6,0)</f>
        <v>94.17</v>
      </c>
      <c r="L240" s="14">
        <f>PRODUCT(InputData[[#This Row],[QUANTITY]],InputData[[#This Row],[COST]])</f>
        <v>584</v>
      </c>
      <c r="M240" s="14">
        <f>PRODUCT(InputData[[#This Row],[QUANTITY]],InputData[[#This Row],[SALE PRICE ]])*(1-InputData[[#This Row],[DISCOUNT %]])</f>
        <v>753.36</v>
      </c>
      <c r="N240" s="14">
        <f>InputData[[#This Row],[TOTAL COST]]/10^3</f>
        <v>0.58399999999999996</v>
      </c>
      <c r="O240" s="14">
        <f>InputData[[#This Row],[TOTAL SALES]]/10^3</f>
        <v>0.75336000000000003</v>
      </c>
      <c r="P240" s="11">
        <f>DAY(InputData[[#This Row],[DATE]])</f>
        <v>27</v>
      </c>
      <c r="Q240" s="11" t="str">
        <f>TEXT(InputData[[#This Row],[DATE]],"mmm")</f>
        <v>Nov</v>
      </c>
      <c r="R240" s="11">
        <f>YEAR(InputData[[#This Row],[DATE]])</f>
        <v>2021</v>
      </c>
      <c r="S240" s="11">
        <f>InputData[[#This Row],[TOTAL SALES]]-InputData[[#This Row],[TOTAL COST]]</f>
        <v>169.36</v>
      </c>
      <c r="T240" s="18">
        <f>InputData[[#This Row],[PROFIT ]]/InputData[[#This Row],[TOTAL SALES]]</f>
        <v>0.22480620155038761</v>
      </c>
    </row>
    <row r="241" spans="1:20" hidden="1" x14ac:dyDescent="0.25">
      <c r="A241" s="3">
        <v>44528</v>
      </c>
      <c r="B241" s="4" t="s">
        <v>90</v>
      </c>
      <c r="C241" s="5">
        <v>2</v>
      </c>
      <c r="D241" s="5" t="s">
        <v>108</v>
      </c>
      <c r="E241" s="5" t="s">
        <v>107</v>
      </c>
      <c r="F241" s="6">
        <v>0</v>
      </c>
      <c r="G241" t="str">
        <f>VLOOKUP(InputData[[#This Row],[PRODUCT ID]],'Master Data'!$A:$F,2,0)</f>
        <v>Product40</v>
      </c>
      <c r="H241" t="str">
        <f>VLOOKUP(InputData[[#This Row],[PRODUCT ID]],'Master Data'!$A:$F,3,0)</f>
        <v>Category05</v>
      </c>
      <c r="I241" t="str">
        <f>VLOOKUP(InputData[[#This Row],[PRODUCT ID]],'Master Data'!$A:$F,4,0)</f>
        <v>Kg</v>
      </c>
      <c r="J241" s="14">
        <f>VLOOKUP(InputData[[#This Row],[PRODUCT ID]],'Master Data'!$A:$F,5,0)</f>
        <v>90</v>
      </c>
      <c r="K241" s="14">
        <f>VLOOKUP(InputData[[#This Row],[PRODUCT ID]],'Master Data'!$A:$F,6,0)</f>
        <v>115.2</v>
      </c>
      <c r="L241" s="14">
        <f>PRODUCT(InputData[[#This Row],[QUANTITY]],InputData[[#This Row],[COST]])</f>
        <v>180</v>
      </c>
      <c r="M241" s="14">
        <f>PRODUCT(InputData[[#This Row],[QUANTITY]],InputData[[#This Row],[SALE PRICE ]])*(1-InputData[[#This Row],[DISCOUNT %]])</f>
        <v>230.4</v>
      </c>
      <c r="N241" s="14">
        <f>InputData[[#This Row],[TOTAL COST]]/10^3</f>
        <v>0.18</v>
      </c>
      <c r="O241" s="14">
        <f>InputData[[#This Row],[TOTAL SALES]]/10^3</f>
        <v>0.23039999999999999</v>
      </c>
      <c r="P241" s="11">
        <f>DAY(InputData[[#This Row],[DATE]])</f>
        <v>28</v>
      </c>
      <c r="Q241" s="11" t="str">
        <f>TEXT(InputData[[#This Row],[DATE]],"mmm")</f>
        <v>Nov</v>
      </c>
      <c r="R241" s="11">
        <f>YEAR(InputData[[#This Row],[DATE]])</f>
        <v>2021</v>
      </c>
      <c r="S241" s="11">
        <f>InputData[[#This Row],[TOTAL SALES]]-InputData[[#This Row],[TOTAL COST]]</f>
        <v>50.400000000000006</v>
      </c>
      <c r="T241" s="18">
        <f>InputData[[#This Row],[PROFIT ]]/InputData[[#This Row],[TOTAL SALES]]</f>
        <v>0.21875000000000003</v>
      </c>
    </row>
    <row r="242" spans="1:20" hidden="1" x14ac:dyDescent="0.25">
      <c r="A242" s="3">
        <v>44530</v>
      </c>
      <c r="B242" s="4" t="s">
        <v>88</v>
      </c>
      <c r="C242" s="5">
        <v>15</v>
      </c>
      <c r="D242" s="5" t="s">
        <v>108</v>
      </c>
      <c r="E242" s="5" t="s">
        <v>106</v>
      </c>
      <c r="F242" s="6">
        <v>0</v>
      </c>
      <c r="G242" t="str">
        <f>VLOOKUP(InputData[[#This Row],[PRODUCT ID]],'Master Data'!$A:$F,2,0)</f>
        <v>Product39</v>
      </c>
      <c r="H242" t="str">
        <f>VLOOKUP(InputData[[#This Row],[PRODUCT ID]],'Master Data'!$A:$F,3,0)</f>
        <v>Category05</v>
      </c>
      <c r="I242" t="str">
        <f>VLOOKUP(InputData[[#This Row],[PRODUCT ID]],'Master Data'!$A:$F,4,0)</f>
        <v>No.</v>
      </c>
      <c r="J242" s="14">
        <f>VLOOKUP(InputData[[#This Row],[PRODUCT ID]],'Master Data'!$A:$F,5,0)</f>
        <v>37</v>
      </c>
      <c r="K242" s="14">
        <f>VLOOKUP(InputData[[#This Row],[PRODUCT ID]],'Master Data'!$A:$F,6,0)</f>
        <v>42.55</v>
      </c>
      <c r="L242" s="14">
        <f>PRODUCT(InputData[[#This Row],[QUANTITY]],InputData[[#This Row],[COST]])</f>
        <v>555</v>
      </c>
      <c r="M242" s="14">
        <f>PRODUCT(InputData[[#This Row],[QUANTITY]],InputData[[#This Row],[SALE PRICE ]])*(1-InputData[[#This Row],[DISCOUNT %]])</f>
        <v>638.25</v>
      </c>
      <c r="N242" s="14">
        <f>InputData[[#This Row],[TOTAL COST]]/10^3</f>
        <v>0.55500000000000005</v>
      </c>
      <c r="O242" s="14">
        <f>InputData[[#This Row],[TOTAL SALES]]/10^3</f>
        <v>0.63824999999999998</v>
      </c>
      <c r="P242" s="11">
        <f>DAY(InputData[[#This Row],[DATE]])</f>
        <v>30</v>
      </c>
      <c r="Q242" s="11" t="str">
        <f>TEXT(InputData[[#This Row],[DATE]],"mmm")</f>
        <v>Nov</v>
      </c>
      <c r="R242" s="11">
        <f>YEAR(InputData[[#This Row],[DATE]])</f>
        <v>2021</v>
      </c>
      <c r="S242" s="11">
        <f>InputData[[#This Row],[TOTAL SALES]]-InputData[[#This Row],[TOTAL COST]]</f>
        <v>83.25</v>
      </c>
      <c r="T242" s="18">
        <f>InputData[[#This Row],[PROFIT ]]/InputData[[#This Row],[TOTAL SALES]]</f>
        <v>0.13043478260869565</v>
      </c>
    </row>
    <row r="243" spans="1:20" hidden="1" x14ac:dyDescent="0.25">
      <c r="A243" s="3">
        <v>44532</v>
      </c>
      <c r="B243" s="4" t="s">
        <v>39</v>
      </c>
      <c r="C243" s="5">
        <v>10</v>
      </c>
      <c r="D243" s="5" t="s">
        <v>108</v>
      </c>
      <c r="E243" s="5" t="s">
        <v>107</v>
      </c>
      <c r="F243" s="6">
        <v>0</v>
      </c>
      <c r="G243" t="str">
        <f>VLOOKUP(InputData[[#This Row],[PRODUCT ID]],'Master Data'!$A:$F,2,0)</f>
        <v>Product16</v>
      </c>
      <c r="H243" t="str">
        <f>VLOOKUP(InputData[[#This Row],[PRODUCT ID]],'Master Data'!$A:$F,3,0)</f>
        <v>Category02</v>
      </c>
      <c r="I243" t="str">
        <f>VLOOKUP(InputData[[#This Row],[PRODUCT ID]],'Master Data'!$A:$F,4,0)</f>
        <v>No.</v>
      </c>
      <c r="J243" s="14">
        <f>VLOOKUP(InputData[[#This Row],[PRODUCT ID]],'Master Data'!$A:$F,5,0)</f>
        <v>13</v>
      </c>
      <c r="K243" s="14">
        <f>VLOOKUP(InputData[[#This Row],[PRODUCT ID]],'Master Data'!$A:$F,6,0)</f>
        <v>16.64</v>
      </c>
      <c r="L243" s="14">
        <f>PRODUCT(InputData[[#This Row],[QUANTITY]],InputData[[#This Row],[COST]])</f>
        <v>130</v>
      </c>
      <c r="M243" s="14">
        <f>PRODUCT(InputData[[#This Row],[QUANTITY]],InputData[[#This Row],[SALE PRICE ]])*(1-InputData[[#This Row],[DISCOUNT %]])</f>
        <v>166.4</v>
      </c>
      <c r="N243" s="14">
        <f>InputData[[#This Row],[TOTAL COST]]/10^3</f>
        <v>0.13</v>
      </c>
      <c r="O243" s="14">
        <f>InputData[[#This Row],[TOTAL SALES]]/10^3</f>
        <v>0.16639999999999999</v>
      </c>
      <c r="P243" s="11">
        <f>DAY(InputData[[#This Row],[DATE]])</f>
        <v>2</v>
      </c>
      <c r="Q243" s="11" t="str">
        <f>TEXT(InputData[[#This Row],[DATE]],"mmm")</f>
        <v>Dec</v>
      </c>
      <c r="R243" s="11">
        <f>YEAR(InputData[[#This Row],[DATE]])</f>
        <v>2021</v>
      </c>
      <c r="S243" s="11">
        <f>InputData[[#This Row],[TOTAL SALES]]-InputData[[#This Row],[TOTAL COST]]</f>
        <v>36.400000000000006</v>
      </c>
      <c r="T243" s="18">
        <f>InputData[[#This Row],[PROFIT ]]/InputData[[#This Row],[TOTAL SALES]]</f>
        <v>0.21875000000000003</v>
      </c>
    </row>
    <row r="244" spans="1:20" hidden="1" x14ac:dyDescent="0.25">
      <c r="A244" s="3">
        <v>44533</v>
      </c>
      <c r="B244" s="4" t="s">
        <v>77</v>
      </c>
      <c r="C244" s="5">
        <v>2</v>
      </c>
      <c r="D244" s="5" t="s">
        <v>106</v>
      </c>
      <c r="E244" s="5" t="s">
        <v>107</v>
      </c>
      <c r="F244" s="6">
        <v>0</v>
      </c>
      <c r="G244" t="str">
        <f>VLOOKUP(InputData[[#This Row],[PRODUCT ID]],'Master Data'!$A:$F,2,0)</f>
        <v>Product34</v>
      </c>
      <c r="H244" t="str">
        <f>VLOOKUP(InputData[[#This Row],[PRODUCT ID]],'Master Data'!$A:$F,3,0)</f>
        <v>Category04</v>
      </c>
      <c r="I244" t="str">
        <f>VLOOKUP(InputData[[#This Row],[PRODUCT ID]],'Master Data'!$A:$F,4,0)</f>
        <v>Lt</v>
      </c>
      <c r="J244" s="14">
        <f>VLOOKUP(InputData[[#This Row],[PRODUCT ID]],'Master Data'!$A:$F,5,0)</f>
        <v>55</v>
      </c>
      <c r="K244" s="14">
        <f>VLOOKUP(InputData[[#This Row],[PRODUCT ID]],'Master Data'!$A:$F,6,0)</f>
        <v>58.3</v>
      </c>
      <c r="L244" s="14">
        <f>PRODUCT(InputData[[#This Row],[QUANTITY]],InputData[[#This Row],[COST]])</f>
        <v>110</v>
      </c>
      <c r="M244" s="14">
        <f>PRODUCT(InputData[[#This Row],[QUANTITY]],InputData[[#This Row],[SALE PRICE ]])*(1-InputData[[#This Row],[DISCOUNT %]])</f>
        <v>116.6</v>
      </c>
      <c r="N244" s="14">
        <f>InputData[[#This Row],[TOTAL COST]]/10^3</f>
        <v>0.11</v>
      </c>
      <c r="O244" s="14">
        <f>InputData[[#This Row],[TOTAL SALES]]/10^3</f>
        <v>0.1166</v>
      </c>
      <c r="P244" s="11">
        <f>DAY(InputData[[#This Row],[DATE]])</f>
        <v>3</v>
      </c>
      <c r="Q244" s="11" t="str">
        <f>TEXT(InputData[[#This Row],[DATE]],"mmm")</f>
        <v>Dec</v>
      </c>
      <c r="R244" s="11">
        <f>YEAR(InputData[[#This Row],[DATE]])</f>
        <v>2021</v>
      </c>
      <c r="S244" s="11">
        <f>InputData[[#This Row],[TOTAL SALES]]-InputData[[#This Row],[TOTAL COST]]</f>
        <v>6.5999999999999943</v>
      </c>
      <c r="T244" s="18">
        <f>InputData[[#This Row],[PROFIT ]]/InputData[[#This Row],[TOTAL SALES]]</f>
        <v>5.6603773584905613E-2</v>
      </c>
    </row>
    <row r="245" spans="1:20" hidden="1" x14ac:dyDescent="0.25">
      <c r="A245" s="3">
        <v>44533</v>
      </c>
      <c r="B245" s="4" t="s">
        <v>45</v>
      </c>
      <c r="C245" s="5">
        <v>8</v>
      </c>
      <c r="D245" s="5" t="s">
        <v>106</v>
      </c>
      <c r="E245" s="5" t="s">
        <v>106</v>
      </c>
      <c r="F245" s="6">
        <v>0</v>
      </c>
      <c r="G245" t="str">
        <f>VLOOKUP(InputData[[#This Row],[PRODUCT ID]],'Master Data'!$A:$F,2,0)</f>
        <v>Product19</v>
      </c>
      <c r="H245" t="str">
        <f>VLOOKUP(InputData[[#This Row],[PRODUCT ID]],'Master Data'!$A:$F,3,0)</f>
        <v>Category02</v>
      </c>
      <c r="I245" t="str">
        <f>VLOOKUP(InputData[[#This Row],[PRODUCT ID]],'Master Data'!$A:$F,4,0)</f>
        <v>Ft</v>
      </c>
      <c r="J245" s="14">
        <f>VLOOKUP(InputData[[#This Row],[PRODUCT ID]],'Master Data'!$A:$F,5,0)</f>
        <v>150</v>
      </c>
      <c r="K245" s="14">
        <f>VLOOKUP(InputData[[#This Row],[PRODUCT ID]],'Master Data'!$A:$F,6,0)</f>
        <v>210</v>
      </c>
      <c r="L245" s="14">
        <f>PRODUCT(InputData[[#This Row],[QUANTITY]],InputData[[#This Row],[COST]])</f>
        <v>1200</v>
      </c>
      <c r="M245" s="14">
        <f>PRODUCT(InputData[[#This Row],[QUANTITY]],InputData[[#This Row],[SALE PRICE ]])*(1-InputData[[#This Row],[DISCOUNT %]])</f>
        <v>1680</v>
      </c>
      <c r="N245" s="14">
        <f>InputData[[#This Row],[TOTAL COST]]/10^3</f>
        <v>1.2</v>
      </c>
      <c r="O245" s="14">
        <f>InputData[[#This Row],[TOTAL SALES]]/10^3</f>
        <v>1.68</v>
      </c>
      <c r="P245" s="11">
        <f>DAY(InputData[[#This Row],[DATE]])</f>
        <v>3</v>
      </c>
      <c r="Q245" s="11" t="str">
        <f>TEXT(InputData[[#This Row],[DATE]],"mmm")</f>
        <v>Dec</v>
      </c>
      <c r="R245" s="11">
        <f>YEAR(InputData[[#This Row],[DATE]])</f>
        <v>2021</v>
      </c>
      <c r="S245" s="11">
        <f>InputData[[#This Row],[TOTAL SALES]]-InputData[[#This Row],[TOTAL COST]]</f>
        <v>480</v>
      </c>
      <c r="T245" s="18">
        <f>InputData[[#This Row],[PROFIT ]]/InputData[[#This Row],[TOTAL SALES]]</f>
        <v>0.2857142857142857</v>
      </c>
    </row>
    <row r="246" spans="1:20" hidden="1" x14ac:dyDescent="0.25">
      <c r="A246" s="3">
        <v>44535</v>
      </c>
      <c r="B246" s="4" t="s">
        <v>14</v>
      </c>
      <c r="C246" s="5">
        <v>15</v>
      </c>
      <c r="D246" s="5" t="s">
        <v>108</v>
      </c>
      <c r="E246" s="5" t="s">
        <v>107</v>
      </c>
      <c r="F246" s="6">
        <v>0</v>
      </c>
      <c r="G246" t="str">
        <f>VLOOKUP(InputData[[#This Row],[PRODUCT ID]],'Master Data'!$A:$F,2,0)</f>
        <v>Product04</v>
      </c>
      <c r="H246" t="str">
        <f>VLOOKUP(InputData[[#This Row],[PRODUCT ID]],'Master Data'!$A:$F,3,0)</f>
        <v>Category01</v>
      </c>
      <c r="I246" t="str">
        <f>VLOOKUP(InputData[[#This Row],[PRODUCT ID]],'Master Data'!$A:$F,4,0)</f>
        <v>Lt</v>
      </c>
      <c r="J246" s="14">
        <f>VLOOKUP(InputData[[#This Row],[PRODUCT ID]],'Master Data'!$A:$F,5,0)</f>
        <v>44</v>
      </c>
      <c r="K246" s="14">
        <f>VLOOKUP(InputData[[#This Row],[PRODUCT ID]],'Master Data'!$A:$F,6,0)</f>
        <v>48.84</v>
      </c>
      <c r="L246" s="14">
        <f>PRODUCT(InputData[[#This Row],[QUANTITY]],InputData[[#This Row],[COST]])</f>
        <v>660</v>
      </c>
      <c r="M246" s="14">
        <f>PRODUCT(InputData[[#This Row],[QUANTITY]],InputData[[#This Row],[SALE PRICE ]])*(1-InputData[[#This Row],[DISCOUNT %]])</f>
        <v>732.6</v>
      </c>
      <c r="N246" s="14">
        <f>InputData[[#This Row],[TOTAL COST]]/10^3</f>
        <v>0.66</v>
      </c>
      <c r="O246" s="14">
        <f>InputData[[#This Row],[TOTAL SALES]]/10^3</f>
        <v>0.73260000000000003</v>
      </c>
      <c r="P246" s="11">
        <f>DAY(InputData[[#This Row],[DATE]])</f>
        <v>5</v>
      </c>
      <c r="Q246" s="11" t="str">
        <f>TEXT(InputData[[#This Row],[DATE]],"mmm")</f>
        <v>Dec</v>
      </c>
      <c r="R246" s="11">
        <f>YEAR(InputData[[#This Row],[DATE]])</f>
        <v>2021</v>
      </c>
      <c r="S246" s="11">
        <f>InputData[[#This Row],[TOTAL SALES]]-InputData[[#This Row],[TOTAL COST]]</f>
        <v>72.600000000000023</v>
      </c>
      <c r="T246" s="18">
        <f>InputData[[#This Row],[PROFIT ]]/InputData[[#This Row],[TOTAL SALES]]</f>
        <v>9.9099099099099128E-2</v>
      </c>
    </row>
    <row r="247" spans="1:20" hidden="1" x14ac:dyDescent="0.25">
      <c r="A247" s="3">
        <v>44535</v>
      </c>
      <c r="B247" s="4" t="s">
        <v>26</v>
      </c>
      <c r="C247" s="5">
        <v>1</v>
      </c>
      <c r="D247" s="5" t="s">
        <v>108</v>
      </c>
      <c r="E247" s="5" t="s">
        <v>106</v>
      </c>
      <c r="F247" s="6">
        <v>0</v>
      </c>
      <c r="G247" t="str">
        <f>VLOOKUP(InputData[[#This Row],[PRODUCT ID]],'Master Data'!$A:$F,2,0)</f>
        <v>Product10</v>
      </c>
      <c r="H247" t="str">
        <f>VLOOKUP(InputData[[#This Row],[PRODUCT ID]],'Master Data'!$A:$F,3,0)</f>
        <v>Category02</v>
      </c>
      <c r="I247" t="str">
        <f>VLOOKUP(InputData[[#This Row],[PRODUCT ID]],'Master Data'!$A:$F,4,0)</f>
        <v>Ft</v>
      </c>
      <c r="J247" s="14">
        <f>VLOOKUP(InputData[[#This Row],[PRODUCT ID]],'Master Data'!$A:$F,5,0)</f>
        <v>148</v>
      </c>
      <c r="K247" s="14">
        <f>VLOOKUP(InputData[[#This Row],[PRODUCT ID]],'Master Data'!$A:$F,6,0)</f>
        <v>164.28</v>
      </c>
      <c r="L247" s="14">
        <f>PRODUCT(InputData[[#This Row],[QUANTITY]],InputData[[#This Row],[COST]])</f>
        <v>148</v>
      </c>
      <c r="M247" s="14">
        <f>PRODUCT(InputData[[#This Row],[QUANTITY]],InputData[[#This Row],[SALE PRICE ]])*(1-InputData[[#This Row],[DISCOUNT %]])</f>
        <v>164.28</v>
      </c>
      <c r="N247" s="14">
        <f>InputData[[#This Row],[TOTAL COST]]/10^3</f>
        <v>0.14799999999999999</v>
      </c>
      <c r="O247" s="14">
        <f>InputData[[#This Row],[TOTAL SALES]]/10^3</f>
        <v>0.16428000000000001</v>
      </c>
      <c r="P247" s="11">
        <f>DAY(InputData[[#This Row],[DATE]])</f>
        <v>5</v>
      </c>
      <c r="Q247" s="11" t="str">
        <f>TEXT(InputData[[#This Row],[DATE]],"mmm")</f>
        <v>Dec</v>
      </c>
      <c r="R247" s="11">
        <f>YEAR(InputData[[#This Row],[DATE]])</f>
        <v>2021</v>
      </c>
      <c r="S247" s="11">
        <f>InputData[[#This Row],[TOTAL SALES]]-InputData[[#This Row],[TOTAL COST]]</f>
        <v>16.28</v>
      </c>
      <c r="T247" s="18">
        <f>InputData[[#This Row],[PROFIT ]]/InputData[[#This Row],[TOTAL SALES]]</f>
        <v>9.90990990990991E-2</v>
      </c>
    </row>
    <row r="248" spans="1:20" hidden="1" x14ac:dyDescent="0.25">
      <c r="A248" s="3">
        <v>44537</v>
      </c>
      <c r="B248" s="4" t="s">
        <v>33</v>
      </c>
      <c r="C248" s="5">
        <v>8</v>
      </c>
      <c r="D248" s="5" t="s">
        <v>108</v>
      </c>
      <c r="E248" s="5" t="s">
        <v>106</v>
      </c>
      <c r="F248" s="6">
        <v>0</v>
      </c>
      <c r="G248" t="str">
        <f>VLOOKUP(InputData[[#This Row],[PRODUCT ID]],'Master Data'!$A:$F,2,0)</f>
        <v>Product13</v>
      </c>
      <c r="H248" t="str">
        <f>VLOOKUP(InputData[[#This Row],[PRODUCT ID]],'Master Data'!$A:$F,3,0)</f>
        <v>Category02</v>
      </c>
      <c r="I248" t="str">
        <f>VLOOKUP(InputData[[#This Row],[PRODUCT ID]],'Master Data'!$A:$F,4,0)</f>
        <v>Kg</v>
      </c>
      <c r="J248" s="14">
        <f>VLOOKUP(InputData[[#This Row],[PRODUCT ID]],'Master Data'!$A:$F,5,0)</f>
        <v>112</v>
      </c>
      <c r="K248" s="14">
        <f>VLOOKUP(InputData[[#This Row],[PRODUCT ID]],'Master Data'!$A:$F,6,0)</f>
        <v>122.08</v>
      </c>
      <c r="L248" s="14">
        <f>PRODUCT(InputData[[#This Row],[QUANTITY]],InputData[[#This Row],[COST]])</f>
        <v>896</v>
      </c>
      <c r="M248" s="14">
        <f>PRODUCT(InputData[[#This Row],[QUANTITY]],InputData[[#This Row],[SALE PRICE ]])*(1-InputData[[#This Row],[DISCOUNT %]])</f>
        <v>976.64</v>
      </c>
      <c r="N248" s="14">
        <f>InputData[[#This Row],[TOTAL COST]]/10^3</f>
        <v>0.89600000000000002</v>
      </c>
      <c r="O248" s="14">
        <f>InputData[[#This Row],[TOTAL SALES]]/10^3</f>
        <v>0.97663999999999995</v>
      </c>
      <c r="P248" s="11">
        <f>DAY(InputData[[#This Row],[DATE]])</f>
        <v>7</v>
      </c>
      <c r="Q248" s="11" t="str">
        <f>TEXT(InputData[[#This Row],[DATE]],"mmm")</f>
        <v>Dec</v>
      </c>
      <c r="R248" s="11">
        <f>YEAR(InputData[[#This Row],[DATE]])</f>
        <v>2021</v>
      </c>
      <c r="S248" s="11">
        <f>InputData[[#This Row],[TOTAL SALES]]-InputData[[#This Row],[TOTAL COST]]</f>
        <v>80.639999999999986</v>
      </c>
      <c r="T248" s="18">
        <f>InputData[[#This Row],[PROFIT ]]/InputData[[#This Row],[TOTAL SALES]]</f>
        <v>8.2568807339449532E-2</v>
      </c>
    </row>
    <row r="249" spans="1:20" hidden="1" x14ac:dyDescent="0.25">
      <c r="A249" s="3">
        <v>44538</v>
      </c>
      <c r="B249" s="4" t="s">
        <v>98</v>
      </c>
      <c r="C249" s="5">
        <v>14</v>
      </c>
      <c r="D249" s="5" t="s">
        <v>108</v>
      </c>
      <c r="E249" s="5" t="s">
        <v>106</v>
      </c>
      <c r="F249" s="6">
        <v>0</v>
      </c>
      <c r="G249" t="str">
        <f>VLOOKUP(InputData[[#This Row],[PRODUCT ID]],'Master Data'!$A:$F,2,0)</f>
        <v>Product44</v>
      </c>
      <c r="H249" t="str">
        <f>VLOOKUP(InputData[[#This Row],[PRODUCT ID]],'Master Data'!$A:$F,3,0)</f>
        <v>Category05</v>
      </c>
      <c r="I249" t="str">
        <f>VLOOKUP(InputData[[#This Row],[PRODUCT ID]],'Master Data'!$A:$F,4,0)</f>
        <v>Kg</v>
      </c>
      <c r="J249" s="14">
        <f>VLOOKUP(InputData[[#This Row],[PRODUCT ID]],'Master Data'!$A:$F,5,0)</f>
        <v>76</v>
      </c>
      <c r="K249" s="14">
        <f>VLOOKUP(InputData[[#This Row],[PRODUCT ID]],'Master Data'!$A:$F,6,0)</f>
        <v>82.08</v>
      </c>
      <c r="L249" s="14">
        <f>PRODUCT(InputData[[#This Row],[QUANTITY]],InputData[[#This Row],[COST]])</f>
        <v>1064</v>
      </c>
      <c r="M249" s="14">
        <f>PRODUCT(InputData[[#This Row],[QUANTITY]],InputData[[#This Row],[SALE PRICE ]])*(1-InputData[[#This Row],[DISCOUNT %]])</f>
        <v>1149.1199999999999</v>
      </c>
      <c r="N249" s="14">
        <f>InputData[[#This Row],[TOTAL COST]]/10^3</f>
        <v>1.0640000000000001</v>
      </c>
      <c r="O249" s="14">
        <f>InputData[[#This Row],[TOTAL SALES]]/10^3</f>
        <v>1.1491199999999999</v>
      </c>
      <c r="P249" s="11">
        <f>DAY(InputData[[#This Row],[DATE]])</f>
        <v>8</v>
      </c>
      <c r="Q249" s="11" t="str">
        <f>TEXT(InputData[[#This Row],[DATE]],"mmm")</f>
        <v>Dec</v>
      </c>
      <c r="R249" s="11">
        <f>YEAR(InputData[[#This Row],[DATE]])</f>
        <v>2021</v>
      </c>
      <c r="S249" s="11">
        <f>InputData[[#This Row],[TOTAL SALES]]-InputData[[#This Row],[TOTAL COST]]</f>
        <v>85.119999999999891</v>
      </c>
      <c r="T249" s="18">
        <f>InputData[[#This Row],[PROFIT ]]/InputData[[#This Row],[TOTAL SALES]]</f>
        <v>7.4074074074073987E-2</v>
      </c>
    </row>
    <row r="250" spans="1:20" hidden="1" x14ac:dyDescent="0.25">
      <c r="A250" s="3">
        <v>44544</v>
      </c>
      <c r="B250" s="4" t="s">
        <v>94</v>
      </c>
      <c r="C250" s="5">
        <v>4</v>
      </c>
      <c r="D250" s="5" t="s">
        <v>108</v>
      </c>
      <c r="E250" s="5" t="s">
        <v>106</v>
      </c>
      <c r="F250" s="6">
        <v>0</v>
      </c>
      <c r="G250" t="str">
        <f>VLOOKUP(InputData[[#This Row],[PRODUCT ID]],'Master Data'!$A:$F,2,0)</f>
        <v>Product42</v>
      </c>
      <c r="H250" t="str">
        <f>VLOOKUP(InputData[[#This Row],[PRODUCT ID]],'Master Data'!$A:$F,3,0)</f>
        <v>Category05</v>
      </c>
      <c r="I250" t="str">
        <f>VLOOKUP(InputData[[#This Row],[PRODUCT ID]],'Master Data'!$A:$F,4,0)</f>
        <v>Ft</v>
      </c>
      <c r="J250" s="14">
        <f>VLOOKUP(InputData[[#This Row],[PRODUCT ID]],'Master Data'!$A:$F,5,0)</f>
        <v>120</v>
      </c>
      <c r="K250" s="14">
        <f>VLOOKUP(InputData[[#This Row],[PRODUCT ID]],'Master Data'!$A:$F,6,0)</f>
        <v>162</v>
      </c>
      <c r="L250" s="14">
        <f>PRODUCT(InputData[[#This Row],[QUANTITY]],InputData[[#This Row],[COST]])</f>
        <v>480</v>
      </c>
      <c r="M250" s="14">
        <f>PRODUCT(InputData[[#This Row],[QUANTITY]],InputData[[#This Row],[SALE PRICE ]])*(1-InputData[[#This Row],[DISCOUNT %]])</f>
        <v>648</v>
      </c>
      <c r="N250" s="14">
        <f>InputData[[#This Row],[TOTAL COST]]/10^3</f>
        <v>0.48</v>
      </c>
      <c r="O250" s="14">
        <f>InputData[[#This Row],[TOTAL SALES]]/10^3</f>
        <v>0.64800000000000002</v>
      </c>
      <c r="P250" s="11">
        <f>DAY(InputData[[#This Row],[DATE]])</f>
        <v>14</v>
      </c>
      <c r="Q250" s="11" t="str">
        <f>TEXT(InputData[[#This Row],[DATE]],"mmm")</f>
        <v>Dec</v>
      </c>
      <c r="R250" s="11">
        <f>YEAR(InputData[[#This Row],[DATE]])</f>
        <v>2021</v>
      </c>
      <c r="S250" s="11">
        <f>InputData[[#This Row],[TOTAL SALES]]-InputData[[#This Row],[TOTAL COST]]</f>
        <v>168</v>
      </c>
      <c r="T250" s="18">
        <f>InputData[[#This Row],[PROFIT ]]/InputData[[#This Row],[TOTAL SALES]]</f>
        <v>0.25925925925925924</v>
      </c>
    </row>
    <row r="251" spans="1:20" hidden="1" x14ac:dyDescent="0.25">
      <c r="A251" s="3">
        <v>44548</v>
      </c>
      <c r="B251" s="4" t="s">
        <v>12</v>
      </c>
      <c r="C251" s="5">
        <v>2</v>
      </c>
      <c r="D251" s="5" t="s">
        <v>108</v>
      </c>
      <c r="E251" s="5" t="s">
        <v>107</v>
      </c>
      <c r="F251" s="6">
        <v>0</v>
      </c>
      <c r="G251" t="str">
        <f>VLOOKUP(InputData[[#This Row],[PRODUCT ID]],'Master Data'!$A:$F,2,0)</f>
        <v>Product03</v>
      </c>
      <c r="H251" t="str">
        <f>VLOOKUP(InputData[[#This Row],[PRODUCT ID]],'Master Data'!$A:$F,3,0)</f>
        <v>Category01</v>
      </c>
      <c r="I251" t="str">
        <f>VLOOKUP(InputData[[#This Row],[PRODUCT ID]],'Master Data'!$A:$F,4,0)</f>
        <v>Kg</v>
      </c>
      <c r="J251" s="14">
        <f>VLOOKUP(InputData[[#This Row],[PRODUCT ID]],'Master Data'!$A:$F,5,0)</f>
        <v>71</v>
      </c>
      <c r="K251" s="14">
        <f>VLOOKUP(InputData[[#This Row],[PRODUCT ID]],'Master Data'!$A:$F,6,0)</f>
        <v>80.94</v>
      </c>
      <c r="L251" s="14">
        <f>PRODUCT(InputData[[#This Row],[QUANTITY]],InputData[[#This Row],[COST]])</f>
        <v>142</v>
      </c>
      <c r="M251" s="14">
        <f>PRODUCT(InputData[[#This Row],[QUANTITY]],InputData[[#This Row],[SALE PRICE ]])*(1-InputData[[#This Row],[DISCOUNT %]])</f>
        <v>161.88</v>
      </c>
      <c r="N251" s="14">
        <f>InputData[[#This Row],[TOTAL COST]]/10^3</f>
        <v>0.14199999999999999</v>
      </c>
      <c r="O251" s="14">
        <f>InputData[[#This Row],[TOTAL SALES]]/10^3</f>
        <v>0.16188</v>
      </c>
      <c r="P251" s="11">
        <f>DAY(InputData[[#This Row],[DATE]])</f>
        <v>18</v>
      </c>
      <c r="Q251" s="11" t="str">
        <f>TEXT(InputData[[#This Row],[DATE]],"mmm")</f>
        <v>Dec</v>
      </c>
      <c r="R251" s="11">
        <f>YEAR(InputData[[#This Row],[DATE]])</f>
        <v>2021</v>
      </c>
      <c r="S251" s="11">
        <f>InputData[[#This Row],[TOTAL SALES]]-InputData[[#This Row],[TOTAL COST]]</f>
        <v>19.879999999999995</v>
      </c>
      <c r="T251" s="18">
        <f>InputData[[#This Row],[PROFIT ]]/InputData[[#This Row],[TOTAL SALES]]</f>
        <v>0.12280701754385963</v>
      </c>
    </row>
    <row r="252" spans="1:20" hidden="1" x14ac:dyDescent="0.25">
      <c r="A252" s="3">
        <v>44548</v>
      </c>
      <c r="B252" s="4" t="s">
        <v>52</v>
      </c>
      <c r="C252" s="5">
        <v>8</v>
      </c>
      <c r="D252" s="5" t="s">
        <v>106</v>
      </c>
      <c r="E252" s="5" t="s">
        <v>107</v>
      </c>
      <c r="F252" s="6">
        <v>0</v>
      </c>
      <c r="G252" t="str">
        <f>VLOOKUP(InputData[[#This Row],[PRODUCT ID]],'Master Data'!$A:$F,2,0)</f>
        <v>Product22</v>
      </c>
      <c r="H252" t="str">
        <f>VLOOKUP(InputData[[#This Row],[PRODUCT ID]],'Master Data'!$A:$F,3,0)</f>
        <v>Category03</v>
      </c>
      <c r="I252" t="str">
        <f>VLOOKUP(InputData[[#This Row],[PRODUCT ID]],'Master Data'!$A:$F,4,0)</f>
        <v>Ft</v>
      </c>
      <c r="J252" s="14">
        <f>VLOOKUP(InputData[[#This Row],[PRODUCT ID]],'Master Data'!$A:$F,5,0)</f>
        <v>121</v>
      </c>
      <c r="K252" s="14">
        <f>VLOOKUP(InputData[[#This Row],[PRODUCT ID]],'Master Data'!$A:$F,6,0)</f>
        <v>141.57</v>
      </c>
      <c r="L252" s="14">
        <f>PRODUCT(InputData[[#This Row],[QUANTITY]],InputData[[#This Row],[COST]])</f>
        <v>968</v>
      </c>
      <c r="M252" s="14">
        <f>PRODUCT(InputData[[#This Row],[QUANTITY]],InputData[[#This Row],[SALE PRICE ]])*(1-InputData[[#This Row],[DISCOUNT %]])</f>
        <v>1132.56</v>
      </c>
      <c r="N252" s="14">
        <f>InputData[[#This Row],[TOTAL COST]]/10^3</f>
        <v>0.96799999999999997</v>
      </c>
      <c r="O252" s="14">
        <f>InputData[[#This Row],[TOTAL SALES]]/10^3</f>
        <v>1.13256</v>
      </c>
      <c r="P252" s="11">
        <f>DAY(InputData[[#This Row],[DATE]])</f>
        <v>18</v>
      </c>
      <c r="Q252" s="11" t="str">
        <f>TEXT(InputData[[#This Row],[DATE]],"mmm")</f>
        <v>Dec</v>
      </c>
      <c r="R252" s="11">
        <f>YEAR(InputData[[#This Row],[DATE]])</f>
        <v>2021</v>
      </c>
      <c r="S252" s="11">
        <f>InputData[[#This Row],[TOTAL SALES]]-InputData[[#This Row],[TOTAL COST]]</f>
        <v>164.55999999999995</v>
      </c>
      <c r="T252" s="18">
        <f>InputData[[#This Row],[PROFIT ]]/InputData[[#This Row],[TOTAL SALES]]</f>
        <v>0.14529914529914525</v>
      </c>
    </row>
    <row r="253" spans="1:20" hidden="1" x14ac:dyDescent="0.25">
      <c r="A253" s="3">
        <v>44549</v>
      </c>
      <c r="B253" s="4" t="s">
        <v>54</v>
      </c>
      <c r="C253" s="5">
        <v>12</v>
      </c>
      <c r="D253" s="5" t="s">
        <v>108</v>
      </c>
      <c r="E253" s="5" t="s">
        <v>106</v>
      </c>
      <c r="F253" s="6">
        <v>0</v>
      </c>
      <c r="G253" t="str">
        <f>VLOOKUP(InputData[[#This Row],[PRODUCT ID]],'Master Data'!$A:$F,2,0)</f>
        <v>Product23</v>
      </c>
      <c r="H253" t="str">
        <f>VLOOKUP(InputData[[#This Row],[PRODUCT ID]],'Master Data'!$A:$F,3,0)</f>
        <v>Category03</v>
      </c>
      <c r="I253" t="str">
        <f>VLOOKUP(InputData[[#This Row],[PRODUCT ID]],'Master Data'!$A:$F,4,0)</f>
        <v>Ft</v>
      </c>
      <c r="J253" s="14">
        <f>VLOOKUP(InputData[[#This Row],[PRODUCT ID]],'Master Data'!$A:$F,5,0)</f>
        <v>141</v>
      </c>
      <c r="K253" s="14">
        <f>VLOOKUP(InputData[[#This Row],[PRODUCT ID]],'Master Data'!$A:$F,6,0)</f>
        <v>149.46</v>
      </c>
      <c r="L253" s="14">
        <f>PRODUCT(InputData[[#This Row],[QUANTITY]],InputData[[#This Row],[COST]])</f>
        <v>1692</v>
      </c>
      <c r="M253" s="14">
        <f>PRODUCT(InputData[[#This Row],[QUANTITY]],InputData[[#This Row],[SALE PRICE ]])*(1-InputData[[#This Row],[DISCOUNT %]])</f>
        <v>1793.52</v>
      </c>
      <c r="N253" s="14">
        <f>InputData[[#This Row],[TOTAL COST]]/10^3</f>
        <v>1.6919999999999999</v>
      </c>
      <c r="O253" s="14">
        <f>InputData[[#This Row],[TOTAL SALES]]/10^3</f>
        <v>1.79352</v>
      </c>
      <c r="P253" s="11">
        <f>DAY(InputData[[#This Row],[DATE]])</f>
        <v>19</v>
      </c>
      <c r="Q253" s="11" t="str">
        <f>TEXT(InputData[[#This Row],[DATE]],"mmm")</f>
        <v>Dec</v>
      </c>
      <c r="R253" s="11">
        <f>YEAR(InputData[[#This Row],[DATE]])</f>
        <v>2021</v>
      </c>
      <c r="S253" s="11">
        <f>InputData[[#This Row],[TOTAL SALES]]-InputData[[#This Row],[TOTAL COST]]</f>
        <v>101.51999999999998</v>
      </c>
      <c r="T253" s="18">
        <f>InputData[[#This Row],[PROFIT ]]/InputData[[#This Row],[TOTAL SALES]]</f>
        <v>5.6603773584905648E-2</v>
      </c>
    </row>
    <row r="254" spans="1:20" hidden="1" x14ac:dyDescent="0.25">
      <c r="A254" s="3">
        <v>44549</v>
      </c>
      <c r="B254" s="4" t="s">
        <v>67</v>
      </c>
      <c r="C254" s="5">
        <v>3</v>
      </c>
      <c r="D254" s="5" t="s">
        <v>105</v>
      </c>
      <c r="E254" s="5" t="s">
        <v>106</v>
      </c>
      <c r="F254" s="6">
        <v>0</v>
      </c>
      <c r="G254" t="str">
        <f>VLOOKUP(InputData[[#This Row],[PRODUCT ID]],'Master Data'!$A:$F,2,0)</f>
        <v>Product29</v>
      </c>
      <c r="H254" t="str">
        <f>VLOOKUP(InputData[[#This Row],[PRODUCT ID]],'Master Data'!$A:$F,3,0)</f>
        <v>Category04</v>
      </c>
      <c r="I254" t="str">
        <f>VLOOKUP(InputData[[#This Row],[PRODUCT ID]],'Master Data'!$A:$F,4,0)</f>
        <v>Lt</v>
      </c>
      <c r="J254" s="14">
        <f>VLOOKUP(InputData[[#This Row],[PRODUCT ID]],'Master Data'!$A:$F,5,0)</f>
        <v>47</v>
      </c>
      <c r="K254" s="14">
        <f>VLOOKUP(InputData[[#This Row],[PRODUCT ID]],'Master Data'!$A:$F,6,0)</f>
        <v>53.11</v>
      </c>
      <c r="L254" s="14">
        <f>PRODUCT(InputData[[#This Row],[QUANTITY]],InputData[[#This Row],[COST]])</f>
        <v>141</v>
      </c>
      <c r="M254" s="14">
        <f>PRODUCT(InputData[[#This Row],[QUANTITY]],InputData[[#This Row],[SALE PRICE ]])*(1-InputData[[#This Row],[DISCOUNT %]])</f>
        <v>159.32999999999998</v>
      </c>
      <c r="N254" s="14">
        <f>InputData[[#This Row],[TOTAL COST]]/10^3</f>
        <v>0.14099999999999999</v>
      </c>
      <c r="O254" s="14">
        <f>InputData[[#This Row],[TOTAL SALES]]/10^3</f>
        <v>0.15932999999999997</v>
      </c>
      <c r="P254" s="11">
        <f>DAY(InputData[[#This Row],[DATE]])</f>
        <v>19</v>
      </c>
      <c r="Q254" s="11" t="str">
        <f>TEXT(InputData[[#This Row],[DATE]],"mmm")</f>
        <v>Dec</v>
      </c>
      <c r="R254" s="11">
        <f>YEAR(InputData[[#This Row],[DATE]])</f>
        <v>2021</v>
      </c>
      <c r="S254" s="11">
        <f>InputData[[#This Row],[TOTAL SALES]]-InputData[[#This Row],[TOTAL COST]]</f>
        <v>18.329999999999984</v>
      </c>
      <c r="T254" s="18">
        <f>InputData[[#This Row],[PROFIT ]]/InputData[[#This Row],[TOTAL SALES]]</f>
        <v>0.11504424778761053</v>
      </c>
    </row>
    <row r="255" spans="1:20" hidden="1" x14ac:dyDescent="0.25">
      <c r="A255" s="3">
        <v>44549</v>
      </c>
      <c r="B255" s="4" t="s">
        <v>29</v>
      </c>
      <c r="C255" s="5">
        <v>10</v>
      </c>
      <c r="D255" s="5" t="s">
        <v>106</v>
      </c>
      <c r="E255" s="5" t="s">
        <v>106</v>
      </c>
      <c r="F255" s="6">
        <v>0</v>
      </c>
      <c r="G255" t="str">
        <f>VLOOKUP(InputData[[#This Row],[PRODUCT ID]],'Master Data'!$A:$F,2,0)</f>
        <v>Product11</v>
      </c>
      <c r="H255" t="str">
        <f>VLOOKUP(InputData[[#This Row],[PRODUCT ID]],'Master Data'!$A:$F,3,0)</f>
        <v>Category02</v>
      </c>
      <c r="I255" t="str">
        <f>VLOOKUP(InputData[[#This Row],[PRODUCT ID]],'Master Data'!$A:$F,4,0)</f>
        <v>Lt</v>
      </c>
      <c r="J255" s="14">
        <f>VLOOKUP(InputData[[#This Row],[PRODUCT ID]],'Master Data'!$A:$F,5,0)</f>
        <v>44</v>
      </c>
      <c r="K255" s="14">
        <f>VLOOKUP(InputData[[#This Row],[PRODUCT ID]],'Master Data'!$A:$F,6,0)</f>
        <v>48.4</v>
      </c>
      <c r="L255" s="14">
        <f>PRODUCT(InputData[[#This Row],[QUANTITY]],InputData[[#This Row],[COST]])</f>
        <v>440</v>
      </c>
      <c r="M255" s="14">
        <f>PRODUCT(InputData[[#This Row],[QUANTITY]],InputData[[#This Row],[SALE PRICE ]])*(1-InputData[[#This Row],[DISCOUNT %]])</f>
        <v>484</v>
      </c>
      <c r="N255" s="14">
        <f>InputData[[#This Row],[TOTAL COST]]/10^3</f>
        <v>0.44</v>
      </c>
      <c r="O255" s="14">
        <f>InputData[[#This Row],[TOTAL SALES]]/10^3</f>
        <v>0.48399999999999999</v>
      </c>
      <c r="P255" s="11">
        <f>DAY(InputData[[#This Row],[DATE]])</f>
        <v>19</v>
      </c>
      <c r="Q255" s="11" t="str">
        <f>TEXT(InputData[[#This Row],[DATE]],"mmm")</f>
        <v>Dec</v>
      </c>
      <c r="R255" s="11">
        <f>YEAR(InputData[[#This Row],[DATE]])</f>
        <v>2021</v>
      </c>
      <c r="S255" s="11">
        <f>InputData[[#This Row],[TOTAL SALES]]-InputData[[#This Row],[TOTAL COST]]</f>
        <v>44</v>
      </c>
      <c r="T255" s="18">
        <f>InputData[[#This Row],[PROFIT ]]/InputData[[#This Row],[TOTAL SALES]]</f>
        <v>9.0909090909090912E-2</v>
      </c>
    </row>
    <row r="256" spans="1:20" hidden="1" x14ac:dyDescent="0.25">
      <c r="A256" s="3">
        <v>44550</v>
      </c>
      <c r="B256" s="4" t="s">
        <v>31</v>
      </c>
      <c r="C256" s="5">
        <v>14</v>
      </c>
      <c r="D256" s="5" t="s">
        <v>108</v>
      </c>
      <c r="E256" s="5" t="s">
        <v>106</v>
      </c>
      <c r="F256" s="6">
        <v>0</v>
      </c>
      <c r="G256" t="str">
        <f>VLOOKUP(InputData[[#This Row],[PRODUCT ID]],'Master Data'!$A:$F,2,0)</f>
        <v>Product12</v>
      </c>
      <c r="H256" t="str">
        <f>VLOOKUP(InputData[[#This Row],[PRODUCT ID]],'Master Data'!$A:$F,3,0)</f>
        <v>Category02</v>
      </c>
      <c r="I256" t="str">
        <f>VLOOKUP(InputData[[#This Row],[PRODUCT ID]],'Master Data'!$A:$F,4,0)</f>
        <v>Kg</v>
      </c>
      <c r="J256" s="14">
        <f>VLOOKUP(InputData[[#This Row],[PRODUCT ID]],'Master Data'!$A:$F,5,0)</f>
        <v>73</v>
      </c>
      <c r="K256" s="14">
        <f>VLOOKUP(InputData[[#This Row],[PRODUCT ID]],'Master Data'!$A:$F,6,0)</f>
        <v>94.17</v>
      </c>
      <c r="L256" s="14">
        <f>PRODUCT(InputData[[#This Row],[QUANTITY]],InputData[[#This Row],[COST]])</f>
        <v>1022</v>
      </c>
      <c r="M256" s="14">
        <f>PRODUCT(InputData[[#This Row],[QUANTITY]],InputData[[#This Row],[SALE PRICE ]])*(1-InputData[[#This Row],[DISCOUNT %]])</f>
        <v>1318.38</v>
      </c>
      <c r="N256" s="14">
        <f>InputData[[#This Row],[TOTAL COST]]/10^3</f>
        <v>1.022</v>
      </c>
      <c r="O256" s="14">
        <f>InputData[[#This Row],[TOTAL SALES]]/10^3</f>
        <v>1.3183800000000001</v>
      </c>
      <c r="P256" s="11">
        <f>DAY(InputData[[#This Row],[DATE]])</f>
        <v>20</v>
      </c>
      <c r="Q256" s="11" t="str">
        <f>TEXT(InputData[[#This Row],[DATE]],"mmm")</f>
        <v>Dec</v>
      </c>
      <c r="R256" s="11">
        <f>YEAR(InputData[[#This Row],[DATE]])</f>
        <v>2021</v>
      </c>
      <c r="S256" s="11">
        <f>InputData[[#This Row],[TOTAL SALES]]-InputData[[#This Row],[TOTAL COST]]</f>
        <v>296.38000000000011</v>
      </c>
      <c r="T256" s="18">
        <f>InputData[[#This Row],[PROFIT ]]/InputData[[#This Row],[TOTAL SALES]]</f>
        <v>0.22480620155038766</v>
      </c>
    </row>
    <row r="257" spans="1:20" hidden="1" x14ac:dyDescent="0.25">
      <c r="A257" s="3">
        <v>44551</v>
      </c>
      <c r="B257" s="4" t="s">
        <v>60</v>
      </c>
      <c r="C257" s="5">
        <v>10</v>
      </c>
      <c r="D257" s="5" t="s">
        <v>106</v>
      </c>
      <c r="E257" s="5" t="s">
        <v>107</v>
      </c>
      <c r="F257" s="6">
        <v>0</v>
      </c>
      <c r="G257" t="str">
        <f>VLOOKUP(InputData[[#This Row],[PRODUCT ID]],'Master Data'!$A:$F,2,0)</f>
        <v>Product26</v>
      </c>
      <c r="H257" t="str">
        <f>VLOOKUP(InputData[[#This Row],[PRODUCT ID]],'Master Data'!$A:$F,3,0)</f>
        <v>Category04</v>
      </c>
      <c r="I257" t="str">
        <f>VLOOKUP(InputData[[#This Row],[PRODUCT ID]],'Master Data'!$A:$F,4,0)</f>
        <v>No.</v>
      </c>
      <c r="J257" s="14">
        <f>VLOOKUP(InputData[[#This Row],[PRODUCT ID]],'Master Data'!$A:$F,5,0)</f>
        <v>18</v>
      </c>
      <c r="K257" s="14">
        <f>VLOOKUP(InputData[[#This Row],[PRODUCT ID]],'Master Data'!$A:$F,6,0)</f>
        <v>24.66</v>
      </c>
      <c r="L257" s="14">
        <f>PRODUCT(InputData[[#This Row],[QUANTITY]],InputData[[#This Row],[COST]])</f>
        <v>180</v>
      </c>
      <c r="M257" s="14">
        <f>PRODUCT(InputData[[#This Row],[QUANTITY]],InputData[[#This Row],[SALE PRICE ]])*(1-InputData[[#This Row],[DISCOUNT %]])</f>
        <v>246.6</v>
      </c>
      <c r="N257" s="14">
        <f>InputData[[#This Row],[TOTAL COST]]/10^3</f>
        <v>0.18</v>
      </c>
      <c r="O257" s="14">
        <f>InputData[[#This Row],[TOTAL SALES]]/10^3</f>
        <v>0.24659999999999999</v>
      </c>
      <c r="P257" s="11">
        <f>DAY(InputData[[#This Row],[DATE]])</f>
        <v>21</v>
      </c>
      <c r="Q257" s="11" t="str">
        <f>TEXT(InputData[[#This Row],[DATE]],"mmm")</f>
        <v>Dec</v>
      </c>
      <c r="R257" s="11">
        <f>YEAR(InputData[[#This Row],[DATE]])</f>
        <v>2021</v>
      </c>
      <c r="S257" s="11">
        <f>InputData[[#This Row],[TOTAL SALES]]-InputData[[#This Row],[TOTAL COST]]</f>
        <v>66.599999999999994</v>
      </c>
      <c r="T257" s="18">
        <f>InputData[[#This Row],[PROFIT ]]/InputData[[#This Row],[TOTAL SALES]]</f>
        <v>0.27007299270072993</v>
      </c>
    </row>
    <row r="258" spans="1:20" hidden="1" x14ac:dyDescent="0.25">
      <c r="A258" s="3">
        <v>44554</v>
      </c>
      <c r="B258" s="4" t="s">
        <v>94</v>
      </c>
      <c r="C258" s="5">
        <v>8</v>
      </c>
      <c r="D258" s="5" t="s">
        <v>105</v>
      </c>
      <c r="E258" s="5" t="s">
        <v>107</v>
      </c>
      <c r="F258" s="6">
        <v>0</v>
      </c>
      <c r="G258" t="str">
        <f>VLOOKUP(InputData[[#This Row],[PRODUCT ID]],'Master Data'!$A:$F,2,0)</f>
        <v>Product42</v>
      </c>
      <c r="H258" t="str">
        <f>VLOOKUP(InputData[[#This Row],[PRODUCT ID]],'Master Data'!$A:$F,3,0)</f>
        <v>Category05</v>
      </c>
      <c r="I258" t="str">
        <f>VLOOKUP(InputData[[#This Row],[PRODUCT ID]],'Master Data'!$A:$F,4,0)</f>
        <v>Ft</v>
      </c>
      <c r="J258" s="14">
        <f>VLOOKUP(InputData[[#This Row],[PRODUCT ID]],'Master Data'!$A:$F,5,0)</f>
        <v>120</v>
      </c>
      <c r="K258" s="14">
        <f>VLOOKUP(InputData[[#This Row],[PRODUCT ID]],'Master Data'!$A:$F,6,0)</f>
        <v>162</v>
      </c>
      <c r="L258" s="14">
        <f>PRODUCT(InputData[[#This Row],[QUANTITY]],InputData[[#This Row],[COST]])</f>
        <v>960</v>
      </c>
      <c r="M258" s="14">
        <f>PRODUCT(InputData[[#This Row],[QUANTITY]],InputData[[#This Row],[SALE PRICE ]])*(1-InputData[[#This Row],[DISCOUNT %]])</f>
        <v>1296</v>
      </c>
      <c r="N258" s="14">
        <f>InputData[[#This Row],[TOTAL COST]]/10^3</f>
        <v>0.96</v>
      </c>
      <c r="O258" s="14">
        <f>InputData[[#This Row],[TOTAL SALES]]/10^3</f>
        <v>1.296</v>
      </c>
      <c r="P258" s="11">
        <f>DAY(InputData[[#This Row],[DATE]])</f>
        <v>24</v>
      </c>
      <c r="Q258" s="11" t="str">
        <f>TEXT(InputData[[#This Row],[DATE]],"mmm")</f>
        <v>Dec</v>
      </c>
      <c r="R258" s="11">
        <f>YEAR(InputData[[#This Row],[DATE]])</f>
        <v>2021</v>
      </c>
      <c r="S258" s="11">
        <f>InputData[[#This Row],[TOTAL SALES]]-InputData[[#This Row],[TOTAL COST]]</f>
        <v>336</v>
      </c>
      <c r="T258" s="18">
        <f>InputData[[#This Row],[PROFIT ]]/InputData[[#This Row],[TOTAL SALES]]</f>
        <v>0.25925925925925924</v>
      </c>
    </row>
    <row r="259" spans="1:20" hidden="1" x14ac:dyDescent="0.25">
      <c r="A259" s="3">
        <v>44554</v>
      </c>
      <c r="B259" s="4" t="s">
        <v>81</v>
      </c>
      <c r="C259" s="5">
        <v>8</v>
      </c>
      <c r="D259" s="5" t="s">
        <v>105</v>
      </c>
      <c r="E259" s="5" t="s">
        <v>106</v>
      </c>
      <c r="F259" s="6">
        <v>0</v>
      </c>
      <c r="G259" t="str">
        <f>VLOOKUP(InputData[[#This Row],[PRODUCT ID]],'Master Data'!$A:$F,2,0)</f>
        <v>Product36</v>
      </c>
      <c r="H259" t="str">
        <f>VLOOKUP(InputData[[#This Row],[PRODUCT ID]],'Master Data'!$A:$F,3,0)</f>
        <v>Category04</v>
      </c>
      <c r="I259" t="str">
        <f>VLOOKUP(InputData[[#This Row],[PRODUCT ID]],'Master Data'!$A:$F,4,0)</f>
        <v>Kg</v>
      </c>
      <c r="J259" s="14">
        <f>VLOOKUP(InputData[[#This Row],[PRODUCT ID]],'Master Data'!$A:$F,5,0)</f>
        <v>90</v>
      </c>
      <c r="K259" s="14">
        <f>VLOOKUP(InputData[[#This Row],[PRODUCT ID]],'Master Data'!$A:$F,6,0)</f>
        <v>96.3</v>
      </c>
      <c r="L259" s="14">
        <f>PRODUCT(InputData[[#This Row],[QUANTITY]],InputData[[#This Row],[COST]])</f>
        <v>720</v>
      </c>
      <c r="M259" s="14">
        <f>PRODUCT(InputData[[#This Row],[QUANTITY]],InputData[[#This Row],[SALE PRICE ]])*(1-InputData[[#This Row],[DISCOUNT %]])</f>
        <v>770.4</v>
      </c>
      <c r="N259" s="14">
        <f>InputData[[#This Row],[TOTAL COST]]/10^3</f>
        <v>0.72</v>
      </c>
      <c r="O259" s="14">
        <f>InputData[[#This Row],[TOTAL SALES]]/10^3</f>
        <v>0.77039999999999997</v>
      </c>
      <c r="P259" s="11">
        <f>DAY(InputData[[#This Row],[DATE]])</f>
        <v>24</v>
      </c>
      <c r="Q259" s="11" t="str">
        <f>TEXT(InputData[[#This Row],[DATE]],"mmm")</f>
        <v>Dec</v>
      </c>
      <c r="R259" s="11">
        <f>YEAR(InputData[[#This Row],[DATE]])</f>
        <v>2021</v>
      </c>
      <c r="S259" s="11">
        <f>InputData[[#This Row],[TOTAL SALES]]-InputData[[#This Row],[TOTAL COST]]</f>
        <v>50.399999999999977</v>
      </c>
      <c r="T259" s="18">
        <f>InputData[[#This Row],[PROFIT ]]/InputData[[#This Row],[TOTAL SALES]]</f>
        <v>6.5420560747663517E-2</v>
      </c>
    </row>
    <row r="260" spans="1:20" hidden="1" x14ac:dyDescent="0.25">
      <c r="A260" s="3">
        <v>44556</v>
      </c>
      <c r="B260" s="4" t="s">
        <v>92</v>
      </c>
      <c r="C260" s="5">
        <v>14</v>
      </c>
      <c r="D260" s="5" t="s">
        <v>106</v>
      </c>
      <c r="E260" s="5" t="s">
        <v>107</v>
      </c>
      <c r="F260" s="6">
        <v>0</v>
      </c>
      <c r="G260" t="str">
        <f>VLOOKUP(InputData[[#This Row],[PRODUCT ID]],'Master Data'!$A:$F,2,0)</f>
        <v>Product41</v>
      </c>
      <c r="H260" t="str">
        <f>VLOOKUP(InputData[[#This Row],[PRODUCT ID]],'Master Data'!$A:$F,3,0)</f>
        <v>Category05</v>
      </c>
      <c r="I260" t="str">
        <f>VLOOKUP(InputData[[#This Row],[PRODUCT ID]],'Master Data'!$A:$F,4,0)</f>
        <v>Ft</v>
      </c>
      <c r="J260" s="14">
        <f>VLOOKUP(InputData[[#This Row],[PRODUCT ID]],'Master Data'!$A:$F,5,0)</f>
        <v>138</v>
      </c>
      <c r="K260" s="14">
        <f>VLOOKUP(InputData[[#This Row],[PRODUCT ID]],'Master Data'!$A:$F,6,0)</f>
        <v>173.88</v>
      </c>
      <c r="L260" s="14">
        <f>PRODUCT(InputData[[#This Row],[QUANTITY]],InputData[[#This Row],[COST]])</f>
        <v>1932</v>
      </c>
      <c r="M260" s="14">
        <f>PRODUCT(InputData[[#This Row],[QUANTITY]],InputData[[#This Row],[SALE PRICE ]])*(1-InputData[[#This Row],[DISCOUNT %]])</f>
        <v>2434.3199999999997</v>
      </c>
      <c r="N260" s="14">
        <f>InputData[[#This Row],[TOTAL COST]]/10^3</f>
        <v>1.9319999999999999</v>
      </c>
      <c r="O260" s="14">
        <f>InputData[[#This Row],[TOTAL SALES]]/10^3</f>
        <v>2.4343199999999996</v>
      </c>
      <c r="P260" s="11">
        <f>DAY(InputData[[#This Row],[DATE]])</f>
        <v>26</v>
      </c>
      <c r="Q260" s="11" t="str">
        <f>TEXT(InputData[[#This Row],[DATE]],"mmm")</f>
        <v>Dec</v>
      </c>
      <c r="R260" s="11">
        <f>YEAR(InputData[[#This Row],[DATE]])</f>
        <v>2021</v>
      </c>
      <c r="S260" s="11">
        <f>InputData[[#This Row],[TOTAL SALES]]-InputData[[#This Row],[TOTAL COST]]</f>
        <v>502.31999999999971</v>
      </c>
      <c r="T260" s="18">
        <f>InputData[[#This Row],[PROFIT ]]/InputData[[#This Row],[TOTAL SALES]]</f>
        <v>0.20634920634920625</v>
      </c>
    </row>
    <row r="261" spans="1:20" hidden="1" x14ac:dyDescent="0.25">
      <c r="A261" s="3">
        <v>44557</v>
      </c>
      <c r="B261" s="4" t="s">
        <v>67</v>
      </c>
      <c r="C261" s="5">
        <v>14</v>
      </c>
      <c r="D261" s="5" t="s">
        <v>108</v>
      </c>
      <c r="E261" s="5" t="s">
        <v>107</v>
      </c>
      <c r="F261" s="6">
        <v>0</v>
      </c>
      <c r="G261" t="str">
        <f>VLOOKUP(InputData[[#This Row],[PRODUCT ID]],'Master Data'!$A:$F,2,0)</f>
        <v>Product29</v>
      </c>
      <c r="H261" t="str">
        <f>VLOOKUP(InputData[[#This Row],[PRODUCT ID]],'Master Data'!$A:$F,3,0)</f>
        <v>Category04</v>
      </c>
      <c r="I261" t="str">
        <f>VLOOKUP(InputData[[#This Row],[PRODUCT ID]],'Master Data'!$A:$F,4,0)</f>
        <v>Lt</v>
      </c>
      <c r="J261" s="14">
        <f>VLOOKUP(InputData[[#This Row],[PRODUCT ID]],'Master Data'!$A:$F,5,0)</f>
        <v>47</v>
      </c>
      <c r="K261" s="14">
        <f>VLOOKUP(InputData[[#This Row],[PRODUCT ID]],'Master Data'!$A:$F,6,0)</f>
        <v>53.11</v>
      </c>
      <c r="L261" s="14">
        <f>PRODUCT(InputData[[#This Row],[QUANTITY]],InputData[[#This Row],[COST]])</f>
        <v>658</v>
      </c>
      <c r="M261" s="14">
        <f>PRODUCT(InputData[[#This Row],[QUANTITY]],InputData[[#This Row],[SALE PRICE ]])*(1-InputData[[#This Row],[DISCOUNT %]])</f>
        <v>743.54</v>
      </c>
      <c r="N261" s="14">
        <f>InputData[[#This Row],[TOTAL COST]]/10^3</f>
        <v>0.65800000000000003</v>
      </c>
      <c r="O261" s="14">
        <f>InputData[[#This Row],[TOTAL SALES]]/10^3</f>
        <v>0.74353999999999998</v>
      </c>
      <c r="P261" s="11">
        <f>DAY(InputData[[#This Row],[DATE]])</f>
        <v>27</v>
      </c>
      <c r="Q261" s="11" t="str">
        <f>TEXT(InputData[[#This Row],[DATE]],"mmm")</f>
        <v>Dec</v>
      </c>
      <c r="R261" s="11">
        <f>YEAR(InputData[[#This Row],[DATE]])</f>
        <v>2021</v>
      </c>
      <c r="S261" s="11">
        <f>InputData[[#This Row],[TOTAL SALES]]-InputData[[#This Row],[TOTAL COST]]</f>
        <v>85.539999999999964</v>
      </c>
      <c r="T261" s="18">
        <f>InputData[[#This Row],[PROFIT ]]/InputData[[#This Row],[TOTAL SALES]]</f>
        <v>0.11504424778761058</v>
      </c>
    </row>
    <row r="262" spans="1:20" hidden="1" x14ac:dyDescent="0.25">
      <c r="A262" s="3">
        <v>44558</v>
      </c>
      <c r="B262" s="4" t="s">
        <v>67</v>
      </c>
      <c r="C262" s="5">
        <v>6</v>
      </c>
      <c r="D262" s="5" t="s">
        <v>108</v>
      </c>
      <c r="E262" s="5" t="s">
        <v>107</v>
      </c>
      <c r="F262" s="6">
        <v>0</v>
      </c>
      <c r="G262" t="str">
        <f>VLOOKUP(InputData[[#This Row],[PRODUCT ID]],'Master Data'!$A:$F,2,0)</f>
        <v>Product29</v>
      </c>
      <c r="H262" t="str">
        <f>VLOOKUP(InputData[[#This Row],[PRODUCT ID]],'Master Data'!$A:$F,3,0)</f>
        <v>Category04</v>
      </c>
      <c r="I262" t="str">
        <f>VLOOKUP(InputData[[#This Row],[PRODUCT ID]],'Master Data'!$A:$F,4,0)</f>
        <v>Lt</v>
      </c>
      <c r="J262" s="14">
        <f>VLOOKUP(InputData[[#This Row],[PRODUCT ID]],'Master Data'!$A:$F,5,0)</f>
        <v>47</v>
      </c>
      <c r="K262" s="14">
        <f>VLOOKUP(InputData[[#This Row],[PRODUCT ID]],'Master Data'!$A:$F,6,0)</f>
        <v>53.11</v>
      </c>
      <c r="L262" s="14">
        <f>PRODUCT(InputData[[#This Row],[QUANTITY]],InputData[[#This Row],[COST]])</f>
        <v>282</v>
      </c>
      <c r="M262" s="14">
        <f>PRODUCT(InputData[[#This Row],[QUANTITY]],InputData[[#This Row],[SALE PRICE ]])*(1-InputData[[#This Row],[DISCOUNT %]])</f>
        <v>318.65999999999997</v>
      </c>
      <c r="N262" s="14">
        <f>InputData[[#This Row],[TOTAL COST]]/10^3</f>
        <v>0.28199999999999997</v>
      </c>
      <c r="O262" s="14">
        <f>InputData[[#This Row],[TOTAL SALES]]/10^3</f>
        <v>0.31865999999999994</v>
      </c>
      <c r="P262" s="11">
        <f>DAY(InputData[[#This Row],[DATE]])</f>
        <v>28</v>
      </c>
      <c r="Q262" s="11" t="str">
        <f>TEXT(InputData[[#This Row],[DATE]],"mmm")</f>
        <v>Dec</v>
      </c>
      <c r="R262" s="11">
        <f>YEAR(InputData[[#This Row],[DATE]])</f>
        <v>2021</v>
      </c>
      <c r="S262" s="11">
        <f>InputData[[#This Row],[TOTAL SALES]]-InputData[[#This Row],[TOTAL COST]]</f>
        <v>36.659999999999968</v>
      </c>
      <c r="T262" s="18">
        <f>InputData[[#This Row],[PROFIT ]]/InputData[[#This Row],[TOTAL SALES]]</f>
        <v>0.11504424778761053</v>
      </c>
    </row>
    <row r="263" spans="1:20" hidden="1" x14ac:dyDescent="0.25">
      <c r="A263" s="3">
        <v>44560</v>
      </c>
      <c r="B263" s="4" t="s">
        <v>26</v>
      </c>
      <c r="C263" s="5">
        <v>13</v>
      </c>
      <c r="D263" s="5" t="s">
        <v>106</v>
      </c>
      <c r="E263" s="5" t="s">
        <v>106</v>
      </c>
      <c r="F263" s="6">
        <v>0</v>
      </c>
      <c r="G263" t="str">
        <f>VLOOKUP(InputData[[#This Row],[PRODUCT ID]],'Master Data'!$A:$F,2,0)</f>
        <v>Product10</v>
      </c>
      <c r="H263" t="str">
        <f>VLOOKUP(InputData[[#This Row],[PRODUCT ID]],'Master Data'!$A:$F,3,0)</f>
        <v>Category02</v>
      </c>
      <c r="I263" t="str">
        <f>VLOOKUP(InputData[[#This Row],[PRODUCT ID]],'Master Data'!$A:$F,4,0)</f>
        <v>Ft</v>
      </c>
      <c r="J263" s="14">
        <f>VLOOKUP(InputData[[#This Row],[PRODUCT ID]],'Master Data'!$A:$F,5,0)</f>
        <v>148</v>
      </c>
      <c r="K263" s="14">
        <f>VLOOKUP(InputData[[#This Row],[PRODUCT ID]],'Master Data'!$A:$F,6,0)</f>
        <v>164.28</v>
      </c>
      <c r="L263" s="14">
        <f>PRODUCT(InputData[[#This Row],[QUANTITY]],InputData[[#This Row],[COST]])</f>
        <v>1924</v>
      </c>
      <c r="M263" s="14">
        <f>PRODUCT(InputData[[#This Row],[QUANTITY]],InputData[[#This Row],[SALE PRICE ]])*(1-InputData[[#This Row],[DISCOUNT %]])</f>
        <v>2135.64</v>
      </c>
      <c r="N263" s="14">
        <f>InputData[[#This Row],[TOTAL COST]]/10^3</f>
        <v>1.9239999999999999</v>
      </c>
      <c r="O263" s="14">
        <f>InputData[[#This Row],[TOTAL SALES]]/10^3</f>
        <v>2.13564</v>
      </c>
      <c r="P263" s="11">
        <f>DAY(InputData[[#This Row],[DATE]])</f>
        <v>30</v>
      </c>
      <c r="Q263" s="11" t="str">
        <f>TEXT(InputData[[#This Row],[DATE]],"mmm")</f>
        <v>Dec</v>
      </c>
      <c r="R263" s="11">
        <f>YEAR(InputData[[#This Row],[DATE]])</f>
        <v>2021</v>
      </c>
      <c r="S263" s="11">
        <f>InputData[[#This Row],[TOTAL SALES]]-InputData[[#This Row],[TOTAL COST]]</f>
        <v>211.63999999999987</v>
      </c>
      <c r="T263" s="18">
        <f>InputData[[#This Row],[PROFIT ]]/InputData[[#This Row],[TOTAL SALES]]</f>
        <v>9.9099099099099044E-2</v>
      </c>
    </row>
    <row r="264" spans="1:20" x14ac:dyDescent="0.25">
      <c r="A264" s="3">
        <v>44562</v>
      </c>
      <c r="B264" s="4" t="s">
        <v>52</v>
      </c>
      <c r="C264" s="5">
        <v>1</v>
      </c>
      <c r="D264" s="5" t="s">
        <v>105</v>
      </c>
      <c r="E264" s="5" t="s">
        <v>107</v>
      </c>
      <c r="F264" s="6">
        <v>0</v>
      </c>
      <c r="G264" t="str">
        <f>VLOOKUP(InputData[[#This Row],[PRODUCT ID]],'Master Data'!$A:$F,2,0)</f>
        <v>Product22</v>
      </c>
      <c r="H264" t="str">
        <f>VLOOKUP(InputData[[#This Row],[PRODUCT ID]],'Master Data'!$A:$F,3,0)</f>
        <v>Category03</v>
      </c>
      <c r="I264" t="str">
        <f>VLOOKUP(InputData[[#This Row],[PRODUCT ID]],'Master Data'!$A:$F,4,0)</f>
        <v>Ft</v>
      </c>
      <c r="J264" s="14">
        <f>VLOOKUP(InputData[[#This Row],[PRODUCT ID]],'Master Data'!$A:$F,5,0)</f>
        <v>121</v>
      </c>
      <c r="K264" s="14">
        <f>VLOOKUP(InputData[[#This Row],[PRODUCT ID]],'Master Data'!$A:$F,6,0)</f>
        <v>141.57</v>
      </c>
      <c r="L264" s="14">
        <f>PRODUCT(InputData[[#This Row],[QUANTITY]],InputData[[#This Row],[COST]])</f>
        <v>121</v>
      </c>
      <c r="M264" s="14">
        <f>PRODUCT(InputData[[#This Row],[QUANTITY]],InputData[[#This Row],[SALE PRICE ]])*(1-InputData[[#This Row],[DISCOUNT %]])</f>
        <v>141.57</v>
      </c>
      <c r="N264" s="14">
        <f>InputData[[#This Row],[TOTAL COST]]/10^3</f>
        <v>0.121</v>
      </c>
      <c r="O264" s="14">
        <f>InputData[[#This Row],[TOTAL SALES]]/10^3</f>
        <v>0.14157</v>
      </c>
      <c r="P264" s="11">
        <f>DAY(InputData[[#This Row],[DATE]])</f>
        <v>1</v>
      </c>
      <c r="Q264" s="11" t="str">
        <f>TEXT(InputData[[#This Row],[DATE]],"mmm")</f>
        <v>Jan</v>
      </c>
      <c r="R264" s="11">
        <f>YEAR(InputData[[#This Row],[DATE]])</f>
        <v>2022</v>
      </c>
      <c r="S264" s="11">
        <f>InputData[[#This Row],[TOTAL SALES]]-InputData[[#This Row],[TOTAL COST]]</f>
        <v>20.569999999999993</v>
      </c>
      <c r="T264" s="18">
        <f>InputData[[#This Row],[PROFIT ]]/InputData[[#This Row],[TOTAL SALES]]</f>
        <v>0.14529914529914525</v>
      </c>
    </row>
    <row r="265" spans="1:20" x14ac:dyDescent="0.25">
      <c r="A265" s="3">
        <v>44563</v>
      </c>
      <c r="B265" s="4" t="s">
        <v>26</v>
      </c>
      <c r="C265" s="5">
        <v>7</v>
      </c>
      <c r="D265" s="5" t="s">
        <v>108</v>
      </c>
      <c r="E265" s="5" t="s">
        <v>107</v>
      </c>
      <c r="F265" s="6">
        <v>0</v>
      </c>
      <c r="G265" t="str">
        <f>VLOOKUP(InputData[[#This Row],[PRODUCT ID]],'Master Data'!$A:$F,2,0)</f>
        <v>Product10</v>
      </c>
      <c r="H265" t="str">
        <f>VLOOKUP(InputData[[#This Row],[PRODUCT ID]],'Master Data'!$A:$F,3,0)</f>
        <v>Category02</v>
      </c>
      <c r="I265" t="str">
        <f>VLOOKUP(InputData[[#This Row],[PRODUCT ID]],'Master Data'!$A:$F,4,0)</f>
        <v>Ft</v>
      </c>
      <c r="J265" s="14">
        <f>VLOOKUP(InputData[[#This Row],[PRODUCT ID]],'Master Data'!$A:$F,5,0)</f>
        <v>148</v>
      </c>
      <c r="K265" s="14">
        <f>VLOOKUP(InputData[[#This Row],[PRODUCT ID]],'Master Data'!$A:$F,6,0)</f>
        <v>164.28</v>
      </c>
      <c r="L265" s="14">
        <f>PRODUCT(InputData[[#This Row],[QUANTITY]],InputData[[#This Row],[COST]])</f>
        <v>1036</v>
      </c>
      <c r="M265" s="14">
        <f>PRODUCT(InputData[[#This Row],[QUANTITY]],InputData[[#This Row],[SALE PRICE ]])*(1-InputData[[#This Row],[DISCOUNT %]])</f>
        <v>1149.96</v>
      </c>
      <c r="N265" s="14">
        <f>InputData[[#This Row],[TOTAL COST]]/10^3</f>
        <v>1.036</v>
      </c>
      <c r="O265" s="14">
        <f>InputData[[#This Row],[TOTAL SALES]]/10^3</f>
        <v>1.1499600000000001</v>
      </c>
      <c r="P265" s="11">
        <f>DAY(InputData[[#This Row],[DATE]])</f>
        <v>2</v>
      </c>
      <c r="Q265" s="11" t="str">
        <f>TEXT(InputData[[#This Row],[DATE]],"mmm")</f>
        <v>Jan</v>
      </c>
      <c r="R265" s="11">
        <f>YEAR(InputData[[#This Row],[DATE]])</f>
        <v>2022</v>
      </c>
      <c r="S265" s="11">
        <f>InputData[[#This Row],[TOTAL SALES]]-InputData[[#This Row],[TOTAL COST]]</f>
        <v>113.96000000000004</v>
      </c>
      <c r="T265" s="18">
        <f>InputData[[#This Row],[PROFIT ]]/InputData[[#This Row],[TOTAL SALES]]</f>
        <v>9.9099099099099128E-2</v>
      </c>
    </row>
    <row r="266" spans="1:20" x14ac:dyDescent="0.25">
      <c r="A266" s="3">
        <v>44563</v>
      </c>
      <c r="B266" s="4" t="s">
        <v>37</v>
      </c>
      <c r="C266" s="5">
        <v>2</v>
      </c>
      <c r="D266" s="5" t="s">
        <v>106</v>
      </c>
      <c r="E266" s="5" t="s">
        <v>107</v>
      </c>
      <c r="F266" s="6">
        <v>0</v>
      </c>
      <c r="G266" t="str">
        <f>VLOOKUP(InputData[[#This Row],[PRODUCT ID]],'Master Data'!$A:$F,2,0)</f>
        <v>Product15</v>
      </c>
      <c r="H266" t="str">
        <f>VLOOKUP(InputData[[#This Row],[PRODUCT ID]],'Master Data'!$A:$F,3,0)</f>
        <v>Category02</v>
      </c>
      <c r="I266" t="str">
        <f>VLOOKUP(InputData[[#This Row],[PRODUCT ID]],'Master Data'!$A:$F,4,0)</f>
        <v>No.</v>
      </c>
      <c r="J266" s="14">
        <f>VLOOKUP(InputData[[#This Row],[PRODUCT ID]],'Master Data'!$A:$F,5,0)</f>
        <v>12</v>
      </c>
      <c r="K266" s="14">
        <f>VLOOKUP(InputData[[#This Row],[PRODUCT ID]],'Master Data'!$A:$F,6,0)</f>
        <v>15.719999999999999</v>
      </c>
      <c r="L266" s="14">
        <f>PRODUCT(InputData[[#This Row],[QUANTITY]],InputData[[#This Row],[COST]])</f>
        <v>24</v>
      </c>
      <c r="M266" s="14">
        <f>PRODUCT(InputData[[#This Row],[QUANTITY]],InputData[[#This Row],[SALE PRICE ]])*(1-InputData[[#This Row],[DISCOUNT %]])</f>
        <v>31.439999999999998</v>
      </c>
      <c r="N266" s="14">
        <f>InputData[[#This Row],[TOTAL COST]]/10^3</f>
        <v>2.4E-2</v>
      </c>
      <c r="O266" s="14">
        <f>InputData[[#This Row],[TOTAL SALES]]/10^3</f>
        <v>3.1439999999999996E-2</v>
      </c>
      <c r="P266" s="11">
        <f>DAY(InputData[[#This Row],[DATE]])</f>
        <v>2</v>
      </c>
      <c r="Q266" s="11" t="str">
        <f>TEXT(InputData[[#This Row],[DATE]],"mmm")</f>
        <v>Jan</v>
      </c>
      <c r="R266" s="11">
        <f>YEAR(InputData[[#This Row],[DATE]])</f>
        <v>2022</v>
      </c>
      <c r="S266" s="11">
        <f>InputData[[#This Row],[TOTAL SALES]]-InputData[[#This Row],[TOTAL COST]]</f>
        <v>7.4399999999999977</v>
      </c>
      <c r="T266" s="18">
        <f>InputData[[#This Row],[PROFIT ]]/InputData[[#This Row],[TOTAL SALES]]</f>
        <v>0.23664122137404575</v>
      </c>
    </row>
    <row r="267" spans="1:20" x14ac:dyDescent="0.25">
      <c r="A267" s="3">
        <v>44563</v>
      </c>
      <c r="B267" s="4" t="s">
        <v>75</v>
      </c>
      <c r="C267" s="5">
        <v>1</v>
      </c>
      <c r="D267" s="5" t="s">
        <v>108</v>
      </c>
      <c r="E267" s="5" t="s">
        <v>107</v>
      </c>
      <c r="F267" s="6">
        <v>0</v>
      </c>
      <c r="G267" t="str">
        <f>VLOOKUP(InputData[[#This Row],[PRODUCT ID]],'Master Data'!$A:$F,2,0)</f>
        <v>Product33</v>
      </c>
      <c r="H267" t="str">
        <f>VLOOKUP(InputData[[#This Row],[PRODUCT ID]],'Master Data'!$A:$F,3,0)</f>
        <v>Category04</v>
      </c>
      <c r="I267" t="str">
        <f>VLOOKUP(InputData[[#This Row],[PRODUCT ID]],'Master Data'!$A:$F,4,0)</f>
        <v>Kg</v>
      </c>
      <c r="J267" s="14">
        <f>VLOOKUP(InputData[[#This Row],[PRODUCT ID]],'Master Data'!$A:$F,5,0)</f>
        <v>95</v>
      </c>
      <c r="K267" s="14">
        <f>VLOOKUP(InputData[[#This Row],[PRODUCT ID]],'Master Data'!$A:$F,6,0)</f>
        <v>119.7</v>
      </c>
      <c r="L267" s="14">
        <f>PRODUCT(InputData[[#This Row],[QUANTITY]],InputData[[#This Row],[COST]])</f>
        <v>95</v>
      </c>
      <c r="M267" s="14">
        <f>PRODUCT(InputData[[#This Row],[QUANTITY]],InputData[[#This Row],[SALE PRICE ]])*(1-InputData[[#This Row],[DISCOUNT %]])</f>
        <v>119.7</v>
      </c>
      <c r="N267" s="14">
        <f>InputData[[#This Row],[TOTAL COST]]/10^3</f>
        <v>9.5000000000000001E-2</v>
      </c>
      <c r="O267" s="14">
        <f>InputData[[#This Row],[TOTAL SALES]]/10^3</f>
        <v>0.1197</v>
      </c>
      <c r="P267" s="11">
        <f>DAY(InputData[[#This Row],[DATE]])</f>
        <v>2</v>
      </c>
      <c r="Q267" s="11" t="str">
        <f>TEXT(InputData[[#This Row],[DATE]],"mmm")</f>
        <v>Jan</v>
      </c>
      <c r="R267" s="11">
        <f>YEAR(InputData[[#This Row],[DATE]])</f>
        <v>2022</v>
      </c>
      <c r="S267" s="11">
        <f>InputData[[#This Row],[TOTAL SALES]]-InputData[[#This Row],[TOTAL COST]]</f>
        <v>24.700000000000003</v>
      </c>
      <c r="T267" s="18">
        <f>InputData[[#This Row],[PROFIT ]]/InputData[[#This Row],[TOTAL SALES]]</f>
        <v>0.20634920634920637</v>
      </c>
    </row>
    <row r="268" spans="1:20" x14ac:dyDescent="0.25">
      <c r="A268" s="3">
        <v>44564</v>
      </c>
      <c r="B268" s="4" t="s">
        <v>96</v>
      </c>
      <c r="C268" s="5">
        <v>9</v>
      </c>
      <c r="D268" s="5" t="s">
        <v>108</v>
      </c>
      <c r="E268" s="5" t="s">
        <v>107</v>
      </c>
      <c r="F268" s="6">
        <v>0</v>
      </c>
      <c r="G268" t="str">
        <f>VLOOKUP(InputData[[#This Row],[PRODUCT ID]],'Master Data'!$A:$F,2,0)</f>
        <v>Product43</v>
      </c>
      <c r="H268" t="str">
        <f>VLOOKUP(InputData[[#This Row],[PRODUCT ID]],'Master Data'!$A:$F,3,0)</f>
        <v>Category05</v>
      </c>
      <c r="I268" t="str">
        <f>VLOOKUP(InputData[[#This Row],[PRODUCT ID]],'Master Data'!$A:$F,4,0)</f>
        <v>Kg</v>
      </c>
      <c r="J268" s="14">
        <f>VLOOKUP(InputData[[#This Row],[PRODUCT ID]],'Master Data'!$A:$F,5,0)</f>
        <v>67</v>
      </c>
      <c r="K268" s="14">
        <f>VLOOKUP(InputData[[#This Row],[PRODUCT ID]],'Master Data'!$A:$F,6,0)</f>
        <v>83.08</v>
      </c>
      <c r="L268" s="14">
        <f>PRODUCT(InputData[[#This Row],[QUANTITY]],InputData[[#This Row],[COST]])</f>
        <v>603</v>
      </c>
      <c r="M268" s="14">
        <f>PRODUCT(InputData[[#This Row],[QUANTITY]],InputData[[#This Row],[SALE PRICE ]])*(1-InputData[[#This Row],[DISCOUNT %]])</f>
        <v>747.72</v>
      </c>
      <c r="N268" s="14">
        <f>InputData[[#This Row],[TOTAL COST]]/10^3</f>
        <v>0.60299999999999998</v>
      </c>
      <c r="O268" s="14">
        <f>InputData[[#This Row],[TOTAL SALES]]/10^3</f>
        <v>0.74772000000000005</v>
      </c>
      <c r="P268" s="11">
        <f>DAY(InputData[[#This Row],[DATE]])</f>
        <v>3</v>
      </c>
      <c r="Q268" s="11" t="str">
        <f>TEXT(InputData[[#This Row],[DATE]],"mmm")</f>
        <v>Jan</v>
      </c>
      <c r="R268" s="11">
        <f>YEAR(InputData[[#This Row],[DATE]])</f>
        <v>2022</v>
      </c>
      <c r="S268" s="11">
        <f>InputData[[#This Row],[TOTAL SALES]]-InputData[[#This Row],[TOTAL COST]]</f>
        <v>144.72000000000003</v>
      </c>
      <c r="T268" s="18">
        <f>InputData[[#This Row],[PROFIT ]]/InputData[[#This Row],[TOTAL SALES]]</f>
        <v>0.19354838709677422</v>
      </c>
    </row>
    <row r="269" spans="1:20" x14ac:dyDescent="0.25">
      <c r="A269" s="3">
        <v>44565</v>
      </c>
      <c r="B269" s="4" t="s">
        <v>31</v>
      </c>
      <c r="C269" s="5">
        <v>8</v>
      </c>
      <c r="D269" s="5" t="s">
        <v>108</v>
      </c>
      <c r="E269" s="5" t="s">
        <v>106</v>
      </c>
      <c r="F269" s="6">
        <v>0</v>
      </c>
      <c r="G269" t="str">
        <f>VLOOKUP(InputData[[#This Row],[PRODUCT ID]],'Master Data'!$A:$F,2,0)</f>
        <v>Product12</v>
      </c>
      <c r="H269" t="str">
        <f>VLOOKUP(InputData[[#This Row],[PRODUCT ID]],'Master Data'!$A:$F,3,0)</f>
        <v>Category02</v>
      </c>
      <c r="I269" t="str">
        <f>VLOOKUP(InputData[[#This Row],[PRODUCT ID]],'Master Data'!$A:$F,4,0)</f>
        <v>Kg</v>
      </c>
      <c r="J269" s="14">
        <f>VLOOKUP(InputData[[#This Row],[PRODUCT ID]],'Master Data'!$A:$F,5,0)</f>
        <v>73</v>
      </c>
      <c r="K269" s="14">
        <f>VLOOKUP(InputData[[#This Row],[PRODUCT ID]],'Master Data'!$A:$F,6,0)</f>
        <v>94.17</v>
      </c>
      <c r="L269" s="14">
        <f>PRODUCT(InputData[[#This Row],[QUANTITY]],InputData[[#This Row],[COST]])</f>
        <v>584</v>
      </c>
      <c r="M269" s="14">
        <f>PRODUCT(InputData[[#This Row],[QUANTITY]],InputData[[#This Row],[SALE PRICE ]])*(1-InputData[[#This Row],[DISCOUNT %]])</f>
        <v>753.36</v>
      </c>
      <c r="N269" s="14">
        <f>InputData[[#This Row],[TOTAL COST]]/10^3</f>
        <v>0.58399999999999996</v>
      </c>
      <c r="O269" s="14">
        <f>InputData[[#This Row],[TOTAL SALES]]/10^3</f>
        <v>0.75336000000000003</v>
      </c>
      <c r="P269" s="11">
        <f>DAY(InputData[[#This Row],[DATE]])</f>
        <v>4</v>
      </c>
      <c r="Q269" s="11" t="str">
        <f>TEXT(InputData[[#This Row],[DATE]],"mmm")</f>
        <v>Jan</v>
      </c>
      <c r="R269" s="11">
        <f>YEAR(InputData[[#This Row],[DATE]])</f>
        <v>2022</v>
      </c>
      <c r="S269" s="11">
        <f>InputData[[#This Row],[TOTAL SALES]]-InputData[[#This Row],[TOTAL COST]]</f>
        <v>169.36</v>
      </c>
      <c r="T269" s="18">
        <f>InputData[[#This Row],[PROFIT ]]/InputData[[#This Row],[TOTAL SALES]]</f>
        <v>0.22480620155038761</v>
      </c>
    </row>
    <row r="270" spans="1:20" x14ac:dyDescent="0.25">
      <c r="A270" s="3">
        <v>44565</v>
      </c>
      <c r="B270" s="4" t="s">
        <v>67</v>
      </c>
      <c r="C270" s="5">
        <v>1</v>
      </c>
      <c r="D270" s="5" t="s">
        <v>106</v>
      </c>
      <c r="E270" s="5" t="s">
        <v>106</v>
      </c>
      <c r="F270" s="6">
        <v>0</v>
      </c>
      <c r="G270" t="str">
        <f>VLOOKUP(InputData[[#This Row],[PRODUCT ID]],'Master Data'!$A:$F,2,0)</f>
        <v>Product29</v>
      </c>
      <c r="H270" t="str">
        <f>VLOOKUP(InputData[[#This Row],[PRODUCT ID]],'Master Data'!$A:$F,3,0)</f>
        <v>Category04</v>
      </c>
      <c r="I270" t="str">
        <f>VLOOKUP(InputData[[#This Row],[PRODUCT ID]],'Master Data'!$A:$F,4,0)</f>
        <v>Lt</v>
      </c>
      <c r="J270" s="14">
        <f>VLOOKUP(InputData[[#This Row],[PRODUCT ID]],'Master Data'!$A:$F,5,0)</f>
        <v>47</v>
      </c>
      <c r="K270" s="14">
        <f>VLOOKUP(InputData[[#This Row],[PRODUCT ID]],'Master Data'!$A:$F,6,0)</f>
        <v>53.11</v>
      </c>
      <c r="L270" s="14">
        <f>PRODUCT(InputData[[#This Row],[QUANTITY]],InputData[[#This Row],[COST]])</f>
        <v>47</v>
      </c>
      <c r="M270" s="14">
        <f>PRODUCT(InputData[[#This Row],[QUANTITY]],InputData[[#This Row],[SALE PRICE ]])*(1-InputData[[#This Row],[DISCOUNT %]])</f>
        <v>53.11</v>
      </c>
      <c r="N270" s="14">
        <f>InputData[[#This Row],[TOTAL COST]]/10^3</f>
        <v>4.7E-2</v>
      </c>
      <c r="O270" s="14">
        <f>InputData[[#This Row],[TOTAL SALES]]/10^3</f>
        <v>5.3109999999999997E-2</v>
      </c>
      <c r="P270" s="11">
        <f>DAY(InputData[[#This Row],[DATE]])</f>
        <v>4</v>
      </c>
      <c r="Q270" s="11" t="str">
        <f>TEXT(InputData[[#This Row],[DATE]],"mmm")</f>
        <v>Jan</v>
      </c>
      <c r="R270" s="11">
        <f>YEAR(InputData[[#This Row],[DATE]])</f>
        <v>2022</v>
      </c>
      <c r="S270" s="11">
        <f>InputData[[#This Row],[TOTAL SALES]]-InputData[[#This Row],[TOTAL COST]]</f>
        <v>6.1099999999999994</v>
      </c>
      <c r="T270" s="18">
        <f>InputData[[#This Row],[PROFIT ]]/InputData[[#This Row],[TOTAL SALES]]</f>
        <v>0.1150442477876106</v>
      </c>
    </row>
    <row r="271" spans="1:20" x14ac:dyDescent="0.25">
      <c r="A271" s="3">
        <v>44570</v>
      </c>
      <c r="B271" s="4" t="s">
        <v>73</v>
      </c>
      <c r="C271" s="5">
        <v>12</v>
      </c>
      <c r="D271" s="5" t="s">
        <v>108</v>
      </c>
      <c r="E271" s="5" t="s">
        <v>106</v>
      </c>
      <c r="F271" s="6">
        <v>0</v>
      </c>
      <c r="G271" t="str">
        <f>VLOOKUP(InputData[[#This Row],[PRODUCT ID]],'Master Data'!$A:$F,2,0)</f>
        <v>Product32</v>
      </c>
      <c r="H271" t="str">
        <f>VLOOKUP(InputData[[#This Row],[PRODUCT ID]],'Master Data'!$A:$F,3,0)</f>
        <v>Category04</v>
      </c>
      <c r="I271" t="str">
        <f>VLOOKUP(InputData[[#This Row],[PRODUCT ID]],'Master Data'!$A:$F,4,0)</f>
        <v>Kg</v>
      </c>
      <c r="J271" s="14">
        <f>VLOOKUP(InputData[[#This Row],[PRODUCT ID]],'Master Data'!$A:$F,5,0)</f>
        <v>89</v>
      </c>
      <c r="K271" s="14">
        <f>VLOOKUP(InputData[[#This Row],[PRODUCT ID]],'Master Data'!$A:$F,6,0)</f>
        <v>117.48</v>
      </c>
      <c r="L271" s="14">
        <f>PRODUCT(InputData[[#This Row],[QUANTITY]],InputData[[#This Row],[COST]])</f>
        <v>1068</v>
      </c>
      <c r="M271" s="14">
        <f>PRODUCT(InputData[[#This Row],[QUANTITY]],InputData[[#This Row],[SALE PRICE ]])*(1-InputData[[#This Row],[DISCOUNT %]])</f>
        <v>1409.76</v>
      </c>
      <c r="N271" s="14">
        <f>InputData[[#This Row],[TOTAL COST]]/10^3</f>
        <v>1.0680000000000001</v>
      </c>
      <c r="O271" s="14">
        <f>InputData[[#This Row],[TOTAL SALES]]/10^3</f>
        <v>1.4097599999999999</v>
      </c>
      <c r="P271" s="11">
        <f>DAY(InputData[[#This Row],[DATE]])</f>
        <v>9</v>
      </c>
      <c r="Q271" s="11" t="str">
        <f>TEXT(InputData[[#This Row],[DATE]],"mmm")</f>
        <v>Jan</v>
      </c>
      <c r="R271" s="11">
        <f>YEAR(InputData[[#This Row],[DATE]])</f>
        <v>2022</v>
      </c>
      <c r="S271" s="11">
        <f>InputData[[#This Row],[TOTAL SALES]]-InputData[[#This Row],[TOTAL COST]]</f>
        <v>341.76</v>
      </c>
      <c r="T271" s="18">
        <f>InputData[[#This Row],[PROFIT ]]/InputData[[#This Row],[TOTAL SALES]]</f>
        <v>0.24242424242424243</v>
      </c>
    </row>
    <row r="272" spans="1:20" x14ac:dyDescent="0.25">
      <c r="A272" s="3">
        <v>44571</v>
      </c>
      <c r="B272" s="4" t="s">
        <v>77</v>
      </c>
      <c r="C272" s="5">
        <v>14</v>
      </c>
      <c r="D272" s="5" t="s">
        <v>106</v>
      </c>
      <c r="E272" s="5" t="s">
        <v>106</v>
      </c>
      <c r="F272" s="6">
        <v>0</v>
      </c>
      <c r="G272" t="str">
        <f>VLOOKUP(InputData[[#This Row],[PRODUCT ID]],'Master Data'!$A:$F,2,0)</f>
        <v>Product34</v>
      </c>
      <c r="H272" t="str">
        <f>VLOOKUP(InputData[[#This Row],[PRODUCT ID]],'Master Data'!$A:$F,3,0)</f>
        <v>Category04</v>
      </c>
      <c r="I272" t="str">
        <f>VLOOKUP(InputData[[#This Row],[PRODUCT ID]],'Master Data'!$A:$F,4,0)</f>
        <v>Lt</v>
      </c>
      <c r="J272" s="14">
        <f>VLOOKUP(InputData[[#This Row],[PRODUCT ID]],'Master Data'!$A:$F,5,0)</f>
        <v>55</v>
      </c>
      <c r="K272" s="14">
        <f>VLOOKUP(InputData[[#This Row],[PRODUCT ID]],'Master Data'!$A:$F,6,0)</f>
        <v>58.3</v>
      </c>
      <c r="L272" s="14">
        <f>PRODUCT(InputData[[#This Row],[QUANTITY]],InputData[[#This Row],[COST]])</f>
        <v>770</v>
      </c>
      <c r="M272" s="14">
        <f>PRODUCT(InputData[[#This Row],[QUANTITY]],InputData[[#This Row],[SALE PRICE ]])*(1-InputData[[#This Row],[DISCOUNT %]])</f>
        <v>816.19999999999993</v>
      </c>
      <c r="N272" s="14">
        <f>InputData[[#This Row],[TOTAL COST]]/10^3</f>
        <v>0.77</v>
      </c>
      <c r="O272" s="14">
        <f>InputData[[#This Row],[TOTAL SALES]]/10^3</f>
        <v>0.81619999999999993</v>
      </c>
      <c r="P272" s="11">
        <f>DAY(InputData[[#This Row],[DATE]])</f>
        <v>10</v>
      </c>
      <c r="Q272" s="11" t="str">
        <f>TEXT(InputData[[#This Row],[DATE]],"mmm")</f>
        <v>Jan</v>
      </c>
      <c r="R272" s="11">
        <f>YEAR(InputData[[#This Row],[DATE]])</f>
        <v>2022</v>
      </c>
      <c r="S272" s="11">
        <f>InputData[[#This Row],[TOTAL SALES]]-InputData[[#This Row],[TOTAL COST]]</f>
        <v>46.199999999999932</v>
      </c>
      <c r="T272" s="18">
        <f>InputData[[#This Row],[PROFIT ]]/InputData[[#This Row],[TOTAL SALES]]</f>
        <v>5.6603773584905578E-2</v>
      </c>
    </row>
    <row r="273" spans="1:20" x14ac:dyDescent="0.25">
      <c r="A273" s="3">
        <v>44572</v>
      </c>
      <c r="B273" s="4" t="s">
        <v>73</v>
      </c>
      <c r="C273" s="5">
        <v>2</v>
      </c>
      <c r="D273" s="5" t="s">
        <v>108</v>
      </c>
      <c r="E273" s="5" t="s">
        <v>106</v>
      </c>
      <c r="F273" s="6">
        <v>0</v>
      </c>
      <c r="G273" t="str">
        <f>VLOOKUP(InputData[[#This Row],[PRODUCT ID]],'Master Data'!$A:$F,2,0)</f>
        <v>Product32</v>
      </c>
      <c r="H273" t="str">
        <f>VLOOKUP(InputData[[#This Row],[PRODUCT ID]],'Master Data'!$A:$F,3,0)</f>
        <v>Category04</v>
      </c>
      <c r="I273" t="str">
        <f>VLOOKUP(InputData[[#This Row],[PRODUCT ID]],'Master Data'!$A:$F,4,0)</f>
        <v>Kg</v>
      </c>
      <c r="J273" s="14">
        <f>VLOOKUP(InputData[[#This Row],[PRODUCT ID]],'Master Data'!$A:$F,5,0)</f>
        <v>89</v>
      </c>
      <c r="K273" s="14">
        <f>VLOOKUP(InputData[[#This Row],[PRODUCT ID]],'Master Data'!$A:$F,6,0)</f>
        <v>117.48</v>
      </c>
      <c r="L273" s="14">
        <f>PRODUCT(InputData[[#This Row],[QUANTITY]],InputData[[#This Row],[COST]])</f>
        <v>178</v>
      </c>
      <c r="M273" s="14">
        <f>PRODUCT(InputData[[#This Row],[QUANTITY]],InputData[[#This Row],[SALE PRICE ]])*(1-InputData[[#This Row],[DISCOUNT %]])</f>
        <v>234.96</v>
      </c>
      <c r="N273" s="14">
        <f>InputData[[#This Row],[TOTAL COST]]/10^3</f>
        <v>0.17799999999999999</v>
      </c>
      <c r="O273" s="14">
        <f>InputData[[#This Row],[TOTAL SALES]]/10^3</f>
        <v>0.23496</v>
      </c>
      <c r="P273" s="11">
        <f>DAY(InputData[[#This Row],[DATE]])</f>
        <v>11</v>
      </c>
      <c r="Q273" s="11" t="str">
        <f>TEXT(InputData[[#This Row],[DATE]],"mmm")</f>
        <v>Jan</v>
      </c>
      <c r="R273" s="11">
        <f>YEAR(InputData[[#This Row],[DATE]])</f>
        <v>2022</v>
      </c>
      <c r="S273" s="11">
        <f>InputData[[#This Row],[TOTAL SALES]]-InputData[[#This Row],[TOTAL COST]]</f>
        <v>56.960000000000008</v>
      </c>
      <c r="T273" s="18">
        <f>InputData[[#This Row],[PROFIT ]]/InputData[[#This Row],[TOTAL SALES]]</f>
        <v>0.24242424242424246</v>
      </c>
    </row>
    <row r="274" spans="1:20" x14ac:dyDescent="0.25">
      <c r="A274" s="3">
        <v>44574</v>
      </c>
      <c r="B274" s="4" t="s">
        <v>45</v>
      </c>
      <c r="C274" s="5">
        <v>6</v>
      </c>
      <c r="D274" s="5" t="s">
        <v>106</v>
      </c>
      <c r="E274" s="5" t="s">
        <v>106</v>
      </c>
      <c r="F274" s="6">
        <v>0</v>
      </c>
      <c r="G274" t="str">
        <f>VLOOKUP(InputData[[#This Row],[PRODUCT ID]],'Master Data'!$A:$F,2,0)</f>
        <v>Product19</v>
      </c>
      <c r="H274" t="str">
        <f>VLOOKUP(InputData[[#This Row],[PRODUCT ID]],'Master Data'!$A:$F,3,0)</f>
        <v>Category02</v>
      </c>
      <c r="I274" t="str">
        <f>VLOOKUP(InputData[[#This Row],[PRODUCT ID]],'Master Data'!$A:$F,4,0)</f>
        <v>Ft</v>
      </c>
      <c r="J274" s="14">
        <f>VLOOKUP(InputData[[#This Row],[PRODUCT ID]],'Master Data'!$A:$F,5,0)</f>
        <v>150</v>
      </c>
      <c r="K274" s="14">
        <f>VLOOKUP(InputData[[#This Row],[PRODUCT ID]],'Master Data'!$A:$F,6,0)</f>
        <v>210</v>
      </c>
      <c r="L274" s="14">
        <f>PRODUCT(InputData[[#This Row],[QUANTITY]],InputData[[#This Row],[COST]])</f>
        <v>900</v>
      </c>
      <c r="M274" s="14">
        <f>PRODUCT(InputData[[#This Row],[QUANTITY]],InputData[[#This Row],[SALE PRICE ]])*(1-InputData[[#This Row],[DISCOUNT %]])</f>
        <v>1260</v>
      </c>
      <c r="N274" s="14">
        <f>InputData[[#This Row],[TOTAL COST]]/10^3</f>
        <v>0.9</v>
      </c>
      <c r="O274" s="14">
        <f>InputData[[#This Row],[TOTAL SALES]]/10^3</f>
        <v>1.26</v>
      </c>
      <c r="P274" s="11">
        <f>DAY(InputData[[#This Row],[DATE]])</f>
        <v>13</v>
      </c>
      <c r="Q274" s="11" t="str">
        <f>TEXT(InputData[[#This Row],[DATE]],"mmm")</f>
        <v>Jan</v>
      </c>
      <c r="R274" s="11">
        <f>YEAR(InputData[[#This Row],[DATE]])</f>
        <v>2022</v>
      </c>
      <c r="S274" s="11">
        <f>InputData[[#This Row],[TOTAL SALES]]-InputData[[#This Row],[TOTAL COST]]</f>
        <v>360</v>
      </c>
      <c r="T274" s="18">
        <f>InputData[[#This Row],[PROFIT ]]/InputData[[#This Row],[TOTAL SALES]]</f>
        <v>0.2857142857142857</v>
      </c>
    </row>
    <row r="275" spans="1:20" x14ac:dyDescent="0.25">
      <c r="A275" s="3">
        <v>44575</v>
      </c>
      <c r="B275" s="4" t="s">
        <v>29</v>
      </c>
      <c r="C275" s="5">
        <v>14</v>
      </c>
      <c r="D275" s="5" t="s">
        <v>108</v>
      </c>
      <c r="E275" s="5" t="s">
        <v>106</v>
      </c>
      <c r="F275" s="6">
        <v>0</v>
      </c>
      <c r="G275" t="str">
        <f>VLOOKUP(InputData[[#This Row],[PRODUCT ID]],'Master Data'!$A:$F,2,0)</f>
        <v>Product11</v>
      </c>
      <c r="H275" t="str">
        <f>VLOOKUP(InputData[[#This Row],[PRODUCT ID]],'Master Data'!$A:$F,3,0)</f>
        <v>Category02</v>
      </c>
      <c r="I275" t="str">
        <f>VLOOKUP(InputData[[#This Row],[PRODUCT ID]],'Master Data'!$A:$F,4,0)</f>
        <v>Lt</v>
      </c>
      <c r="J275" s="14">
        <f>VLOOKUP(InputData[[#This Row],[PRODUCT ID]],'Master Data'!$A:$F,5,0)</f>
        <v>44</v>
      </c>
      <c r="K275" s="14">
        <f>VLOOKUP(InputData[[#This Row],[PRODUCT ID]],'Master Data'!$A:$F,6,0)</f>
        <v>48.4</v>
      </c>
      <c r="L275" s="14">
        <f>PRODUCT(InputData[[#This Row],[QUANTITY]],InputData[[#This Row],[COST]])</f>
        <v>616</v>
      </c>
      <c r="M275" s="14">
        <f>PRODUCT(InputData[[#This Row],[QUANTITY]],InputData[[#This Row],[SALE PRICE ]])*(1-InputData[[#This Row],[DISCOUNT %]])</f>
        <v>677.6</v>
      </c>
      <c r="N275" s="14">
        <f>InputData[[#This Row],[TOTAL COST]]/10^3</f>
        <v>0.61599999999999999</v>
      </c>
      <c r="O275" s="14">
        <f>InputData[[#This Row],[TOTAL SALES]]/10^3</f>
        <v>0.67759999999999998</v>
      </c>
      <c r="P275" s="11">
        <f>DAY(InputData[[#This Row],[DATE]])</f>
        <v>14</v>
      </c>
      <c r="Q275" s="11" t="str">
        <f>TEXT(InputData[[#This Row],[DATE]],"mmm")</f>
        <v>Jan</v>
      </c>
      <c r="R275" s="11">
        <f>YEAR(InputData[[#This Row],[DATE]])</f>
        <v>2022</v>
      </c>
      <c r="S275" s="11">
        <f>InputData[[#This Row],[TOTAL SALES]]-InputData[[#This Row],[TOTAL COST]]</f>
        <v>61.600000000000023</v>
      </c>
      <c r="T275" s="18">
        <f>InputData[[#This Row],[PROFIT ]]/InputData[[#This Row],[TOTAL SALES]]</f>
        <v>9.0909090909090939E-2</v>
      </c>
    </row>
    <row r="276" spans="1:20" x14ac:dyDescent="0.25">
      <c r="A276" s="3">
        <v>44576</v>
      </c>
      <c r="B276" s="4" t="s">
        <v>52</v>
      </c>
      <c r="C276" s="5">
        <v>10</v>
      </c>
      <c r="D276" s="5" t="s">
        <v>108</v>
      </c>
      <c r="E276" s="5" t="s">
        <v>107</v>
      </c>
      <c r="F276" s="6">
        <v>0</v>
      </c>
      <c r="G276" t="str">
        <f>VLOOKUP(InputData[[#This Row],[PRODUCT ID]],'Master Data'!$A:$F,2,0)</f>
        <v>Product22</v>
      </c>
      <c r="H276" t="str">
        <f>VLOOKUP(InputData[[#This Row],[PRODUCT ID]],'Master Data'!$A:$F,3,0)</f>
        <v>Category03</v>
      </c>
      <c r="I276" t="str">
        <f>VLOOKUP(InputData[[#This Row],[PRODUCT ID]],'Master Data'!$A:$F,4,0)</f>
        <v>Ft</v>
      </c>
      <c r="J276" s="14">
        <f>VLOOKUP(InputData[[#This Row],[PRODUCT ID]],'Master Data'!$A:$F,5,0)</f>
        <v>121</v>
      </c>
      <c r="K276" s="14">
        <f>VLOOKUP(InputData[[#This Row],[PRODUCT ID]],'Master Data'!$A:$F,6,0)</f>
        <v>141.57</v>
      </c>
      <c r="L276" s="14">
        <f>PRODUCT(InputData[[#This Row],[QUANTITY]],InputData[[#This Row],[COST]])</f>
        <v>1210</v>
      </c>
      <c r="M276" s="14">
        <f>PRODUCT(InputData[[#This Row],[QUANTITY]],InputData[[#This Row],[SALE PRICE ]])*(1-InputData[[#This Row],[DISCOUNT %]])</f>
        <v>1415.6999999999998</v>
      </c>
      <c r="N276" s="14">
        <f>InputData[[#This Row],[TOTAL COST]]/10^3</f>
        <v>1.21</v>
      </c>
      <c r="O276" s="14">
        <f>InputData[[#This Row],[TOTAL SALES]]/10^3</f>
        <v>1.4156999999999997</v>
      </c>
      <c r="P276" s="11">
        <f>DAY(InputData[[#This Row],[DATE]])</f>
        <v>15</v>
      </c>
      <c r="Q276" s="11" t="str">
        <f>TEXT(InputData[[#This Row],[DATE]],"mmm")</f>
        <v>Jan</v>
      </c>
      <c r="R276" s="11">
        <f>YEAR(InputData[[#This Row],[DATE]])</f>
        <v>2022</v>
      </c>
      <c r="S276" s="11">
        <f>InputData[[#This Row],[TOTAL SALES]]-InputData[[#This Row],[TOTAL COST]]</f>
        <v>205.69999999999982</v>
      </c>
      <c r="T276" s="18">
        <f>InputData[[#This Row],[PROFIT ]]/InputData[[#This Row],[TOTAL SALES]]</f>
        <v>0.1452991452991452</v>
      </c>
    </row>
    <row r="277" spans="1:20" x14ac:dyDescent="0.25">
      <c r="A277" s="3">
        <v>44577</v>
      </c>
      <c r="B277" s="4" t="s">
        <v>35</v>
      </c>
      <c r="C277" s="5">
        <v>11</v>
      </c>
      <c r="D277" s="5" t="s">
        <v>106</v>
      </c>
      <c r="E277" s="5" t="s">
        <v>107</v>
      </c>
      <c r="F277" s="6">
        <v>0</v>
      </c>
      <c r="G277" t="str">
        <f>VLOOKUP(InputData[[#This Row],[PRODUCT ID]],'Master Data'!$A:$F,2,0)</f>
        <v>Product14</v>
      </c>
      <c r="H277" t="str">
        <f>VLOOKUP(InputData[[#This Row],[PRODUCT ID]],'Master Data'!$A:$F,3,0)</f>
        <v>Category02</v>
      </c>
      <c r="I277" t="str">
        <f>VLOOKUP(InputData[[#This Row],[PRODUCT ID]],'Master Data'!$A:$F,4,0)</f>
        <v>Kg</v>
      </c>
      <c r="J277" s="14">
        <f>VLOOKUP(InputData[[#This Row],[PRODUCT ID]],'Master Data'!$A:$F,5,0)</f>
        <v>112</v>
      </c>
      <c r="K277" s="14">
        <f>VLOOKUP(InputData[[#This Row],[PRODUCT ID]],'Master Data'!$A:$F,6,0)</f>
        <v>146.72</v>
      </c>
      <c r="L277" s="14">
        <f>PRODUCT(InputData[[#This Row],[QUANTITY]],InputData[[#This Row],[COST]])</f>
        <v>1232</v>
      </c>
      <c r="M277" s="14">
        <f>PRODUCT(InputData[[#This Row],[QUANTITY]],InputData[[#This Row],[SALE PRICE ]])*(1-InputData[[#This Row],[DISCOUNT %]])</f>
        <v>1613.92</v>
      </c>
      <c r="N277" s="14">
        <f>InputData[[#This Row],[TOTAL COST]]/10^3</f>
        <v>1.232</v>
      </c>
      <c r="O277" s="14">
        <f>InputData[[#This Row],[TOTAL SALES]]/10^3</f>
        <v>1.61392</v>
      </c>
      <c r="P277" s="11">
        <f>DAY(InputData[[#This Row],[DATE]])</f>
        <v>16</v>
      </c>
      <c r="Q277" s="11" t="str">
        <f>TEXT(InputData[[#This Row],[DATE]],"mmm")</f>
        <v>Jan</v>
      </c>
      <c r="R277" s="11">
        <f>YEAR(InputData[[#This Row],[DATE]])</f>
        <v>2022</v>
      </c>
      <c r="S277" s="11">
        <f>InputData[[#This Row],[TOTAL SALES]]-InputData[[#This Row],[TOTAL COST]]</f>
        <v>381.92000000000007</v>
      </c>
      <c r="T277" s="18">
        <f>InputData[[#This Row],[PROFIT ]]/InputData[[#This Row],[TOTAL SALES]]</f>
        <v>0.23664122137404583</v>
      </c>
    </row>
    <row r="278" spans="1:20" x14ac:dyDescent="0.25">
      <c r="A278" s="3">
        <v>44578</v>
      </c>
      <c r="B278" s="4" t="s">
        <v>90</v>
      </c>
      <c r="C278" s="5">
        <v>4</v>
      </c>
      <c r="D278" s="5" t="s">
        <v>106</v>
      </c>
      <c r="E278" s="5" t="s">
        <v>106</v>
      </c>
      <c r="F278" s="6">
        <v>0</v>
      </c>
      <c r="G278" t="str">
        <f>VLOOKUP(InputData[[#This Row],[PRODUCT ID]],'Master Data'!$A:$F,2,0)</f>
        <v>Product40</v>
      </c>
      <c r="H278" t="str">
        <f>VLOOKUP(InputData[[#This Row],[PRODUCT ID]],'Master Data'!$A:$F,3,0)</f>
        <v>Category05</v>
      </c>
      <c r="I278" t="str">
        <f>VLOOKUP(InputData[[#This Row],[PRODUCT ID]],'Master Data'!$A:$F,4,0)</f>
        <v>Kg</v>
      </c>
      <c r="J278" s="14">
        <f>VLOOKUP(InputData[[#This Row],[PRODUCT ID]],'Master Data'!$A:$F,5,0)</f>
        <v>90</v>
      </c>
      <c r="K278" s="14">
        <f>VLOOKUP(InputData[[#This Row],[PRODUCT ID]],'Master Data'!$A:$F,6,0)</f>
        <v>115.2</v>
      </c>
      <c r="L278" s="14">
        <f>PRODUCT(InputData[[#This Row],[QUANTITY]],InputData[[#This Row],[COST]])</f>
        <v>360</v>
      </c>
      <c r="M278" s="14">
        <f>PRODUCT(InputData[[#This Row],[QUANTITY]],InputData[[#This Row],[SALE PRICE ]])*(1-InputData[[#This Row],[DISCOUNT %]])</f>
        <v>460.8</v>
      </c>
      <c r="N278" s="14">
        <f>InputData[[#This Row],[TOTAL COST]]/10^3</f>
        <v>0.36</v>
      </c>
      <c r="O278" s="14">
        <f>InputData[[#This Row],[TOTAL SALES]]/10^3</f>
        <v>0.46079999999999999</v>
      </c>
      <c r="P278" s="11">
        <f>DAY(InputData[[#This Row],[DATE]])</f>
        <v>17</v>
      </c>
      <c r="Q278" s="11" t="str">
        <f>TEXT(InputData[[#This Row],[DATE]],"mmm")</f>
        <v>Jan</v>
      </c>
      <c r="R278" s="11">
        <f>YEAR(InputData[[#This Row],[DATE]])</f>
        <v>2022</v>
      </c>
      <c r="S278" s="11">
        <f>InputData[[#This Row],[TOTAL SALES]]-InputData[[#This Row],[TOTAL COST]]</f>
        <v>100.80000000000001</v>
      </c>
      <c r="T278" s="18">
        <f>InputData[[#This Row],[PROFIT ]]/InputData[[#This Row],[TOTAL SALES]]</f>
        <v>0.21875000000000003</v>
      </c>
    </row>
    <row r="279" spans="1:20" x14ac:dyDescent="0.25">
      <c r="A279" s="3">
        <v>44579</v>
      </c>
      <c r="B279" s="4" t="s">
        <v>22</v>
      </c>
      <c r="C279" s="5">
        <v>9</v>
      </c>
      <c r="D279" s="5" t="s">
        <v>105</v>
      </c>
      <c r="E279" s="5" t="s">
        <v>107</v>
      </c>
      <c r="F279" s="6">
        <v>0</v>
      </c>
      <c r="G279" t="str">
        <f>VLOOKUP(InputData[[#This Row],[PRODUCT ID]],'Master Data'!$A:$F,2,0)</f>
        <v>Product08</v>
      </c>
      <c r="H279" t="str">
        <f>VLOOKUP(InputData[[#This Row],[PRODUCT ID]],'Master Data'!$A:$F,3,0)</f>
        <v>Category01</v>
      </c>
      <c r="I279" t="str">
        <f>VLOOKUP(InputData[[#This Row],[PRODUCT ID]],'Master Data'!$A:$F,4,0)</f>
        <v>Kg</v>
      </c>
      <c r="J279" s="14">
        <f>VLOOKUP(InputData[[#This Row],[PRODUCT ID]],'Master Data'!$A:$F,5,0)</f>
        <v>83</v>
      </c>
      <c r="K279" s="14">
        <f>VLOOKUP(InputData[[#This Row],[PRODUCT ID]],'Master Data'!$A:$F,6,0)</f>
        <v>94.62</v>
      </c>
      <c r="L279" s="14">
        <f>PRODUCT(InputData[[#This Row],[QUANTITY]],InputData[[#This Row],[COST]])</f>
        <v>747</v>
      </c>
      <c r="M279" s="14">
        <f>PRODUCT(InputData[[#This Row],[QUANTITY]],InputData[[#This Row],[SALE PRICE ]])*(1-InputData[[#This Row],[DISCOUNT %]])</f>
        <v>851.58</v>
      </c>
      <c r="N279" s="14">
        <f>InputData[[#This Row],[TOTAL COST]]/10^3</f>
        <v>0.747</v>
      </c>
      <c r="O279" s="14">
        <f>InputData[[#This Row],[TOTAL SALES]]/10^3</f>
        <v>0.85158</v>
      </c>
      <c r="P279" s="11">
        <f>DAY(InputData[[#This Row],[DATE]])</f>
        <v>18</v>
      </c>
      <c r="Q279" s="11" t="str">
        <f>TEXT(InputData[[#This Row],[DATE]],"mmm")</f>
        <v>Jan</v>
      </c>
      <c r="R279" s="11">
        <f>YEAR(InputData[[#This Row],[DATE]])</f>
        <v>2022</v>
      </c>
      <c r="S279" s="11">
        <f>InputData[[#This Row],[TOTAL SALES]]-InputData[[#This Row],[TOTAL COST]]</f>
        <v>104.58000000000004</v>
      </c>
      <c r="T279" s="18">
        <f>InputData[[#This Row],[PROFIT ]]/InputData[[#This Row],[TOTAL SALES]]</f>
        <v>0.1228070175438597</v>
      </c>
    </row>
    <row r="280" spans="1:20" x14ac:dyDescent="0.25">
      <c r="A280" s="3">
        <v>44581</v>
      </c>
      <c r="B280" s="4" t="s">
        <v>50</v>
      </c>
      <c r="C280" s="5">
        <v>2</v>
      </c>
      <c r="D280" s="5" t="s">
        <v>108</v>
      </c>
      <c r="E280" s="5" t="s">
        <v>107</v>
      </c>
      <c r="F280" s="6">
        <v>0</v>
      </c>
      <c r="G280" t="str">
        <f>VLOOKUP(InputData[[#This Row],[PRODUCT ID]],'Master Data'!$A:$F,2,0)</f>
        <v>Product21</v>
      </c>
      <c r="H280" t="str">
        <f>VLOOKUP(InputData[[#This Row],[PRODUCT ID]],'Master Data'!$A:$F,3,0)</f>
        <v>Category03</v>
      </c>
      <c r="I280" t="str">
        <f>VLOOKUP(InputData[[#This Row],[PRODUCT ID]],'Master Data'!$A:$F,4,0)</f>
        <v>Ft</v>
      </c>
      <c r="J280" s="14">
        <f>VLOOKUP(InputData[[#This Row],[PRODUCT ID]],'Master Data'!$A:$F,5,0)</f>
        <v>126</v>
      </c>
      <c r="K280" s="14">
        <f>VLOOKUP(InputData[[#This Row],[PRODUCT ID]],'Master Data'!$A:$F,6,0)</f>
        <v>162.54</v>
      </c>
      <c r="L280" s="14">
        <f>PRODUCT(InputData[[#This Row],[QUANTITY]],InputData[[#This Row],[COST]])</f>
        <v>252</v>
      </c>
      <c r="M280" s="14">
        <f>PRODUCT(InputData[[#This Row],[QUANTITY]],InputData[[#This Row],[SALE PRICE ]])*(1-InputData[[#This Row],[DISCOUNT %]])</f>
        <v>325.08</v>
      </c>
      <c r="N280" s="14">
        <f>InputData[[#This Row],[TOTAL COST]]/10^3</f>
        <v>0.252</v>
      </c>
      <c r="O280" s="14">
        <f>InputData[[#This Row],[TOTAL SALES]]/10^3</f>
        <v>0.32507999999999998</v>
      </c>
      <c r="P280" s="11">
        <f>DAY(InputData[[#This Row],[DATE]])</f>
        <v>20</v>
      </c>
      <c r="Q280" s="11" t="str">
        <f>TEXT(InputData[[#This Row],[DATE]],"mmm")</f>
        <v>Jan</v>
      </c>
      <c r="R280" s="11">
        <f>YEAR(InputData[[#This Row],[DATE]])</f>
        <v>2022</v>
      </c>
      <c r="S280" s="11">
        <f>InputData[[#This Row],[TOTAL SALES]]-InputData[[#This Row],[TOTAL COST]]</f>
        <v>73.079999999999984</v>
      </c>
      <c r="T280" s="18">
        <f>InputData[[#This Row],[PROFIT ]]/InputData[[#This Row],[TOTAL SALES]]</f>
        <v>0.22480620155038755</v>
      </c>
    </row>
    <row r="281" spans="1:20" x14ac:dyDescent="0.25">
      <c r="A281" s="3">
        <v>44581</v>
      </c>
      <c r="B281" s="4" t="s">
        <v>35</v>
      </c>
      <c r="C281" s="5">
        <v>7</v>
      </c>
      <c r="D281" s="5" t="s">
        <v>106</v>
      </c>
      <c r="E281" s="5" t="s">
        <v>106</v>
      </c>
      <c r="F281" s="6">
        <v>0</v>
      </c>
      <c r="G281" t="str">
        <f>VLOOKUP(InputData[[#This Row],[PRODUCT ID]],'Master Data'!$A:$F,2,0)</f>
        <v>Product14</v>
      </c>
      <c r="H281" t="str">
        <f>VLOOKUP(InputData[[#This Row],[PRODUCT ID]],'Master Data'!$A:$F,3,0)</f>
        <v>Category02</v>
      </c>
      <c r="I281" t="str">
        <f>VLOOKUP(InputData[[#This Row],[PRODUCT ID]],'Master Data'!$A:$F,4,0)</f>
        <v>Kg</v>
      </c>
      <c r="J281" s="14">
        <f>VLOOKUP(InputData[[#This Row],[PRODUCT ID]],'Master Data'!$A:$F,5,0)</f>
        <v>112</v>
      </c>
      <c r="K281" s="14">
        <f>VLOOKUP(InputData[[#This Row],[PRODUCT ID]],'Master Data'!$A:$F,6,0)</f>
        <v>146.72</v>
      </c>
      <c r="L281" s="14">
        <f>PRODUCT(InputData[[#This Row],[QUANTITY]],InputData[[#This Row],[COST]])</f>
        <v>784</v>
      </c>
      <c r="M281" s="14">
        <f>PRODUCT(InputData[[#This Row],[QUANTITY]],InputData[[#This Row],[SALE PRICE ]])*(1-InputData[[#This Row],[DISCOUNT %]])</f>
        <v>1027.04</v>
      </c>
      <c r="N281" s="14">
        <f>InputData[[#This Row],[TOTAL COST]]/10^3</f>
        <v>0.78400000000000003</v>
      </c>
      <c r="O281" s="14">
        <f>InputData[[#This Row],[TOTAL SALES]]/10^3</f>
        <v>1.02704</v>
      </c>
      <c r="P281" s="11">
        <f>DAY(InputData[[#This Row],[DATE]])</f>
        <v>20</v>
      </c>
      <c r="Q281" s="11" t="str">
        <f>TEXT(InputData[[#This Row],[DATE]],"mmm")</f>
        <v>Jan</v>
      </c>
      <c r="R281" s="11">
        <f>YEAR(InputData[[#This Row],[DATE]])</f>
        <v>2022</v>
      </c>
      <c r="S281" s="11">
        <f>InputData[[#This Row],[TOTAL SALES]]-InputData[[#This Row],[TOTAL COST]]</f>
        <v>243.03999999999996</v>
      </c>
      <c r="T281" s="18">
        <f>InputData[[#This Row],[PROFIT ]]/InputData[[#This Row],[TOTAL SALES]]</f>
        <v>0.23664122137404578</v>
      </c>
    </row>
    <row r="282" spans="1:20" x14ac:dyDescent="0.25">
      <c r="A282" s="3">
        <v>44583</v>
      </c>
      <c r="B282" s="4" t="s">
        <v>6</v>
      </c>
      <c r="C282" s="5">
        <v>6</v>
      </c>
      <c r="D282" s="5" t="s">
        <v>106</v>
      </c>
      <c r="E282" s="5" t="s">
        <v>107</v>
      </c>
      <c r="F282" s="6">
        <v>0</v>
      </c>
      <c r="G282" t="str">
        <f>VLOOKUP(InputData[[#This Row],[PRODUCT ID]],'Master Data'!$A:$F,2,0)</f>
        <v>Product01</v>
      </c>
      <c r="H282" t="str">
        <f>VLOOKUP(InputData[[#This Row],[PRODUCT ID]],'Master Data'!$A:$F,3,0)</f>
        <v>Category01</v>
      </c>
      <c r="I282" t="str">
        <f>VLOOKUP(InputData[[#This Row],[PRODUCT ID]],'Master Data'!$A:$F,4,0)</f>
        <v>Kg</v>
      </c>
      <c r="J282" s="14">
        <f>VLOOKUP(InputData[[#This Row],[PRODUCT ID]],'Master Data'!$A:$F,5,0)</f>
        <v>98</v>
      </c>
      <c r="K282" s="14">
        <f>VLOOKUP(InputData[[#This Row],[PRODUCT ID]],'Master Data'!$A:$F,6,0)</f>
        <v>103.88</v>
      </c>
      <c r="L282" s="14">
        <f>PRODUCT(InputData[[#This Row],[QUANTITY]],InputData[[#This Row],[COST]])</f>
        <v>588</v>
      </c>
      <c r="M282" s="14">
        <f>PRODUCT(InputData[[#This Row],[QUANTITY]],InputData[[#This Row],[SALE PRICE ]])*(1-InputData[[#This Row],[DISCOUNT %]])</f>
        <v>623.28</v>
      </c>
      <c r="N282" s="14">
        <f>InputData[[#This Row],[TOTAL COST]]/10^3</f>
        <v>0.58799999999999997</v>
      </c>
      <c r="O282" s="14">
        <f>InputData[[#This Row],[TOTAL SALES]]/10^3</f>
        <v>0.62327999999999995</v>
      </c>
      <c r="P282" s="11">
        <f>DAY(InputData[[#This Row],[DATE]])</f>
        <v>22</v>
      </c>
      <c r="Q282" s="11" t="str">
        <f>TEXT(InputData[[#This Row],[DATE]],"mmm")</f>
        <v>Jan</v>
      </c>
      <c r="R282" s="11">
        <f>YEAR(InputData[[#This Row],[DATE]])</f>
        <v>2022</v>
      </c>
      <c r="S282" s="11">
        <f>InputData[[#This Row],[TOTAL SALES]]-InputData[[#This Row],[TOTAL COST]]</f>
        <v>35.279999999999973</v>
      </c>
      <c r="T282" s="18">
        <f>InputData[[#This Row],[PROFIT ]]/InputData[[#This Row],[TOTAL SALES]]</f>
        <v>5.660377358490562E-2</v>
      </c>
    </row>
    <row r="283" spans="1:20" x14ac:dyDescent="0.25">
      <c r="A283" s="3">
        <v>44584</v>
      </c>
      <c r="B283" s="4" t="s">
        <v>10</v>
      </c>
      <c r="C283" s="5">
        <v>5</v>
      </c>
      <c r="D283" s="5" t="s">
        <v>105</v>
      </c>
      <c r="E283" s="5" t="s">
        <v>107</v>
      </c>
      <c r="F283" s="6">
        <v>0</v>
      </c>
      <c r="G283" t="str">
        <f>VLOOKUP(InputData[[#This Row],[PRODUCT ID]],'Master Data'!$A:$F,2,0)</f>
        <v>Product02</v>
      </c>
      <c r="H283" t="str">
        <f>VLOOKUP(InputData[[#This Row],[PRODUCT ID]],'Master Data'!$A:$F,3,0)</f>
        <v>Category01</v>
      </c>
      <c r="I283" t="str">
        <f>VLOOKUP(InputData[[#This Row],[PRODUCT ID]],'Master Data'!$A:$F,4,0)</f>
        <v>Kg</v>
      </c>
      <c r="J283" s="14">
        <f>VLOOKUP(InputData[[#This Row],[PRODUCT ID]],'Master Data'!$A:$F,5,0)</f>
        <v>105</v>
      </c>
      <c r="K283" s="14">
        <f>VLOOKUP(InputData[[#This Row],[PRODUCT ID]],'Master Data'!$A:$F,6,0)</f>
        <v>142.80000000000001</v>
      </c>
      <c r="L283" s="14">
        <f>PRODUCT(InputData[[#This Row],[QUANTITY]],InputData[[#This Row],[COST]])</f>
        <v>525</v>
      </c>
      <c r="M283" s="14">
        <f>PRODUCT(InputData[[#This Row],[QUANTITY]],InputData[[#This Row],[SALE PRICE ]])*(1-InputData[[#This Row],[DISCOUNT %]])</f>
        <v>714</v>
      </c>
      <c r="N283" s="14">
        <f>InputData[[#This Row],[TOTAL COST]]/10^3</f>
        <v>0.52500000000000002</v>
      </c>
      <c r="O283" s="14">
        <f>InputData[[#This Row],[TOTAL SALES]]/10^3</f>
        <v>0.71399999999999997</v>
      </c>
      <c r="P283" s="11">
        <f>DAY(InputData[[#This Row],[DATE]])</f>
        <v>23</v>
      </c>
      <c r="Q283" s="11" t="str">
        <f>TEXT(InputData[[#This Row],[DATE]],"mmm")</f>
        <v>Jan</v>
      </c>
      <c r="R283" s="11">
        <f>YEAR(InputData[[#This Row],[DATE]])</f>
        <v>2022</v>
      </c>
      <c r="S283" s="11">
        <f>InputData[[#This Row],[TOTAL SALES]]-InputData[[#This Row],[TOTAL COST]]</f>
        <v>189</v>
      </c>
      <c r="T283" s="18">
        <f>InputData[[#This Row],[PROFIT ]]/InputData[[#This Row],[TOTAL SALES]]</f>
        <v>0.26470588235294118</v>
      </c>
    </row>
    <row r="284" spans="1:20" x14ac:dyDescent="0.25">
      <c r="A284" s="3">
        <v>44584</v>
      </c>
      <c r="B284" s="4" t="s">
        <v>94</v>
      </c>
      <c r="C284" s="5">
        <v>8</v>
      </c>
      <c r="D284" s="5" t="s">
        <v>108</v>
      </c>
      <c r="E284" s="5" t="s">
        <v>106</v>
      </c>
      <c r="F284" s="6">
        <v>0</v>
      </c>
      <c r="G284" t="str">
        <f>VLOOKUP(InputData[[#This Row],[PRODUCT ID]],'Master Data'!$A:$F,2,0)</f>
        <v>Product42</v>
      </c>
      <c r="H284" t="str">
        <f>VLOOKUP(InputData[[#This Row],[PRODUCT ID]],'Master Data'!$A:$F,3,0)</f>
        <v>Category05</v>
      </c>
      <c r="I284" t="str">
        <f>VLOOKUP(InputData[[#This Row],[PRODUCT ID]],'Master Data'!$A:$F,4,0)</f>
        <v>Ft</v>
      </c>
      <c r="J284" s="14">
        <f>VLOOKUP(InputData[[#This Row],[PRODUCT ID]],'Master Data'!$A:$F,5,0)</f>
        <v>120</v>
      </c>
      <c r="K284" s="14">
        <f>VLOOKUP(InputData[[#This Row],[PRODUCT ID]],'Master Data'!$A:$F,6,0)</f>
        <v>162</v>
      </c>
      <c r="L284" s="14">
        <f>PRODUCT(InputData[[#This Row],[QUANTITY]],InputData[[#This Row],[COST]])</f>
        <v>960</v>
      </c>
      <c r="M284" s="14">
        <f>PRODUCT(InputData[[#This Row],[QUANTITY]],InputData[[#This Row],[SALE PRICE ]])*(1-InputData[[#This Row],[DISCOUNT %]])</f>
        <v>1296</v>
      </c>
      <c r="N284" s="14">
        <f>InputData[[#This Row],[TOTAL COST]]/10^3</f>
        <v>0.96</v>
      </c>
      <c r="O284" s="14">
        <f>InputData[[#This Row],[TOTAL SALES]]/10^3</f>
        <v>1.296</v>
      </c>
      <c r="P284" s="11">
        <f>DAY(InputData[[#This Row],[DATE]])</f>
        <v>23</v>
      </c>
      <c r="Q284" s="11" t="str">
        <f>TEXT(InputData[[#This Row],[DATE]],"mmm")</f>
        <v>Jan</v>
      </c>
      <c r="R284" s="11">
        <f>YEAR(InputData[[#This Row],[DATE]])</f>
        <v>2022</v>
      </c>
      <c r="S284" s="11">
        <f>InputData[[#This Row],[TOTAL SALES]]-InputData[[#This Row],[TOTAL COST]]</f>
        <v>336</v>
      </c>
      <c r="T284" s="18">
        <f>InputData[[#This Row],[PROFIT ]]/InputData[[#This Row],[TOTAL SALES]]</f>
        <v>0.25925925925925924</v>
      </c>
    </row>
    <row r="285" spans="1:20" x14ac:dyDescent="0.25">
      <c r="A285" s="3">
        <v>44585</v>
      </c>
      <c r="B285" s="4" t="s">
        <v>69</v>
      </c>
      <c r="C285" s="5">
        <v>15</v>
      </c>
      <c r="D285" s="5" t="s">
        <v>106</v>
      </c>
      <c r="E285" s="5" t="s">
        <v>106</v>
      </c>
      <c r="F285" s="6">
        <v>0</v>
      </c>
      <c r="G285" t="str">
        <f>VLOOKUP(InputData[[#This Row],[PRODUCT ID]],'Master Data'!$A:$F,2,0)</f>
        <v>Product30</v>
      </c>
      <c r="H285" t="str">
        <f>VLOOKUP(InputData[[#This Row],[PRODUCT ID]],'Master Data'!$A:$F,3,0)</f>
        <v>Category04</v>
      </c>
      <c r="I285" t="str">
        <f>VLOOKUP(InputData[[#This Row],[PRODUCT ID]],'Master Data'!$A:$F,4,0)</f>
        <v>Ft</v>
      </c>
      <c r="J285" s="14">
        <f>VLOOKUP(InputData[[#This Row],[PRODUCT ID]],'Master Data'!$A:$F,5,0)</f>
        <v>148</v>
      </c>
      <c r="K285" s="14">
        <f>VLOOKUP(InputData[[#This Row],[PRODUCT ID]],'Master Data'!$A:$F,6,0)</f>
        <v>201.28</v>
      </c>
      <c r="L285" s="14">
        <f>PRODUCT(InputData[[#This Row],[QUANTITY]],InputData[[#This Row],[COST]])</f>
        <v>2220</v>
      </c>
      <c r="M285" s="14">
        <f>PRODUCT(InputData[[#This Row],[QUANTITY]],InputData[[#This Row],[SALE PRICE ]])*(1-InputData[[#This Row],[DISCOUNT %]])</f>
        <v>3019.2</v>
      </c>
      <c r="N285" s="14">
        <f>InputData[[#This Row],[TOTAL COST]]/10^3</f>
        <v>2.2200000000000002</v>
      </c>
      <c r="O285" s="14">
        <f>InputData[[#This Row],[TOTAL SALES]]/10^3</f>
        <v>3.0191999999999997</v>
      </c>
      <c r="P285" s="11">
        <f>DAY(InputData[[#This Row],[DATE]])</f>
        <v>24</v>
      </c>
      <c r="Q285" s="11" t="str">
        <f>TEXT(InputData[[#This Row],[DATE]],"mmm")</f>
        <v>Jan</v>
      </c>
      <c r="R285" s="11">
        <f>YEAR(InputData[[#This Row],[DATE]])</f>
        <v>2022</v>
      </c>
      <c r="S285" s="11">
        <f>InputData[[#This Row],[TOTAL SALES]]-InputData[[#This Row],[TOTAL COST]]</f>
        <v>799.19999999999982</v>
      </c>
      <c r="T285" s="18">
        <f>InputData[[#This Row],[PROFIT ]]/InputData[[#This Row],[TOTAL SALES]]</f>
        <v>0.26470588235294112</v>
      </c>
    </row>
    <row r="286" spans="1:20" x14ac:dyDescent="0.25">
      <c r="A286" s="3">
        <v>44586</v>
      </c>
      <c r="B286" s="4" t="s">
        <v>41</v>
      </c>
      <c r="C286" s="5">
        <v>14</v>
      </c>
      <c r="D286" s="5" t="s">
        <v>108</v>
      </c>
      <c r="E286" s="5" t="s">
        <v>107</v>
      </c>
      <c r="F286" s="6">
        <v>0</v>
      </c>
      <c r="G286" t="str">
        <f>VLOOKUP(InputData[[#This Row],[PRODUCT ID]],'Master Data'!$A:$F,2,0)</f>
        <v>Product17</v>
      </c>
      <c r="H286" t="str">
        <f>VLOOKUP(InputData[[#This Row],[PRODUCT ID]],'Master Data'!$A:$F,3,0)</f>
        <v>Category02</v>
      </c>
      <c r="I286" t="str">
        <f>VLOOKUP(InputData[[#This Row],[PRODUCT ID]],'Master Data'!$A:$F,4,0)</f>
        <v>Ft</v>
      </c>
      <c r="J286" s="14">
        <f>VLOOKUP(InputData[[#This Row],[PRODUCT ID]],'Master Data'!$A:$F,5,0)</f>
        <v>134</v>
      </c>
      <c r="K286" s="14">
        <f>VLOOKUP(InputData[[#This Row],[PRODUCT ID]],'Master Data'!$A:$F,6,0)</f>
        <v>156.78</v>
      </c>
      <c r="L286" s="14">
        <f>PRODUCT(InputData[[#This Row],[QUANTITY]],InputData[[#This Row],[COST]])</f>
        <v>1876</v>
      </c>
      <c r="M286" s="14">
        <f>PRODUCT(InputData[[#This Row],[QUANTITY]],InputData[[#This Row],[SALE PRICE ]])*(1-InputData[[#This Row],[DISCOUNT %]])</f>
        <v>2194.92</v>
      </c>
      <c r="N286" s="14">
        <f>InputData[[#This Row],[TOTAL COST]]/10^3</f>
        <v>1.8759999999999999</v>
      </c>
      <c r="O286" s="14">
        <f>InputData[[#This Row],[TOTAL SALES]]/10^3</f>
        <v>2.1949200000000002</v>
      </c>
      <c r="P286" s="11">
        <f>DAY(InputData[[#This Row],[DATE]])</f>
        <v>25</v>
      </c>
      <c r="Q286" s="11" t="str">
        <f>TEXT(InputData[[#This Row],[DATE]],"mmm")</f>
        <v>Jan</v>
      </c>
      <c r="R286" s="11">
        <f>YEAR(InputData[[#This Row],[DATE]])</f>
        <v>2022</v>
      </c>
      <c r="S286" s="11">
        <f>InputData[[#This Row],[TOTAL SALES]]-InputData[[#This Row],[TOTAL COST]]</f>
        <v>318.92000000000007</v>
      </c>
      <c r="T286" s="18">
        <f>InputData[[#This Row],[PROFIT ]]/InputData[[#This Row],[TOTAL SALES]]</f>
        <v>0.14529914529914534</v>
      </c>
    </row>
    <row r="287" spans="1:20" x14ac:dyDescent="0.25">
      <c r="A287" s="3">
        <v>44589</v>
      </c>
      <c r="B287" s="4" t="s">
        <v>39</v>
      </c>
      <c r="C287" s="5">
        <v>11</v>
      </c>
      <c r="D287" s="5" t="s">
        <v>108</v>
      </c>
      <c r="E287" s="5" t="s">
        <v>106</v>
      </c>
      <c r="F287" s="6">
        <v>0</v>
      </c>
      <c r="G287" t="str">
        <f>VLOOKUP(InputData[[#This Row],[PRODUCT ID]],'Master Data'!$A:$F,2,0)</f>
        <v>Product16</v>
      </c>
      <c r="H287" t="str">
        <f>VLOOKUP(InputData[[#This Row],[PRODUCT ID]],'Master Data'!$A:$F,3,0)</f>
        <v>Category02</v>
      </c>
      <c r="I287" t="str">
        <f>VLOOKUP(InputData[[#This Row],[PRODUCT ID]],'Master Data'!$A:$F,4,0)</f>
        <v>No.</v>
      </c>
      <c r="J287" s="14">
        <f>VLOOKUP(InputData[[#This Row],[PRODUCT ID]],'Master Data'!$A:$F,5,0)</f>
        <v>13</v>
      </c>
      <c r="K287" s="14">
        <f>VLOOKUP(InputData[[#This Row],[PRODUCT ID]],'Master Data'!$A:$F,6,0)</f>
        <v>16.64</v>
      </c>
      <c r="L287" s="14">
        <f>PRODUCT(InputData[[#This Row],[QUANTITY]],InputData[[#This Row],[COST]])</f>
        <v>143</v>
      </c>
      <c r="M287" s="14">
        <f>PRODUCT(InputData[[#This Row],[QUANTITY]],InputData[[#This Row],[SALE PRICE ]])*(1-InputData[[#This Row],[DISCOUNT %]])</f>
        <v>183.04000000000002</v>
      </c>
      <c r="N287" s="14">
        <f>InputData[[#This Row],[TOTAL COST]]/10^3</f>
        <v>0.14299999999999999</v>
      </c>
      <c r="O287" s="14">
        <f>InputData[[#This Row],[TOTAL SALES]]/10^3</f>
        <v>0.18304000000000001</v>
      </c>
      <c r="P287" s="11">
        <f>DAY(InputData[[#This Row],[DATE]])</f>
        <v>28</v>
      </c>
      <c r="Q287" s="11" t="str">
        <f>TEXT(InputData[[#This Row],[DATE]],"mmm")</f>
        <v>Jan</v>
      </c>
      <c r="R287" s="11">
        <f>YEAR(InputData[[#This Row],[DATE]])</f>
        <v>2022</v>
      </c>
      <c r="S287" s="11">
        <f>InputData[[#This Row],[TOTAL SALES]]-InputData[[#This Row],[TOTAL COST]]</f>
        <v>40.04000000000002</v>
      </c>
      <c r="T287" s="18">
        <f>InputData[[#This Row],[PROFIT ]]/InputData[[#This Row],[TOTAL SALES]]</f>
        <v>0.21875000000000008</v>
      </c>
    </row>
    <row r="288" spans="1:20" x14ac:dyDescent="0.25">
      <c r="A288" s="3">
        <v>44592</v>
      </c>
      <c r="B288" s="4" t="s">
        <v>54</v>
      </c>
      <c r="C288" s="5">
        <v>6</v>
      </c>
      <c r="D288" s="5" t="s">
        <v>106</v>
      </c>
      <c r="E288" s="5" t="s">
        <v>107</v>
      </c>
      <c r="F288" s="6">
        <v>0</v>
      </c>
      <c r="G288" t="str">
        <f>VLOOKUP(InputData[[#This Row],[PRODUCT ID]],'Master Data'!$A:$F,2,0)</f>
        <v>Product23</v>
      </c>
      <c r="H288" t="str">
        <f>VLOOKUP(InputData[[#This Row],[PRODUCT ID]],'Master Data'!$A:$F,3,0)</f>
        <v>Category03</v>
      </c>
      <c r="I288" t="str">
        <f>VLOOKUP(InputData[[#This Row],[PRODUCT ID]],'Master Data'!$A:$F,4,0)</f>
        <v>Ft</v>
      </c>
      <c r="J288" s="14">
        <f>VLOOKUP(InputData[[#This Row],[PRODUCT ID]],'Master Data'!$A:$F,5,0)</f>
        <v>141</v>
      </c>
      <c r="K288" s="14">
        <f>VLOOKUP(InputData[[#This Row],[PRODUCT ID]],'Master Data'!$A:$F,6,0)</f>
        <v>149.46</v>
      </c>
      <c r="L288" s="14">
        <f>PRODUCT(InputData[[#This Row],[QUANTITY]],InputData[[#This Row],[COST]])</f>
        <v>846</v>
      </c>
      <c r="M288" s="14">
        <f>PRODUCT(InputData[[#This Row],[QUANTITY]],InputData[[#This Row],[SALE PRICE ]])*(1-InputData[[#This Row],[DISCOUNT %]])</f>
        <v>896.76</v>
      </c>
      <c r="N288" s="14">
        <f>InputData[[#This Row],[TOTAL COST]]/10^3</f>
        <v>0.84599999999999997</v>
      </c>
      <c r="O288" s="14">
        <f>InputData[[#This Row],[TOTAL SALES]]/10^3</f>
        <v>0.89676</v>
      </c>
      <c r="P288" s="11">
        <f>DAY(InputData[[#This Row],[DATE]])</f>
        <v>31</v>
      </c>
      <c r="Q288" s="11" t="str">
        <f>TEXT(InputData[[#This Row],[DATE]],"mmm")</f>
        <v>Jan</v>
      </c>
      <c r="R288" s="11">
        <f>YEAR(InputData[[#This Row],[DATE]])</f>
        <v>2022</v>
      </c>
      <c r="S288" s="11">
        <f>InputData[[#This Row],[TOTAL SALES]]-InputData[[#This Row],[TOTAL COST]]</f>
        <v>50.759999999999991</v>
      </c>
      <c r="T288" s="18">
        <f>InputData[[#This Row],[PROFIT ]]/InputData[[#This Row],[TOTAL SALES]]</f>
        <v>5.6603773584905648E-2</v>
      </c>
    </row>
    <row r="289" spans="1:20" x14ac:dyDescent="0.25">
      <c r="A289" s="3">
        <v>44592</v>
      </c>
      <c r="B289" s="4" t="s">
        <v>92</v>
      </c>
      <c r="C289" s="5">
        <v>9</v>
      </c>
      <c r="D289" s="5" t="s">
        <v>108</v>
      </c>
      <c r="E289" s="5" t="s">
        <v>107</v>
      </c>
      <c r="F289" s="6">
        <v>0</v>
      </c>
      <c r="G289" t="str">
        <f>VLOOKUP(InputData[[#This Row],[PRODUCT ID]],'Master Data'!$A:$F,2,0)</f>
        <v>Product41</v>
      </c>
      <c r="H289" t="str">
        <f>VLOOKUP(InputData[[#This Row],[PRODUCT ID]],'Master Data'!$A:$F,3,0)</f>
        <v>Category05</v>
      </c>
      <c r="I289" t="str">
        <f>VLOOKUP(InputData[[#This Row],[PRODUCT ID]],'Master Data'!$A:$F,4,0)</f>
        <v>Ft</v>
      </c>
      <c r="J289" s="14">
        <f>VLOOKUP(InputData[[#This Row],[PRODUCT ID]],'Master Data'!$A:$F,5,0)</f>
        <v>138</v>
      </c>
      <c r="K289" s="14">
        <f>VLOOKUP(InputData[[#This Row],[PRODUCT ID]],'Master Data'!$A:$F,6,0)</f>
        <v>173.88</v>
      </c>
      <c r="L289" s="14">
        <f>PRODUCT(InputData[[#This Row],[QUANTITY]],InputData[[#This Row],[COST]])</f>
        <v>1242</v>
      </c>
      <c r="M289" s="14">
        <f>PRODUCT(InputData[[#This Row],[QUANTITY]],InputData[[#This Row],[SALE PRICE ]])*(1-InputData[[#This Row],[DISCOUNT %]])</f>
        <v>1564.92</v>
      </c>
      <c r="N289" s="14">
        <f>InputData[[#This Row],[TOTAL COST]]/10^3</f>
        <v>1.242</v>
      </c>
      <c r="O289" s="14">
        <f>InputData[[#This Row],[TOTAL SALES]]/10^3</f>
        <v>1.5649200000000001</v>
      </c>
      <c r="P289" s="11">
        <f>DAY(InputData[[#This Row],[DATE]])</f>
        <v>31</v>
      </c>
      <c r="Q289" s="11" t="str">
        <f>TEXT(InputData[[#This Row],[DATE]],"mmm")</f>
        <v>Jan</v>
      </c>
      <c r="R289" s="11">
        <f>YEAR(InputData[[#This Row],[DATE]])</f>
        <v>2022</v>
      </c>
      <c r="S289" s="11">
        <f>InputData[[#This Row],[TOTAL SALES]]-InputData[[#This Row],[TOTAL COST]]</f>
        <v>322.92000000000007</v>
      </c>
      <c r="T289" s="18">
        <f>InputData[[#This Row],[PROFIT ]]/InputData[[#This Row],[TOTAL SALES]]</f>
        <v>0.20634920634920639</v>
      </c>
    </row>
    <row r="290" spans="1:20" hidden="1" x14ac:dyDescent="0.25">
      <c r="A290" s="3">
        <v>44593</v>
      </c>
      <c r="B290" s="4" t="s">
        <v>16</v>
      </c>
      <c r="C290" s="5">
        <v>9</v>
      </c>
      <c r="D290" s="5" t="s">
        <v>108</v>
      </c>
      <c r="E290" s="5" t="s">
        <v>107</v>
      </c>
      <c r="F290" s="6">
        <v>0</v>
      </c>
      <c r="G290" t="str">
        <f>VLOOKUP(InputData[[#This Row],[PRODUCT ID]],'Master Data'!$A:$F,2,0)</f>
        <v>Product05</v>
      </c>
      <c r="H290" t="str">
        <f>VLOOKUP(InputData[[#This Row],[PRODUCT ID]],'Master Data'!$A:$F,3,0)</f>
        <v>Category01</v>
      </c>
      <c r="I290" t="str">
        <f>VLOOKUP(InputData[[#This Row],[PRODUCT ID]],'Master Data'!$A:$F,4,0)</f>
        <v>Ft</v>
      </c>
      <c r="J290" s="14">
        <f>VLOOKUP(InputData[[#This Row],[PRODUCT ID]],'Master Data'!$A:$F,5,0)</f>
        <v>133</v>
      </c>
      <c r="K290" s="14">
        <f>VLOOKUP(InputData[[#This Row],[PRODUCT ID]],'Master Data'!$A:$F,6,0)</f>
        <v>155.61000000000001</v>
      </c>
      <c r="L290" s="14">
        <f>PRODUCT(InputData[[#This Row],[QUANTITY]],InputData[[#This Row],[COST]])</f>
        <v>1197</v>
      </c>
      <c r="M290" s="14">
        <f>PRODUCT(InputData[[#This Row],[QUANTITY]],InputData[[#This Row],[SALE PRICE ]])*(1-InputData[[#This Row],[DISCOUNT %]])</f>
        <v>1400.4900000000002</v>
      </c>
      <c r="N290" s="14">
        <f>InputData[[#This Row],[TOTAL COST]]/10^3</f>
        <v>1.1970000000000001</v>
      </c>
      <c r="O290" s="14">
        <f>InputData[[#This Row],[TOTAL SALES]]/10^3</f>
        <v>1.4004900000000002</v>
      </c>
      <c r="P290" s="11">
        <f>DAY(InputData[[#This Row],[DATE]])</f>
        <v>1</v>
      </c>
      <c r="Q290" s="11" t="str">
        <f>TEXT(InputData[[#This Row],[DATE]],"mmm")</f>
        <v>Feb</v>
      </c>
      <c r="R290" s="11">
        <f>YEAR(InputData[[#This Row],[DATE]])</f>
        <v>2022</v>
      </c>
      <c r="S290" s="11">
        <f>InputData[[#This Row],[TOTAL SALES]]-InputData[[#This Row],[TOTAL COST]]</f>
        <v>203.49000000000024</v>
      </c>
      <c r="T290" s="18">
        <f>InputData[[#This Row],[PROFIT ]]/InputData[[#This Row],[TOTAL SALES]]</f>
        <v>0.14529914529914545</v>
      </c>
    </row>
    <row r="291" spans="1:20" hidden="1" x14ac:dyDescent="0.25">
      <c r="A291" s="3">
        <v>44595</v>
      </c>
      <c r="B291" s="4" t="s">
        <v>35</v>
      </c>
      <c r="C291" s="5">
        <v>8</v>
      </c>
      <c r="D291" s="5" t="s">
        <v>108</v>
      </c>
      <c r="E291" s="5" t="s">
        <v>106</v>
      </c>
      <c r="F291" s="6">
        <v>0</v>
      </c>
      <c r="G291" t="str">
        <f>VLOOKUP(InputData[[#This Row],[PRODUCT ID]],'Master Data'!$A:$F,2,0)</f>
        <v>Product14</v>
      </c>
      <c r="H291" t="str">
        <f>VLOOKUP(InputData[[#This Row],[PRODUCT ID]],'Master Data'!$A:$F,3,0)</f>
        <v>Category02</v>
      </c>
      <c r="I291" t="str">
        <f>VLOOKUP(InputData[[#This Row],[PRODUCT ID]],'Master Data'!$A:$F,4,0)</f>
        <v>Kg</v>
      </c>
      <c r="J291" s="14">
        <f>VLOOKUP(InputData[[#This Row],[PRODUCT ID]],'Master Data'!$A:$F,5,0)</f>
        <v>112</v>
      </c>
      <c r="K291" s="14">
        <f>VLOOKUP(InputData[[#This Row],[PRODUCT ID]],'Master Data'!$A:$F,6,0)</f>
        <v>146.72</v>
      </c>
      <c r="L291" s="14">
        <f>PRODUCT(InputData[[#This Row],[QUANTITY]],InputData[[#This Row],[COST]])</f>
        <v>896</v>
      </c>
      <c r="M291" s="14">
        <f>PRODUCT(InputData[[#This Row],[QUANTITY]],InputData[[#This Row],[SALE PRICE ]])*(1-InputData[[#This Row],[DISCOUNT %]])</f>
        <v>1173.76</v>
      </c>
      <c r="N291" s="14">
        <f>InputData[[#This Row],[TOTAL COST]]/10^3</f>
        <v>0.89600000000000002</v>
      </c>
      <c r="O291" s="14">
        <f>InputData[[#This Row],[TOTAL SALES]]/10^3</f>
        <v>1.1737599999999999</v>
      </c>
      <c r="P291" s="11">
        <f>DAY(InputData[[#This Row],[DATE]])</f>
        <v>3</v>
      </c>
      <c r="Q291" s="11" t="str">
        <f>TEXT(InputData[[#This Row],[DATE]],"mmm")</f>
        <v>Feb</v>
      </c>
      <c r="R291" s="11">
        <f>YEAR(InputData[[#This Row],[DATE]])</f>
        <v>2022</v>
      </c>
      <c r="S291" s="11">
        <f>InputData[[#This Row],[TOTAL SALES]]-InputData[[#This Row],[TOTAL COST]]</f>
        <v>277.76</v>
      </c>
      <c r="T291" s="18">
        <f>InputData[[#This Row],[PROFIT ]]/InputData[[#This Row],[TOTAL SALES]]</f>
        <v>0.23664122137404581</v>
      </c>
    </row>
    <row r="292" spans="1:20" hidden="1" x14ac:dyDescent="0.25">
      <c r="A292" s="3">
        <v>44597</v>
      </c>
      <c r="B292" s="4" t="s">
        <v>43</v>
      </c>
      <c r="C292" s="5">
        <v>6</v>
      </c>
      <c r="D292" s="5" t="s">
        <v>108</v>
      </c>
      <c r="E292" s="5" t="s">
        <v>107</v>
      </c>
      <c r="F292" s="6">
        <v>0</v>
      </c>
      <c r="G292" t="str">
        <f>VLOOKUP(InputData[[#This Row],[PRODUCT ID]],'Master Data'!$A:$F,2,0)</f>
        <v>Product18</v>
      </c>
      <c r="H292" t="str">
        <f>VLOOKUP(InputData[[#This Row],[PRODUCT ID]],'Master Data'!$A:$F,3,0)</f>
        <v>Category02</v>
      </c>
      <c r="I292" t="str">
        <f>VLOOKUP(InputData[[#This Row],[PRODUCT ID]],'Master Data'!$A:$F,4,0)</f>
        <v>No.</v>
      </c>
      <c r="J292" s="14">
        <f>VLOOKUP(InputData[[#This Row],[PRODUCT ID]],'Master Data'!$A:$F,5,0)</f>
        <v>37</v>
      </c>
      <c r="K292" s="14">
        <f>VLOOKUP(InputData[[#This Row],[PRODUCT ID]],'Master Data'!$A:$F,6,0)</f>
        <v>49.21</v>
      </c>
      <c r="L292" s="14">
        <f>PRODUCT(InputData[[#This Row],[QUANTITY]],InputData[[#This Row],[COST]])</f>
        <v>222</v>
      </c>
      <c r="M292" s="14">
        <f>PRODUCT(InputData[[#This Row],[QUANTITY]],InputData[[#This Row],[SALE PRICE ]])*(1-InputData[[#This Row],[DISCOUNT %]])</f>
        <v>295.26</v>
      </c>
      <c r="N292" s="14">
        <f>InputData[[#This Row],[TOTAL COST]]/10^3</f>
        <v>0.222</v>
      </c>
      <c r="O292" s="14">
        <f>InputData[[#This Row],[TOTAL SALES]]/10^3</f>
        <v>0.29525999999999997</v>
      </c>
      <c r="P292" s="11">
        <f>DAY(InputData[[#This Row],[DATE]])</f>
        <v>5</v>
      </c>
      <c r="Q292" s="11" t="str">
        <f>TEXT(InputData[[#This Row],[DATE]],"mmm")</f>
        <v>Feb</v>
      </c>
      <c r="R292" s="11">
        <f>YEAR(InputData[[#This Row],[DATE]])</f>
        <v>2022</v>
      </c>
      <c r="S292" s="11">
        <f>InputData[[#This Row],[TOTAL SALES]]-InputData[[#This Row],[TOTAL COST]]</f>
        <v>73.259999999999991</v>
      </c>
      <c r="T292" s="18">
        <f>InputData[[#This Row],[PROFIT ]]/InputData[[#This Row],[TOTAL SALES]]</f>
        <v>0.24812030075187969</v>
      </c>
    </row>
    <row r="293" spans="1:20" hidden="1" x14ac:dyDescent="0.25">
      <c r="A293" s="3">
        <v>44598</v>
      </c>
      <c r="B293" s="4" t="s">
        <v>10</v>
      </c>
      <c r="C293" s="5">
        <v>6</v>
      </c>
      <c r="D293" s="5" t="s">
        <v>108</v>
      </c>
      <c r="E293" s="5" t="s">
        <v>107</v>
      </c>
      <c r="F293" s="6">
        <v>0</v>
      </c>
      <c r="G293" t="str">
        <f>VLOOKUP(InputData[[#This Row],[PRODUCT ID]],'Master Data'!$A:$F,2,0)</f>
        <v>Product02</v>
      </c>
      <c r="H293" t="str">
        <f>VLOOKUP(InputData[[#This Row],[PRODUCT ID]],'Master Data'!$A:$F,3,0)</f>
        <v>Category01</v>
      </c>
      <c r="I293" t="str">
        <f>VLOOKUP(InputData[[#This Row],[PRODUCT ID]],'Master Data'!$A:$F,4,0)</f>
        <v>Kg</v>
      </c>
      <c r="J293" s="14">
        <f>VLOOKUP(InputData[[#This Row],[PRODUCT ID]],'Master Data'!$A:$F,5,0)</f>
        <v>105</v>
      </c>
      <c r="K293" s="14">
        <f>VLOOKUP(InputData[[#This Row],[PRODUCT ID]],'Master Data'!$A:$F,6,0)</f>
        <v>142.80000000000001</v>
      </c>
      <c r="L293" s="14">
        <f>PRODUCT(InputData[[#This Row],[QUANTITY]],InputData[[#This Row],[COST]])</f>
        <v>630</v>
      </c>
      <c r="M293" s="14">
        <f>PRODUCT(InputData[[#This Row],[QUANTITY]],InputData[[#This Row],[SALE PRICE ]])*(1-InputData[[#This Row],[DISCOUNT %]])</f>
        <v>856.80000000000007</v>
      </c>
      <c r="N293" s="14">
        <f>InputData[[#This Row],[TOTAL COST]]/10^3</f>
        <v>0.63</v>
      </c>
      <c r="O293" s="14">
        <f>InputData[[#This Row],[TOTAL SALES]]/10^3</f>
        <v>0.85680000000000012</v>
      </c>
      <c r="P293" s="11">
        <f>DAY(InputData[[#This Row],[DATE]])</f>
        <v>6</v>
      </c>
      <c r="Q293" s="11" t="str">
        <f>TEXT(InputData[[#This Row],[DATE]],"mmm")</f>
        <v>Feb</v>
      </c>
      <c r="R293" s="11">
        <f>YEAR(InputData[[#This Row],[DATE]])</f>
        <v>2022</v>
      </c>
      <c r="S293" s="11">
        <f>InputData[[#This Row],[TOTAL SALES]]-InputData[[#This Row],[TOTAL COST]]</f>
        <v>226.80000000000007</v>
      </c>
      <c r="T293" s="18">
        <f>InputData[[#This Row],[PROFIT ]]/InputData[[#This Row],[TOTAL SALES]]</f>
        <v>0.26470588235294124</v>
      </c>
    </row>
    <row r="294" spans="1:20" hidden="1" x14ac:dyDescent="0.25">
      <c r="A294" s="3">
        <v>44600</v>
      </c>
      <c r="B294" s="4" t="s">
        <v>16</v>
      </c>
      <c r="C294" s="5">
        <v>11</v>
      </c>
      <c r="D294" s="5" t="s">
        <v>106</v>
      </c>
      <c r="E294" s="5" t="s">
        <v>107</v>
      </c>
      <c r="F294" s="6">
        <v>0</v>
      </c>
      <c r="G294" t="str">
        <f>VLOOKUP(InputData[[#This Row],[PRODUCT ID]],'Master Data'!$A:$F,2,0)</f>
        <v>Product05</v>
      </c>
      <c r="H294" t="str">
        <f>VLOOKUP(InputData[[#This Row],[PRODUCT ID]],'Master Data'!$A:$F,3,0)</f>
        <v>Category01</v>
      </c>
      <c r="I294" t="str">
        <f>VLOOKUP(InputData[[#This Row],[PRODUCT ID]],'Master Data'!$A:$F,4,0)</f>
        <v>Ft</v>
      </c>
      <c r="J294" s="14">
        <f>VLOOKUP(InputData[[#This Row],[PRODUCT ID]],'Master Data'!$A:$F,5,0)</f>
        <v>133</v>
      </c>
      <c r="K294" s="14">
        <f>VLOOKUP(InputData[[#This Row],[PRODUCT ID]],'Master Data'!$A:$F,6,0)</f>
        <v>155.61000000000001</v>
      </c>
      <c r="L294" s="14">
        <f>PRODUCT(InputData[[#This Row],[QUANTITY]],InputData[[#This Row],[COST]])</f>
        <v>1463</v>
      </c>
      <c r="M294" s="14">
        <f>PRODUCT(InputData[[#This Row],[QUANTITY]],InputData[[#This Row],[SALE PRICE ]])*(1-InputData[[#This Row],[DISCOUNT %]])</f>
        <v>1711.71</v>
      </c>
      <c r="N294" s="14">
        <f>InputData[[#This Row],[TOTAL COST]]/10^3</f>
        <v>1.4630000000000001</v>
      </c>
      <c r="O294" s="14">
        <f>InputData[[#This Row],[TOTAL SALES]]/10^3</f>
        <v>1.7117100000000001</v>
      </c>
      <c r="P294" s="11">
        <f>DAY(InputData[[#This Row],[DATE]])</f>
        <v>8</v>
      </c>
      <c r="Q294" s="11" t="str">
        <f>TEXT(InputData[[#This Row],[DATE]],"mmm")</f>
        <v>Feb</v>
      </c>
      <c r="R294" s="11">
        <f>YEAR(InputData[[#This Row],[DATE]])</f>
        <v>2022</v>
      </c>
      <c r="S294" s="11">
        <f>InputData[[#This Row],[TOTAL SALES]]-InputData[[#This Row],[TOTAL COST]]</f>
        <v>248.71000000000004</v>
      </c>
      <c r="T294" s="18">
        <f>InputData[[#This Row],[PROFIT ]]/InputData[[#This Row],[TOTAL SALES]]</f>
        <v>0.14529914529914531</v>
      </c>
    </row>
    <row r="295" spans="1:20" hidden="1" x14ac:dyDescent="0.25">
      <c r="A295" s="3">
        <v>44600</v>
      </c>
      <c r="B295" s="4" t="s">
        <v>14</v>
      </c>
      <c r="C295" s="5">
        <v>3</v>
      </c>
      <c r="D295" s="5" t="s">
        <v>106</v>
      </c>
      <c r="E295" s="5" t="s">
        <v>107</v>
      </c>
      <c r="F295" s="6">
        <v>0</v>
      </c>
      <c r="G295" t="str">
        <f>VLOOKUP(InputData[[#This Row],[PRODUCT ID]],'Master Data'!$A:$F,2,0)</f>
        <v>Product04</v>
      </c>
      <c r="H295" t="str">
        <f>VLOOKUP(InputData[[#This Row],[PRODUCT ID]],'Master Data'!$A:$F,3,0)</f>
        <v>Category01</v>
      </c>
      <c r="I295" t="str">
        <f>VLOOKUP(InputData[[#This Row],[PRODUCT ID]],'Master Data'!$A:$F,4,0)</f>
        <v>Lt</v>
      </c>
      <c r="J295" s="14">
        <f>VLOOKUP(InputData[[#This Row],[PRODUCT ID]],'Master Data'!$A:$F,5,0)</f>
        <v>44</v>
      </c>
      <c r="K295" s="14">
        <f>VLOOKUP(InputData[[#This Row],[PRODUCT ID]],'Master Data'!$A:$F,6,0)</f>
        <v>48.84</v>
      </c>
      <c r="L295" s="14">
        <f>PRODUCT(InputData[[#This Row],[QUANTITY]],InputData[[#This Row],[COST]])</f>
        <v>132</v>
      </c>
      <c r="M295" s="14">
        <f>PRODUCT(InputData[[#This Row],[QUANTITY]],InputData[[#This Row],[SALE PRICE ]])*(1-InputData[[#This Row],[DISCOUNT %]])</f>
        <v>146.52000000000001</v>
      </c>
      <c r="N295" s="14">
        <f>InputData[[#This Row],[TOTAL COST]]/10^3</f>
        <v>0.13200000000000001</v>
      </c>
      <c r="O295" s="14">
        <f>InputData[[#This Row],[TOTAL SALES]]/10^3</f>
        <v>0.14652000000000001</v>
      </c>
      <c r="P295" s="11">
        <f>DAY(InputData[[#This Row],[DATE]])</f>
        <v>8</v>
      </c>
      <c r="Q295" s="11" t="str">
        <f>TEXT(InputData[[#This Row],[DATE]],"mmm")</f>
        <v>Feb</v>
      </c>
      <c r="R295" s="11">
        <f>YEAR(InputData[[#This Row],[DATE]])</f>
        <v>2022</v>
      </c>
      <c r="S295" s="11">
        <f>InputData[[#This Row],[TOTAL SALES]]-InputData[[#This Row],[TOTAL COST]]</f>
        <v>14.52000000000001</v>
      </c>
      <c r="T295" s="18">
        <f>InputData[[#This Row],[PROFIT ]]/InputData[[#This Row],[TOTAL SALES]]</f>
        <v>9.9099099099099155E-2</v>
      </c>
    </row>
    <row r="296" spans="1:20" hidden="1" x14ac:dyDescent="0.25">
      <c r="A296" s="3">
        <v>44601</v>
      </c>
      <c r="B296" s="4" t="s">
        <v>73</v>
      </c>
      <c r="C296" s="5">
        <v>14</v>
      </c>
      <c r="D296" s="5" t="s">
        <v>106</v>
      </c>
      <c r="E296" s="5" t="s">
        <v>106</v>
      </c>
      <c r="F296" s="6">
        <v>0</v>
      </c>
      <c r="G296" t="str">
        <f>VLOOKUP(InputData[[#This Row],[PRODUCT ID]],'Master Data'!$A:$F,2,0)</f>
        <v>Product32</v>
      </c>
      <c r="H296" t="str">
        <f>VLOOKUP(InputData[[#This Row],[PRODUCT ID]],'Master Data'!$A:$F,3,0)</f>
        <v>Category04</v>
      </c>
      <c r="I296" t="str">
        <f>VLOOKUP(InputData[[#This Row],[PRODUCT ID]],'Master Data'!$A:$F,4,0)</f>
        <v>Kg</v>
      </c>
      <c r="J296" s="14">
        <f>VLOOKUP(InputData[[#This Row],[PRODUCT ID]],'Master Data'!$A:$F,5,0)</f>
        <v>89</v>
      </c>
      <c r="K296" s="14">
        <f>VLOOKUP(InputData[[#This Row],[PRODUCT ID]],'Master Data'!$A:$F,6,0)</f>
        <v>117.48</v>
      </c>
      <c r="L296" s="14">
        <f>PRODUCT(InputData[[#This Row],[QUANTITY]],InputData[[#This Row],[COST]])</f>
        <v>1246</v>
      </c>
      <c r="M296" s="14">
        <f>PRODUCT(InputData[[#This Row],[QUANTITY]],InputData[[#This Row],[SALE PRICE ]])*(1-InputData[[#This Row],[DISCOUNT %]])</f>
        <v>1644.72</v>
      </c>
      <c r="N296" s="14">
        <f>InputData[[#This Row],[TOTAL COST]]/10^3</f>
        <v>1.246</v>
      </c>
      <c r="O296" s="14">
        <f>InputData[[#This Row],[TOTAL SALES]]/10^3</f>
        <v>1.64472</v>
      </c>
      <c r="P296" s="11">
        <f>DAY(InputData[[#This Row],[DATE]])</f>
        <v>9</v>
      </c>
      <c r="Q296" s="11" t="str">
        <f>TEXT(InputData[[#This Row],[DATE]],"mmm")</f>
        <v>Feb</v>
      </c>
      <c r="R296" s="11">
        <f>YEAR(InputData[[#This Row],[DATE]])</f>
        <v>2022</v>
      </c>
      <c r="S296" s="11">
        <f>InputData[[#This Row],[TOTAL SALES]]-InputData[[#This Row],[TOTAL COST]]</f>
        <v>398.72</v>
      </c>
      <c r="T296" s="18">
        <f>InputData[[#This Row],[PROFIT ]]/InputData[[#This Row],[TOTAL SALES]]</f>
        <v>0.24242424242424243</v>
      </c>
    </row>
    <row r="297" spans="1:20" hidden="1" x14ac:dyDescent="0.25">
      <c r="A297" s="3">
        <v>44604</v>
      </c>
      <c r="B297" s="4" t="s">
        <v>26</v>
      </c>
      <c r="C297" s="5">
        <v>13</v>
      </c>
      <c r="D297" s="5" t="s">
        <v>108</v>
      </c>
      <c r="E297" s="5" t="s">
        <v>107</v>
      </c>
      <c r="F297" s="6">
        <v>0</v>
      </c>
      <c r="G297" t="str">
        <f>VLOOKUP(InputData[[#This Row],[PRODUCT ID]],'Master Data'!$A:$F,2,0)</f>
        <v>Product10</v>
      </c>
      <c r="H297" t="str">
        <f>VLOOKUP(InputData[[#This Row],[PRODUCT ID]],'Master Data'!$A:$F,3,0)</f>
        <v>Category02</v>
      </c>
      <c r="I297" t="str">
        <f>VLOOKUP(InputData[[#This Row],[PRODUCT ID]],'Master Data'!$A:$F,4,0)</f>
        <v>Ft</v>
      </c>
      <c r="J297" s="14">
        <f>VLOOKUP(InputData[[#This Row],[PRODUCT ID]],'Master Data'!$A:$F,5,0)</f>
        <v>148</v>
      </c>
      <c r="K297" s="14">
        <f>VLOOKUP(InputData[[#This Row],[PRODUCT ID]],'Master Data'!$A:$F,6,0)</f>
        <v>164.28</v>
      </c>
      <c r="L297" s="14">
        <f>PRODUCT(InputData[[#This Row],[QUANTITY]],InputData[[#This Row],[COST]])</f>
        <v>1924</v>
      </c>
      <c r="M297" s="14">
        <f>PRODUCT(InputData[[#This Row],[QUANTITY]],InputData[[#This Row],[SALE PRICE ]])*(1-InputData[[#This Row],[DISCOUNT %]])</f>
        <v>2135.64</v>
      </c>
      <c r="N297" s="14">
        <f>InputData[[#This Row],[TOTAL COST]]/10^3</f>
        <v>1.9239999999999999</v>
      </c>
      <c r="O297" s="14">
        <f>InputData[[#This Row],[TOTAL SALES]]/10^3</f>
        <v>2.13564</v>
      </c>
      <c r="P297" s="11">
        <f>DAY(InputData[[#This Row],[DATE]])</f>
        <v>12</v>
      </c>
      <c r="Q297" s="11" t="str">
        <f>TEXT(InputData[[#This Row],[DATE]],"mmm")</f>
        <v>Feb</v>
      </c>
      <c r="R297" s="11">
        <f>YEAR(InputData[[#This Row],[DATE]])</f>
        <v>2022</v>
      </c>
      <c r="S297" s="11">
        <f>InputData[[#This Row],[TOTAL SALES]]-InputData[[#This Row],[TOTAL COST]]</f>
        <v>211.63999999999987</v>
      </c>
      <c r="T297" s="18">
        <f>InputData[[#This Row],[PROFIT ]]/InputData[[#This Row],[TOTAL SALES]]</f>
        <v>9.9099099099099044E-2</v>
      </c>
    </row>
    <row r="298" spans="1:20" hidden="1" x14ac:dyDescent="0.25">
      <c r="A298" s="3">
        <v>44606</v>
      </c>
      <c r="B298" s="4" t="s">
        <v>60</v>
      </c>
      <c r="C298" s="5">
        <v>8</v>
      </c>
      <c r="D298" s="5" t="s">
        <v>106</v>
      </c>
      <c r="E298" s="5" t="s">
        <v>107</v>
      </c>
      <c r="F298" s="6">
        <v>0</v>
      </c>
      <c r="G298" t="str">
        <f>VLOOKUP(InputData[[#This Row],[PRODUCT ID]],'Master Data'!$A:$F,2,0)</f>
        <v>Product26</v>
      </c>
      <c r="H298" t="str">
        <f>VLOOKUP(InputData[[#This Row],[PRODUCT ID]],'Master Data'!$A:$F,3,0)</f>
        <v>Category04</v>
      </c>
      <c r="I298" t="str">
        <f>VLOOKUP(InputData[[#This Row],[PRODUCT ID]],'Master Data'!$A:$F,4,0)</f>
        <v>No.</v>
      </c>
      <c r="J298" s="14">
        <f>VLOOKUP(InputData[[#This Row],[PRODUCT ID]],'Master Data'!$A:$F,5,0)</f>
        <v>18</v>
      </c>
      <c r="K298" s="14">
        <f>VLOOKUP(InputData[[#This Row],[PRODUCT ID]],'Master Data'!$A:$F,6,0)</f>
        <v>24.66</v>
      </c>
      <c r="L298" s="14">
        <f>PRODUCT(InputData[[#This Row],[QUANTITY]],InputData[[#This Row],[COST]])</f>
        <v>144</v>
      </c>
      <c r="M298" s="14">
        <f>PRODUCT(InputData[[#This Row],[QUANTITY]],InputData[[#This Row],[SALE PRICE ]])*(1-InputData[[#This Row],[DISCOUNT %]])</f>
        <v>197.28</v>
      </c>
      <c r="N298" s="14">
        <f>InputData[[#This Row],[TOTAL COST]]/10^3</f>
        <v>0.14399999999999999</v>
      </c>
      <c r="O298" s="14">
        <f>InputData[[#This Row],[TOTAL SALES]]/10^3</f>
        <v>0.19728000000000001</v>
      </c>
      <c r="P298" s="11">
        <f>DAY(InputData[[#This Row],[DATE]])</f>
        <v>14</v>
      </c>
      <c r="Q298" s="11" t="str">
        <f>TEXT(InputData[[#This Row],[DATE]],"mmm")</f>
        <v>Feb</v>
      </c>
      <c r="R298" s="11">
        <f>YEAR(InputData[[#This Row],[DATE]])</f>
        <v>2022</v>
      </c>
      <c r="S298" s="11">
        <f>InputData[[#This Row],[TOTAL SALES]]-InputData[[#This Row],[TOTAL COST]]</f>
        <v>53.28</v>
      </c>
      <c r="T298" s="18">
        <f>InputData[[#This Row],[PROFIT ]]/InputData[[#This Row],[TOTAL SALES]]</f>
        <v>0.27007299270072993</v>
      </c>
    </row>
    <row r="299" spans="1:20" hidden="1" x14ac:dyDescent="0.25">
      <c r="A299" s="3">
        <v>44606</v>
      </c>
      <c r="B299" s="4" t="s">
        <v>65</v>
      </c>
      <c r="C299" s="5">
        <v>3</v>
      </c>
      <c r="D299" s="5" t="s">
        <v>108</v>
      </c>
      <c r="E299" s="5" t="s">
        <v>107</v>
      </c>
      <c r="F299" s="6">
        <v>0</v>
      </c>
      <c r="G299" t="str">
        <f>VLOOKUP(InputData[[#This Row],[PRODUCT ID]],'Master Data'!$A:$F,2,0)</f>
        <v>Product28</v>
      </c>
      <c r="H299" t="str">
        <f>VLOOKUP(InputData[[#This Row],[PRODUCT ID]],'Master Data'!$A:$F,3,0)</f>
        <v>Category04</v>
      </c>
      <c r="I299" t="str">
        <f>VLOOKUP(InputData[[#This Row],[PRODUCT ID]],'Master Data'!$A:$F,4,0)</f>
        <v>No.</v>
      </c>
      <c r="J299" s="14">
        <f>VLOOKUP(InputData[[#This Row],[PRODUCT ID]],'Master Data'!$A:$F,5,0)</f>
        <v>37</v>
      </c>
      <c r="K299" s="14">
        <f>VLOOKUP(InputData[[#This Row],[PRODUCT ID]],'Master Data'!$A:$F,6,0)</f>
        <v>41.81</v>
      </c>
      <c r="L299" s="14">
        <f>PRODUCT(InputData[[#This Row],[QUANTITY]],InputData[[#This Row],[COST]])</f>
        <v>111</v>
      </c>
      <c r="M299" s="14">
        <f>PRODUCT(InputData[[#This Row],[QUANTITY]],InputData[[#This Row],[SALE PRICE ]])*(1-InputData[[#This Row],[DISCOUNT %]])</f>
        <v>125.43</v>
      </c>
      <c r="N299" s="14">
        <f>InputData[[#This Row],[TOTAL COST]]/10^3</f>
        <v>0.111</v>
      </c>
      <c r="O299" s="14">
        <f>InputData[[#This Row],[TOTAL SALES]]/10^3</f>
        <v>0.12543000000000001</v>
      </c>
      <c r="P299" s="11">
        <f>DAY(InputData[[#This Row],[DATE]])</f>
        <v>14</v>
      </c>
      <c r="Q299" s="11" t="str">
        <f>TEXT(InputData[[#This Row],[DATE]],"mmm")</f>
        <v>Feb</v>
      </c>
      <c r="R299" s="11">
        <f>YEAR(InputData[[#This Row],[DATE]])</f>
        <v>2022</v>
      </c>
      <c r="S299" s="11">
        <f>InputData[[#This Row],[TOTAL SALES]]-InputData[[#This Row],[TOTAL COST]]</f>
        <v>14.430000000000007</v>
      </c>
      <c r="T299" s="18">
        <f>InputData[[#This Row],[PROFIT ]]/InputData[[#This Row],[TOTAL SALES]]</f>
        <v>0.11504424778761067</v>
      </c>
    </row>
    <row r="300" spans="1:20" hidden="1" x14ac:dyDescent="0.25">
      <c r="A300" s="3">
        <v>44608</v>
      </c>
      <c r="B300" s="4" t="s">
        <v>73</v>
      </c>
      <c r="C300" s="5">
        <v>1</v>
      </c>
      <c r="D300" s="5" t="s">
        <v>106</v>
      </c>
      <c r="E300" s="5" t="s">
        <v>107</v>
      </c>
      <c r="F300" s="6">
        <v>0</v>
      </c>
      <c r="G300" t="str">
        <f>VLOOKUP(InputData[[#This Row],[PRODUCT ID]],'Master Data'!$A:$F,2,0)</f>
        <v>Product32</v>
      </c>
      <c r="H300" t="str">
        <f>VLOOKUP(InputData[[#This Row],[PRODUCT ID]],'Master Data'!$A:$F,3,0)</f>
        <v>Category04</v>
      </c>
      <c r="I300" t="str">
        <f>VLOOKUP(InputData[[#This Row],[PRODUCT ID]],'Master Data'!$A:$F,4,0)</f>
        <v>Kg</v>
      </c>
      <c r="J300" s="14">
        <f>VLOOKUP(InputData[[#This Row],[PRODUCT ID]],'Master Data'!$A:$F,5,0)</f>
        <v>89</v>
      </c>
      <c r="K300" s="14">
        <f>VLOOKUP(InputData[[#This Row],[PRODUCT ID]],'Master Data'!$A:$F,6,0)</f>
        <v>117.48</v>
      </c>
      <c r="L300" s="14">
        <f>PRODUCT(InputData[[#This Row],[QUANTITY]],InputData[[#This Row],[COST]])</f>
        <v>89</v>
      </c>
      <c r="M300" s="14">
        <f>PRODUCT(InputData[[#This Row],[QUANTITY]],InputData[[#This Row],[SALE PRICE ]])*(1-InputData[[#This Row],[DISCOUNT %]])</f>
        <v>117.48</v>
      </c>
      <c r="N300" s="14">
        <f>InputData[[#This Row],[TOTAL COST]]/10^3</f>
        <v>8.8999999999999996E-2</v>
      </c>
      <c r="O300" s="14">
        <f>InputData[[#This Row],[TOTAL SALES]]/10^3</f>
        <v>0.11748</v>
      </c>
      <c r="P300" s="11">
        <f>DAY(InputData[[#This Row],[DATE]])</f>
        <v>16</v>
      </c>
      <c r="Q300" s="11" t="str">
        <f>TEXT(InputData[[#This Row],[DATE]],"mmm")</f>
        <v>Feb</v>
      </c>
      <c r="R300" s="11">
        <f>YEAR(InputData[[#This Row],[DATE]])</f>
        <v>2022</v>
      </c>
      <c r="S300" s="11">
        <f>InputData[[#This Row],[TOTAL SALES]]-InputData[[#This Row],[TOTAL COST]]</f>
        <v>28.480000000000004</v>
      </c>
      <c r="T300" s="18">
        <f>InputData[[#This Row],[PROFIT ]]/InputData[[#This Row],[TOTAL SALES]]</f>
        <v>0.24242424242424246</v>
      </c>
    </row>
    <row r="301" spans="1:20" hidden="1" x14ac:dyDescent="0.25">
      <c r="A301" s="3">
        <v>44611</v>
      </c>
      <c r="B301" s="4" t="s">
        <v>10</v>
      </c>
      <c r="C301" s="5">
        <v>13</v>
      </c>
      <c r="D301" s="5" t="s">
        <v>106</v>
      </c>
      <c r="E301" s="5" t="s">
        <v>107</v>
      </c>
      <c r="F301" s="6">
        <v>0</v>
      </c>
      <c r="G301" t="str">
        <f>VLOOKUP(InputData[[#This Row],[PRODUCT ID]],'Master Data'!$A:$F,2,0)</f>
        <v>Product02</v>
      </c>
      <c r="H301" t="str">
        <f>VLOOKUP(InputData[[#This Row],[PRODUCT ID]],'Master Data'!$A:$F,3,0)</f>
        <v>Category01</v>
      </c>
      <c r="I301" t="str">
        <f>VLOOKUP(InputData[[#This Row],[PRODUCT ID]],'Master Data'!$A:$F,4,0)</f>
        <v>Kg</v>
      </c>
      <c r="J301" s="14">
        <f>VLOOKUP(InputData[[#This Row],[PRODUCT ID]],'Master Data'!$A:$F,5,0)</f>
        <v>105</v>
      </c>
      <c r="K301" s="14">
        <f>VLOOKUP(InputData[[#This Row],[PRODUCT ID]],'Master Data'!$A:$F,6,0)</f>
        <v>142.80000000000001</v>
      </c>
      <c r="L301" s="14">
        <f>PRODUCT(InputData[[#This Row],[QUANTITY]],InputData[[#This Row],[COST]])</f>
        <v>1365</v>
      </c>
      <c r="M301" s="14">
        <f>PRODUCT(InputData[[#This Row],[QUANTITY]],InputData[[#This Row],[SALE PRICE ]])*(1-InputData[[#This Row],[DISCOUNT %]])</f>
        <v>1856.4</v>
      </c>
      <c r="N301" s="14">
        <f>InputData[[#This Row],[TOTAL COST]]/10^3</f>
        <v>1.365</v>
      </c>
      <c r="O301" s="14">
        <f>InputData[[#This Row],[TOTAL SALES]]/10^3</f>
        <v>1.8564000000000001</v>
      </c>
      <c r="P301" s="11">
        <f>DAY(InputData[[#This Row],[DATE]])</f>
        <v>19</v>
      </c>
      <c r="Q301" s="11" t="str">
        <f>TEXT(InputData[[#This Row],[DATE]],"mmm")</f>
        <v>Feb</v>
      </c>
      <c r="R301" s="11">
        <f>YEAR(InputData[[#This Row],[DATE]])</f>
        <v>2022</v>
      </c>
      <c r="S301" s="11">
        <f>InputData[[#This Row],[TOTAL SALES]]-InputData[[#This Row],[TOTAL COST]]</f>
        <v>491.40000000000009</v>
      </c>
      <c r="T301" s="18">
        <f>InputData[[#This Row],[PROFIT ]]/InputData[[#This Row],[TOTAL SALES]]</f>
        <v>0.26470588235294124</v>
      </c>
    </row>
    <row r="302" spans="1:20" hidden="1" x14ac:dyDescent="0.25">
      <c r="A302" s="3">
        <v>44612</v>
      </c>
      <c r="B302" s="4" t="s">
        <v>31</v>
      </c>
      <c r="C302" s="5">
        <v>6</v>
      </c>
      <c r="D302" s="5" t="s">
        <v>108</v>
      </c>
      <c r="E302" s="5" t="s">
        <v>107</v>
      </c>
      <c r="F302" s="6">
        <v>0</v>
      </c>
      <c r="G302" t="str">
        <f>VLOOKUP(InputData[[#This Row],[PRODUCT ID]],'Master Data'!$A:$F,2,0)</f>
        <v>Product12</v>
      </c>
      <c r="H302" t="str">
        <f>VLOOKUP(InputData[[#This Row],[PRODUCT ID]],'Master Data'!$A:$F,3,0)</f>
        <v>Category02</v>
      </c>
      <c r="I302" t="str">
        <f>VLOOKUP(InputData[[#This Row],[PRODUCT ID]],'Master Data'!$A:$F,4,0)</f>
        <v>Kg</v>
      </c>
      <c r="J302" s="14">
        <f>VLOOKUP(InputData[[#This Row],[PRODUCT ID]],'Master Data'!$A:$F,5,0)</f>
        <v>73</v>
      </c>
      <c r="K302" s="14">
        <f>VLOOKUP(InputData[[#This Row],[PRODUCT ID]],'Master Data'!$A:$F,6,0)</f>
        <v>94.17</v>
      </c>
      <c r="L302" s="14">
        <f>PRODUCT(InputData[[#This Row],[QUANTITY]],InputData[[#This Row],[COST]])</f>
        <v>438</v>
      </c>
      <c r="M302" s="14">
        <f>PRODUCT(InputData[[#This Row],[QUANTITY]],InputData[[#This Row],[SALE PRICE ]])*(1-InputData[[#This Row],[DISCOUNT %]])</f>
        <v>565.02</v>
      </c>
      <c r="N302" s="14">
        <f>InputData[[#This Row],[TOTAL COST]]/10^3</f>
        <v>0.438</v>
      </c>
      <c r="O302" s="14">
        <f>InputData[[#This Row],[TOTAL SALES]]/10^3</f>
        <v>0.56501999999999997</v>
      </c>
      <c r="P302" s="11">
        <f>DAY(InputData[[#This Row],[DATE]])</f>
        <v>20</v>
      </c>
      <c r="Q302" s="11" t="str">
        <f>TEXT(InputData[[#This Row],[DATE]],"mmm")</f>
        <v>Feb</v>
      </c>
      <c r="R302" s="11">
        <f>YEAR(InputData[[#This Row],[DATE]])</f>
        <v>2022</v>
      </c>
      <c r="S302" s="11">
        <f>InputData[[#This Row],[TOTAL SALES]]-InputData[[#This Row],[TOTAL COST]]</f>
        <v>127.01999999999998</v>
      </c>
      <c r="T302" s="18">
        <f>InputData[[#This Row],[PROFIT ]]/InputData[[#This Row],[TOTAL SALES]]</f>
        <v>0.22480620155038758</v>
      </c>
    </row>
    <row r="303" spans="1:20" hidden="1" x14ac:dyDescent="0.25">
      <c r="A303" s="3">
        <v>44615</v>
      </c>
      <c r="B303" s="4" t="s">
        <v>33</v>
      </c>
      <c r="C303" s="5">
        <v>6</v>
      </c>
      <c r="D303" s="5" t="s">
        <v>106</v>
      </c>
      <c r="E303" s="5" t="s">
        <v>106</v>
      </c>
      <c r="F303" s="6">
        <v>0</v>
      </c>
      <c r="G303" t="str">
        <f>VLOOKUP(InputData[[#This Row],[PRODUCT ID]],'Master Data'!$A:$F,2,0)</f>
        <v>Product13</v>
      </c>
      <c r="H303" t="str">
        <f>VLOOKUP(InputData[[#This Row],[PRODUCT ID]],'Master Data'!$A:$F,3,0)</f>
        <v>Category02</v>
      </c>
      <c r="I303" t="str">
        <f>VLOOKUP(InputData[[#This Row],[PRODUCT ID]],'Master Data'!$A:$F,4,0)</f>
        <v>Kg</v>
      </c>
      <c r="J303" s="14">
        <f>VLOOKUP(InputData[[#This Row],[PRODUCT ID]],'Master Data'!$A:$F,5,0)</f>
        <v>112</v>
      </c>
      <c r="K303" s="14">
        <f>VLOOKUP(InputData[[#This Row],[PRODUCT ID]],'Master Data'!$A:$F,6,0)</f>
        <v>122.08</v>
      </c>
      <c r="L303" s="14">
        <f>PRODUCT(InputData[[#This Row],[QUANTITY]],InputData[[#This Row],[COST]])</f>
        <v>672</v>
      </c>
      <c r="M303" s="14">
        <f>PRODUCT(InputData[[#This Row],[QUANTITY]],InputData[[#This Row],[SALE PRICE ]])*(1-InputData[[#This Row],[DISCOUNT %]])</f>
        <v>732.48</v>
      </c>
      <c r="N303" s="14">
        <f>InputData[[#This Row],[TOTAL COST]]/10^3</f>
        <v>0.67200000000000004</v>
      </c>
      <c r="O303" s="14">
        <f>InputData[[#This Row],[TOTAL SALES]]/10^3</f>
        <v>0.73248000000000002</v>
      </c>
      <c r="P303" s="11">
        <f>DAY(InputData[[#This Row],[DATE]])</f>
        <v>23</v>
      </c>
      <c r="Q303" s="11" t="str">
        <f>TEXT(InputData[[#This Row],[DATE]],"mmm")</f>
        <v>Feb</v>
      </c>
      <c r="R303" s="11">
        <f>YEAR(InputData[[#This Row],[DATE]])</f>
        <v>2022</v>
      </c>
      <c r="S303" s="11">
        <f>InputData[[#This Row],[TOTAL SALES]]-InputData[[#This Row],[TOTAL COST]]</f>
        <v>60.480000000000018</v>
      </c>
      <c r="T303" s="18">
        <f>InputData[[#This Row],[PROFIT ]]/InputData[[#This Row],[TOTAL SALES]]</f>
        <v>8.256880733944956E-2</v>
      </c>
    </row>
    <row r="304" spans="1:20" hidden="1" x14ac:dyDescent="0.25">
      <c r="A304" s="3">
        <v>44615</v>
      </c>
      <c r="B304" s="4" t="s">
        <v>39</v>
      </c>
      <c r="C304" s="5">
        <v>15</v>
      </c>
      <c r="D304" s="5" t="s">
        <v>106</v>
      </c>
      <c r="E304" s="5" t="s">
        <v>107</v>
      </c>
      <c r="F304" s="6">
        <v>0</v>
      </c>
      <c r="G304" t="str">
        <f>VLOOKUP(InputData[[#This Row],[PRODUCT ID]],'Master Data'!$A:$F,2,0)</f>
        <v>Product16</v>
      </c>
      <c r="H304" t="str">
        <f>VLOOKUP(InputData[[#This Row],[PRODUCT ID]],'Master Data'!$A:$F,3,0)</f>
        <v>Category02</v>
      </c>
      <c r="I304" t="str">
        <f>VLOOKUP(InputData[[#This Row],[PRODUCT ID]],'Master Data'!$A:$F,4,0)</f>
        <v>No.</v>
      </c>
      <c r="J304" s="14">
        <f>VLOOKUP(InputData[[#This Row],[PRODUCT ID]],'Master Data'!$A:$F,5,0)</f>
        <v>13</v>
      </c>
      <c r="K304" s="14">
        <f>VLOOKUP(InputData[[#This Row],[PRODUCT ID]],'Master Data'!$A:$F,6,0)</f>
        <v>16.64</v>
      </c>
      <c r="L304" s="14">
        <f>PRODUCT(InputData[[#This Row],[QUANTITY]],InputData[[#This Row],[COST]])</f>
        <v>195</v>
      </c>
      <c r="M304" s="14">
        <f>PRODUCT(InputData[[#This Row],[QUANTITY]],InputData[[#This Row],[SALE PRICE ]])*(1-InputData[[#This Row],[DISCOUNT %]])</f>
        <v>249.60000000000002</v>
      </c>
      <c r="N304" s="14">
        <f>InputData[[#This Row],[TOTAL COST]]/10^3</f>
        <v>0.19500000000000001</v>
      </c>
      <c r="O304" s="14">
        <f>InputData[[#This Row],[TOTAL SALES]]/10^3</f>
        <v>0.24960000000000002</v>
      </c>
      <c r="P304" s="11">
        <f>DAY(InputData[[#This Row],[DATE]])</f>
        <v>23</v>
      </c>
      <c r="Q304" s="11" t="str">
        <f>TEXT(InputData[[#This Row],[DATE]],"mmm")</f>
        <v>Feb</v>
      </c>
      <c r="R304" s="11">
        <f>YEAR(InputData[[#This Row],[DATE]])</f>
        <v>2022</v>
      </c>
      <c r="S304" s="11">
        <f>InputData[[#This Row],[TOTAL SALES]]-InputData[[#This Row],[TOTAL COST]]</f>
        <v>54.600000000000023</v>
      </c>
      <c r="T304" s="18">
        <f>InputData[[#This Row],[PROFIT ]]/InputData[[#This Row],[TOTAL SALES]]</f>
        <v>0.21875000000000008</v>
      </c>
    </row>
    <row r="305" spans="1:20" hidden="1" x14ac:dyDescent="0.25">
      <c r="A305" s="3">
        <v>44615</v>
      </c>
      <c r="B305" s="4" t="s">
        <v>81</v>
      </c>
      <c r="C305" s="5">
        <v>8</v>
      </c>
      <c r="D305" s="5" t="s">
        <v>108</v>
      </c>
      <c r="E305" s="5" t="s">
        <v>106</v>
      </c>
      <c r="F305" s="6">
        <v>0</v>
      </c>
      <c r="G305" t="str">
        <f>VLOOKUP(InputData[[#This Row],[PRODUCT ID]],'Master Data'!$A:$F,2,0)</f>
        <v>Product36</v>
      </c>
      <c r="H305" t="str">
        <f>VLOOKUP(InputData[[#This Row],[PRODUCT ID]],'Master Data'!$A:$F,3,0)</f>
        <v>Category04</v>
      </c>
      <c r="I305" t="str">
        <f>VLOOKUP(InputData[[#This Row],[PRODUCT ID]],'Master Data'!$A:$F,4,0)</f>
        <v>Kg</v>
      </c>
      <c r="J305" s="14">
        <f>VLOOKUP(InputData[[#This Row],[PRODUCT ID]],'Master Data'!$A:$F,5,0)</f>
        <v>90</v>
      </c>
      <c r="K305" s="14">
        <f>VLOOKUP(InputData[[#This Row],[PRODUCT ID]],'Master Data'!$A:$F,6,0)</f>
        <v>96.3</v>
      </c>
      <c r="L305" s="14">
        <f>PRODUCT(InputData[[#This Row],[QUANTITY]],InputData[[#This Row],[COST]])</f>
        <v>720</v>
      </c>
      <c r="M305" s="14">
        <f>PRODUCT(InputData[[#This Row],[QUANTITY]],InputData[[#This Row],[SALE PRICE ]])*(1-InputData[[#This Row],[DISCOUNT %]])</f>
        <v>770.4</v>
      </c>
      <c r="N305" s="14">
        <f>InputData[[#This Row],[TOTAL COST]]/10^3</f>
        <v>0.72</v>
      </c>
      <c r="O305" s="14">
        <f>InputData[[#This Row],[TOTAL SALES]]/10^3</f>
        <v>0.77039999999999997</v>
      </c>
      <c r="P305" s="11">
        <f>DAY(InputData[[#This Row],[DATE]])</f>
        <v>23</v>
      </c>
      <c r="Q305" s="11" t="str">
        <f>TEXT(InputData[[#This Row],[DATE]],"mmm")</f>
        <v>Feb</v>
      </c>
      <c r="R305" s="11">
        <f>YEAR(InputData[[#This Row],[DATE]])</f>
        <v>2022</v>
      </c>
      <c r="S305" s="11">
        <f>InputData[[#This Row],[TOTAL SALES]]-InputData[[#This Row],[TOTAL COST]]</f>
        <v>50.399999999999977</v>
      </c>
      <c r="T305" s="18">
        <f>InputData[[#This Row],[PROFIT ]]/InputData[[#This Row],[TOTAL SALES]]</f>
        <v>6.5420560747663517E-2</v>
      </c>
    </row>
    <row r="306" spans="1:20" hidden="1" x14ac:dyDescent="0.25">
      <c r="A306" s="3">
        <v>44619</v>
      </c>
      <c r="B306" s="4" t="s">
        <v>31</v>
      </c>
      <c r="C306" s="5">
        <v>7</v>
      </c>
      <c r="D306" s="5" t="s">
        <v>108</v>
      </c>
      <c r="E306" s="5" t="s">
        <v>107</v>
      </c>
      <c r="F306" s="6">
        <v>0</v>
      </c>
      <c r="G306" t="str">
        <f>VLOOKUP(InputData[[#This Row],[PRODUCT ID]],'Master Data'!$A:$F,2,0)</f>
        <v>Product12</v>
      </c>
      <c r="H306" t="str">
        <f>VLOOKUP(InputData[[#This Row],[PRODUCT ID]],'Master Data'!$A:$F,3,0)</f>
        <v>Category02</v>
      </c>
      <c r="I306" t="str">
        <f>VLOOKUP(InputData[[#This Row],[PRODUCT ID]],'Master Data'!$A:$F,4,0)</f>
        <v>Kg</v>
      </c>
      <c r="J306" s="14">
        <f>VLOOKUP(InputData[[#This Row],[PRODUCT ID]],'Master Data'!$A:$F,5,0)</f>
        <v>73</v>
      </c>
      <c r="K306" s="14">
        <f>VLOOKUP(InputData[[#This Row],[PRODUCT ID]],'Master Data'!$A:$F,6,0)</f>
        <v>94.17</v>
      </c>
      <c r="L306" s="14">
        <f>PRODUCT(InputData[[#This Row],[QUANTITY]],InputData[[#This Row],[COST]])</f>
        <v>511</v>
      </c>
      <c r="M306" s="14">
        <f>PRODUCT(InputData[[#This Row],[QUANTITY]],InputData[[#This Row],[SALE PRICE ]])*(1-InputData[[#This Row],[DISCOUNT %]])</f>
        <v>659.19</v>
      </c>
      <c r="N306" s="14">
        <f>InputData[[#This Row],[TOTAL COST]]/10^3</f>
        <v>0.51100000000000001</v>
      </c>
      <c r="O306" s="14">
        <f>InputData[[#This Row],[TOTAL SALES]]/10^3</f>
        <v>0.65919000000000005</v>
      </c>
      <c r="P306" s="11">
        <f>DAY(InputData[[#This Row],[DATE]])</f>
        <v>27</v>
      </c>
      <c r="Q306" s="11" t="str">
        <f>TEXT(InputData[[#This Row],[DATE]],"mmm")</f>
        <v>Feb</v>
      </c>
      <c r="R306" s="11">
        <f>YEAR(InputData[[#This Row],[DATE]])</f>
        <v>2022</v>
      </c>
      <c r="S306" s="11">
        <f>InputData[[#This Row],[TOTAL SALES]]-InputData[[#This Row],[TOTAL COST]]</f>
        <v>148.19000000000005</v>
      </c>
      <c r="T306" s="18">
        <f>InputData[[#This Row],[PROFIT ]]/InputData[[#This Row],[TOTAL SALES]]</f>
        <v>0.22480620155038766</v>
      </c>
    </row>
    <row r="307" spans="1:20" hidden="1" x14ac:dyDescent="0.25">
      <c r="A307" s="3">
        <v>44619</v>
      </c>
      <c r="B307" s="4" t="s">
        <v>16</v>
      </c>
      <c r="C307" s="5">
        <v>15</v>
      </c>
      <c r="D307" s="5" t="s">
        <v>108</v>
      </c>
      <c r="E307" s="5" t="s">
        <v>106</v>
      </c>
      <c r="F307" s="6">
        <v>0</v>
      </c>
      <c r="G307" t="str">
        <f>VLOOKUP(InputData[[#This Row],[PRODUCT ID]],'Master Data'!$A:$F,2,0)</f>
        <v>Product05</v>
      </c>
      <c r="H307" t="str">
        <f>VLOOKUP(InputData[[#This Row],[PRODUCT ID]],'Master Data'!$A:$F,3,0)</f>
        <v>Category01</v>
      </c>
      <c r="I307" t="str">
        <f>VLOOKUP(InputData[[#This Row],[PRODUCT ID]],'Master Data'!$A:$F,4,0)</f>
        <v>Ft</v>
      </c>
      <c r="J307" s="14">
        <f>VLOOKUP(InputData[[#This Row],[PRODUCT ID]],'Master Data'!$A:$F,5,0)</f>
        <v>133</v>
      </c>
      <c r="K307" s="14">
        <f>VLOOKUP(InputData[[#This Row],[PRODUCT ID]],'Master Data'!$A:$F,6,0)</f>
        <v>155.61000000000001</v>
      </c>
      <c r="L307" s="14">
        <f>PRODUCT(InputData[[#This Row],[QUANTITY]],InputData[[#This Row],[COST]])</f>
        <v>1995</v>
      </c>
      <c r="M307" s="14">
        <f>PRODUCT(InputData[[#This Row],[QUANTITY]],InputData[[#This Row],[SALE PRICE ]])*(1-InputData[[#This Row],[DISCOUNT %]])</f>
        <v>2334.15</v>
      </c>
      <c r="N307" s="14">
        <f>InputData[[#This Row],[TOTAL COST]]/10^3</f>
        <v>1.9950000000000001</v>
      </c>
      <c r="O307" s="14">
        <f>InputData[[#This Row],[TOTAL SALES]]/10^3</f>
        <v>2.3341500000000002</v>
      </c>
      <c r="P307" s="11">
        <f>DAY(InputData[[#This Row],[DATE]])</f>
        <v>27</v>
      </c>
      <c r="Q307" s="11" t="str">
        <f>TEXT(InputData[[#This Row],[DATE]],"mmm")</f>
        <v>Feb</v>
      </c>
      <c r="R307" s="11">
        <f>YEAR(InputData[[#This Row],[DATE]])</f>
        <v>2022</v>
      </c>
      <c r="S307" s="11">
        <f>InputData[[#This Row],[TOTAL SALES]]-InputData[[#This Row],[TOTAL COST]]</f>
        <v>339.15000000000009</v>
      </c>
      <c r="T307" s="18">
        <f>InputData[[#This Row],[PROFIT ]]/InputData[[#This Row],[TOTAL SALES]]</f>
        <v>0.14529914529914534</v>
      </c>
    </row>
    <row r="308" spans="1:20" hidden="1" x14ac:dyDescent="0.25">
      <c r="A308" s="3">
        <v>44620</v>
      </c>
      <c r="B308" s="4" t="s">
        <v>83</v>
      </c>
      <c r="C308" s="5">
        <v>15</v>
      </c>
      <c r="D308" s="5" t="s">
        <v>108</v>
      </c>
      <c r="E308" s="5" t="s">
        <v>107</v>
      </c>
      <c r="F308" s="6">
        <v>0</v>
      </c>
      <c r="G308" t="str">
        <f>VLOOKUP(InputData[[#This Row],[PRODUCT ID]],'Master Data'!$A:$F,2,0)</f>
        <v>Product37</v>
      </c>
      <c r="H308" t="str">
        <f>VLOOKUP(InputData[[#This Row],[PRODUCT ID]],'Master Data'!$A:$F,3,0)</f>
        <v>Category05</v>
      </c>
      <c r="I308" t="str">
        <f>VLOOKUP(InputData[[#This Row],[PRODUCT ID]],'Master Data'!$A:$F,4,0)</f>
        <v>Kg</v>
      </c>
      <c r="J308" s="14">
        <f>VLOOKUP(InputData[[#This Row],[PRODUCT ID]],'Master Data'!$A:$F,5,0)</f>
        <v>67</v>
      </c>
      <c r="K308" s="14">
        <f>VLOOKUP(InputData[[#This Row],[PRODUCT ID]],'Master Data'!$A:$F,6,0)</f>
        <v>85.76</v>
      </c>
      <c r="L308" s="14">
        <f>PRODUCT(InputData[[#This Row],[QUANTITY]],InputData[[#This Row],[COST]])</f>
        <v>1005</v>
      </c>
      <c r="M308" s="14">
        <f>PRODUCT(InputData[[#This Row],[QUANTITY]],InputData[[#This Row],[SALE PRICE ]])*(1-InputData[[#This Row],[DISCOUNT %]])</f>
        <v>1286.4000000000001</v>
      </c>
      <c r="N308" s="14">
        <f>InputData[[#This Row],[TOTAL COST]]/10^3</f>
        <v>1.0049999999999999</v>
      </c>
      <c r="O308" s="14">
        <f>InputData[[#This Row],[TOTAL SALES]]/10^3</f>
        <v>1.2864</v>
      </c>
      <c r="P308" s="11">
        <f>DAY(InputData[[#This Row],[DATE]])</f>
        <v>28</v>
      </c>
      <c r="Q308" s="11" t="str">
        <f>TEXT(InputData[[#This Row],[DATE]],"mmm")</f>
        <v>Feb</v>
      </c>
      <c r="R308" s="11">
        <f>YEAR(InputData[[#This Row],[DATE]])</f>
        <v>2022</v>
      </c>
      <c r="S308" s="11">
        <f>InputData[[#This Row],[TOTAL SALES]]-InputData[[#This Row],[TOTAL COST]]</f>
        <v>281.40000000000009</v>
      </c>
      <c r="T308" s="18">
        <f>InputData[[#This Row],[PROFIT ]]/InputData[[#This Row],[TOTAL SALES]]</f>
        <v>0.21875000000000006</v>
      </c>
    </row>
    <row r="309" spans="1:20" hidden="1" x14ac:dyDescent="0.25">
      <c r="A309" s="3">
        <v>44624</v>
      </c>
      <c r="B309" s="4" t="s">
        <v>60</v>
      </c>
      <c r="C309" s="5">
        <v>13</v>
      </c>
      <c r="D309" s="5" t="s">
        <v>105</v>
      </c>
      <c r="E309" s="5" t="s">
        <v>106</v>
      </c>
      <c r="F309" s="6">
        <v>0</v>
      </c>
      <c r="G309" t="str">
        <f>VLOOKUP(InputData[[#This Row],[PRODUCT ID]],'Master Data'!$A:$F,2,0)</f>
        <v>Product26</v>
      </c>
      <c r="H309" t="str">
        <f>VLOOKUP(InputData[[#This Row],[PRODUCT ID]],'Master Data'!$A:$F,3,0)</f>
        <v>Category04</v>
      </c>
      <c r="I309" t="str">
        <f>VLOOKUP(InputData[[#This Row],[PRODUCT ID]],'Master Data'!$A:$F,4,0)</f>
        <v>No.</v>
      </c>
      <c r="J309" s="14">
        <f>VLOOKUP(InputData[[#This Row],[PRODUCT ID]],'Master Data'!$A:$F,5,0)</f>
        <v>18</v>
      </c>
      <c r="K309" s="14">
        <f>VLOOKUP(InputData[[#This Row],[PRODUCT ID]],'Master Data'!$A:$F,6,0)</f>
        <v>24.66</v>
      </c>
      <c r="L309" s="14">
        <f>PRODUCT(InputData[[#This Row],[QUANTITY]],InputData[[#This Row],[COST]])</f>
        <v>234</v>
      </c>
      <c r="M309" s="14">
        <f>PRODUCT(InputData[[#This Row],[QUANTITY]],InputData[[#This Row],[SALE PRICE ]])*(1-InputData[[#This Row],[DISCOUNT %]])</f>
        <v>320.58</v>
      </c>
      <c r="N309" s="14">
        <f>InputData[[#This Row],[TOTAL COST]]/10^3</f>
        <v>0.23400000000000001</v>
      </c>
      <c r="O309" s="14">
        <f>InputData[[#This Row],[TOTAL SALES]]/10^3</f>
        <v>0.32057999999999998</v>
      </c>
      <c r="P309" s="11">
        <f>DAY(InputData[[#This Row],[DATE]])</f>
        <v>4</v>
      </c>
      <c r="Q309" s="11" t="str">
        <f>TEXT(InputData[[#This Row],[DATE]],"mmm")</f>
        <v>Mar</v>
      </c>
      <c r="R309" s="11">
        <f>YEAR(InputData[[#This Row],[DATE]])</f>
        <v>2022</v>
      </c>
      <c r="S309" s="11">
        <f>InputData[[#This Row],[TOTAL SALES]]-InputData[[#This Row],[TOTAL COST]]</f>
        <v>86.579999999999984</v>
      </c>
      <c r="T309" s="18">
        <f>InputData[[#This Row],[PROFIT ]]/InputData[[#This Row],[TOTAL SALES]]</f>
        <v>0.27007299270072987</v>
      </c>
    </row>
    <row r="310" spans="1:20" hidden="1" x14ac:dyDescent="0.25">
      <c r="A310" s="3">
        <v>44626</v>
      </c>
      <c r="B310" s="4" t="s">
        <v>14</v>
      </c>
      <c r="C310" s="5">
        <v>2</v>
      </c>
      <c r="D310" s="5" t="s">
        <v>108</v>
      </c>
      <c r="E310" s="5" t="s">
        <v>107</v>
      </c>
      <c r="F310" s="6">
        <v>0</v>
      </c>
      <c r="G310" t="str">
        <f>VLOOKUP(InputData[[#This Row],[PRODUCT ID]],'Master Data'!$A:$F,2,0)</f>
        <v>Product04</v>
      </c>
      <c r="H310" t="str">
        <f>VLOOKUP(InputData[[#This Row],[PRODUCT ID]],'Master Data'!$A:$F,3,0)</f>
        <v>Category01</v>
      </c>
      <c r="I310" t="str">
        <f>VLOOKUP(InputData[[#This Row],[PRODUCT ID]],'Master Data'!$A:$F,4,0)</f>
        <v>Lt</v>
      </c>
      <c r="J310" s="14">
        <f>VLOOKUP(InputData[[#This Row],[PRODUCT ID]],'Master Data'!$A:$F,5,0)</f>
        <v>44</v>
      </c>
      <c r="K310" s="14">
        <f>VLOOKUP(InputData[[#This Row],[PRODUCT ID]],'Master Data'!$A:$F,6,0)</f>
        <v>48.84</v>
      </c>
      <c r="L310" s="14">
        <f>PRODUCT(InputData[[#This Row],[QUANTITY]],InputData[[#This Row],[COST]])</f>
        <v>88</v>
      </c>
      <c r="M310" s="14">
        <f>PRODUCT(InputData[[#This Row],[QUANTITY]],InputData[[#This Row],[SALE PRICE ]])*(1-InputData[[#This Row],[DISCOUNT %]])</f>
        <v>97.68</v>
      </c>
      <c r="N310" s="14">
        <f>InputData[[#This Row],[TOTAL COST]]/10^3</f>
        <v>8.7999999999999995E-2</v>
      </c>
      <c r="O310" s="14">
        <f>InputData[[#This Row],[TOTAL SALES]]/10^3</f>
        <v>9.7680000000000003E-2</v>
      </c>
      <c r="P310" s="11">
        <f>DAY(InputData[[#This Row],[DATE]])</f>
        <v>6</v>
      </c>
      <c r="Q310" s="11" t="str">
        <f>TEXT(InputData[[#This Row],[DATE]],"mmm")</f>
        <v>Mar</v>
      </c>
      <c r="R310" s="11">
        <f>YEAR(InputData[[#This Row],[DATE]])</f>
        <v>2022</v>
      </c>
      <c r="S310" s="11">
        <f>InputData[[#This Row],[TOTAL SALES]]-InputData[[#This Row],[TOTAL COST]]</f>
        <v>9.6800000000000068</v>
      </c>
      <c r="T310" s="18">
        <f>InputData[[#This Row],[PROFIT ]]/InputData[[#This Row],[TOTAL SALES]]</f>
        <v>9.9099099099099155E-2</v>
      </c>
    </row>
    <row r="311" spans="1:20" hidden="1" x14ac:dyDescent="0.25">
      <c r="A311" s="3">
        <v>44627</v>
      </c>
      <c r="B311" s="4" t="s">
        <v>12</v>
      </c>
      <c r="C311" s="5">
        <v>1</v>
      </c>
      <c r="D311" s="5" t="s">
        <v>108</v>
      </c>
      <c r="E311" s="5" t="s">
        <v>107</v>
      </c>
      <c r="F311" s="6">
        <v>0</v>
      </c>
      <c r="G311" t="str">
        <f>VLOOKUP(InputData[[#This Row],[PRODUCT ID]],'Master Data'!$A:$F,2,0)</f>
        <v>Product03</v>
      </c>
      <c r="H311" t="str">
        <f>VLOOKUP(InputData[[#This Row],[PRODUCT ID]],'Master Data'!$A:$F,3,0)</f>
        <v>Category01</v>
      </c>
      <c r="I311" t="str">
        <f>VLOOKUP(InputData[[#This Row],[PRODUCT ID]],'Master Data'!$A:$F,4,0)</f>
        <v>Kg</v>
      </c>
      <c r="J311" s="14">
        <f>VLOOKUP(InputData[[#This Row],[PRODUCT ID]],'Master Data'!$A:$F,5,0)</f>
        <v>71</v>
      </c>
      <c r="K311" s="14">
        <f>VLOOKUP(InputData[[#This Row],[PRODUCT ID]],'Master Data'!$A:$F,6,0)</f>
        <v>80.94</v>
      </c>
      <c r="L311" s="14">
        <f>PRODUCT(InputData[[#This Row],[QUANTITY]],InputData[[#This Row],[COST]])</f>
        <v>71</v>
      </c>
      <c r="M311" s="14">
        <f>PRODUCT(InputData[[#This Row],[QUANTITY]],InputData[[#This Row],[SALE PRICE ]])*(1-InputData[[#This Row],[DISCOUNT %]])</f>
        <v>80.94</v>
      </c>
      <c r="N311" s="14">
        <f>InputData[[#This Row],[TOTAL COST]]/10^3</f>
        <v>7.0999999999999994E-2</v>
      </c>
      <c r="O311" s="14">
        <f>InputData[[#This Row],[TOTAL SALES]]/10^3</f>
        <v>8.0939999999999998E-2</v>
      </c>
      <c r="P311" s="11">
        <f>DAY(InputData[[#This Row],[DATE]])</f>
        <v>7</v>
      </c>
      <c r="Q311" s="11" t="str">
        <f>TEXT(InputData[[#This Row],[DATE]],"mmm")</f>
        <v>Mar</v>
      </c>
      <c r="R311" s="11">
        <f>YEAR(InputData[[#This Row],[DATE]])</f>
        <v>2022</v>
      </c>
      <c r="S311" s="11">
        <f>InputData[[#This Row],[TOTAL SALES]]-InputData[[#This Row],[TOTAL COST]]</f>
        <v>9.9399999999999977</v>
      </c>
      <c r="T311" s="18">
        <f>InputData[[#This Row],[PROFIT ]]/InputData[[#This Row],[TOTAL SALES]]</f>
        <v>0.12280701754385963</v>
      </c>
    </row>
    <row r="312" spans="1:20" hidden="1" x14ac:dyDescent="0.25">
      <c r="A312" s="3">
        <v>44628</v>
      </c>
      <c r="B312" s="4" t="s">
        <v>98</v>
      </c>
      <c r="C312" s="5">
        <v>6</v>
      </c>
      <c r="D312" s="5" t="s">
        <v>108</v>
      </c>
      <c r="E312" s="5" t="s">
        <v>106</v>
      </c>
      <c r="F312" s="6">
        <v>0</v>
      </c>
      <c r="G312" t="str">
        <f>VLOOKUP(InputData[[#This Row],[PRODUCT ID]],'Master Data'!$A:$F,2,0)</f>
        <v>Product44</v>
      </c>
      <c r="H312" t="str">
        <f>VLOOKUP(InputData[[#This Row],[PRODUCT ID]],'Master Data'!$A:$F,3,0)</f>
        <v>Category05</v>
      </c>
      <c r="I312" t="str">
        <f>VLOOKUP(InputData[[#This Row],[PRODUCT ID]],'Master Data'!$A:$F,4,0)</f>
        <v>Kg</v>
      </c>
      <c r="J312" s="14">
        <f>VLOOKUP(InputData[[#This Row],[PRODUCT ID]],'Master Data'!$A:$F,5,0)</f>
        <v>76</v>
      </c>
      <c r="K312" s="14">
        <f>VLOOKUP(InputData[[#This Row],[PRODUCT ID]],'Master Data'!$A:$F,6,0)</f>
        <v>82.08</v>
      </c>
      <c r="L312" s="14">
        <f>PRODUCT(InputData[[#This Row],[QUANTITY]],InputData[[#This Row],[COST]])</f>
        <v>456</v>
      </c>
      <c r="M312" s="14">
        <f>PRODUCT(InputData[[#This Row],[QUANTITY]],InputData[[#This Row],[SALE PRICE ]])*(1-InputData[[#This Row],[DISCOUNT %]])</f>
        <v>492.48</v>
      </c>
      <c r="N312" s="14">
        <f>InputData[[#This Row],[TOTAL COST]]/10^3</f>
        <v>0.45600000000000002</v>
      </c>
      <c r="O312" s="14">
        <f>InputData[[#This Row],[TOTAL SALES]]/10^3</f>
        <v>0.49248000000000003</v>
      </c>
      <c r="P312" s="11">
        <f>DAY(InputData[[#This Row],[DATE]])</f>
        <v>8</v>
      </c>
      <c r="Q312" s="11" t="str">
        <f>TEXT(InputData[[#This Row],[DATE]],"mmm")</f>
        <v>Mar</v>
      </c>
      <c r="R312" s="11">
        <f>YEAR(InputData[[#This Row],[DATE]])</f>
        <v>2022</v>
      </c>
      <c r="S312" s="11">
        <f>InputData[[#This Row],[TOTAL SALES]]-InputData[[#This Row],[TOTAL COST]]</f>
        <v>36.480000000000018</v>
      </c>
      <c r="T312" s="18">
        <f>InputData[[#This Row],[PROFIT ]]/InputData[[#This Row],[TOTAL SALES]]</f>
        <v>7.4074074074074112E-2</v>
      </c>
    </row>
    <row r="313" spans="1:20" hidden="1" x14ac:dyDescent="0.25">
      <c r="A313" s="3">
        <v>44629</v>
      </c>
      <c r="B313" s="4" t="s">
        <v>69</v>
      </c>
      <c r="C313" s="5">
        <v>3</v>
      </c>
      <c r="D313" s="5" t="s">
        <v>108</v>
      </c>
      <c r="E313" s="5" t="s">
        <v>106</v>
      </c>
      <c r="F313" s="6">
        <v>0</v>
      </c>
      <c r="G313" t="str">
        <f>VLOOKUP(InputData[[#This Row],[PRODUCT ID]],'Master Data'!$A:$F,2,0)</f>
        <v>Product30</v>
      </c>
      <c r="H313" t="str">
        <f>VLOOKUP(InputData[[#This Row],[PRODUCT ID]],'Master Data'!$A:$F,3,0)</f>
        <v>Category04</v>
      </c>
      <c r="I313" t="str">
        <f>VLOOKUP(InputData[[#This Row],[PRODUCT ID]],'Master Data'!$A:$F,4,0)</f>
        <v>Ft</v>
      </c>
      <c r="J313" s="14">
        <f>VLOOKUP(InputData[[#This Row],[PRODUCT ID]],'Master Data'!$A:$F,5,0)</f>
        <v>148</v>
      </c>
      <c r="K313" s="14">
        <f>VLOOKUP(InputData[[#This Row],[PRODUCT ID]],'Master Data'!$A:$F,6,0)</f>
        <v>201.28</v>
      </c>
      <c r="L313" s="14">
        <f>PRODUCT(InputData[[#This Row],[QUANTITY]],InputData[[#This Row],[COST]])</f>
        <v>444</v>
      </c>
      <c r="M313" s="14">
        <f>PRODUCT(InputData[[#This Row],[QUANTITY]],InputData[[#This Row],[SALE PRICE ]])*(1-InputData[[#This Row],[DISCOUNT %]])</f>
        <v>603.84</v>
      </c>
      <c r="N313" s="14">
        <f>InputData[[#This Row],[TOTAL COST]]/10^3</f>
        <v>0.44400000000000001</v>
      </c>
      <c r="O313" s="14">
        <f>InputData[[#This Row],[TOTAL SALES]]/10^3</f>
        <v>0.60384000000000004</v>
      </c>
      <c r="P313" s="11">
        <f>DAY(InputData[[#This Row],[DATE]])</f>
        <v>9</v>
      </c>
      <c r="Q313" s="11" t="str">
        <f>TEXT(InputData[[#This Row],[DATE]],"mmm")</f>
        <v>Mar</v>
      </c>
      <c r="R313" s="11">
        <f>YEAR(InputData[[#This Row],[DATE]])</f>
        <v>2022</v>
      </c>
      <c r="S313" s="11">
        <f>InputData[[#This Row],[TOTAL SALES]]-InputData[[#This Row],[TOTAL COST]]</f>
        <v>159.84000000000003</v>
      </c>
      <c r="T313" s="18">
        <f>InputData[[#This Row],[PROFIT ]]/InputData[[#This Row],[TOTAL SALES]]</f>
        <v>0.26470588235294124</v>
      </c>
    </row>
    <row r="314" spans="1:20" hidden="1" x14ac:dyDescent="0.25">
      <c r="A314" s="3">
        <v>44629</v>
      </c>
      <c r="B314" s="4" t="s">
        <v>14</v>
      </c>
      <c r="C314" s="5">
        <v>11</v>
      </c>
      <c r="D314" s="5" t="s">
        <v>106</v>
      </c>
      <c r="E314" s="5" t="s">
        <v>107</v>
      </c>
      <c r="F314" s="6">
        <v>0</v>
      </c>
      <c r="G314" t="str">
        <f>VLOOKUP(InputData[[#This Row],[PRODUCT ID]],'Master Data'!$A:$F,2,0)</f>
        <v>Product04</v>
      </c>
      <c r="H314" t="str">
        <f>VLOOKUP(InputData[[#This Row],[PRODUCT ID]],'Master Data'!$A:$F,3,0)</f>
        <v>Category01</v>
      </c>
      <c r="I314" t="str">
        <f>VLOOKUP(InputData[[#This Row],[PRODUCT ID]],'Master Data'!$A:$F,4,0)</f>
        <v>Lt</v>
      </c>
      <c r="J314" s="14">
        <f>VLOOKUP(InputData[[#This Row],[PRODUCT ID]],'Master Data'!$A:$F,5,0)</f>
        <v>44</v>
      </c>
      <c r="K314" s="14">
        <f>VLOOKUP(InputData[[#This Row],[PRODUCT ID]],'Master Data'!$A:$F,6,0)</f>
        <v>48.84</v>
      </c>
      <c r="L314" s="14">
        <f>PRODUCT(InputData[[#This Row],[QUANTITY]],InputData[[#This Row],[COST]])</f>
        <v>484</v>
      </c>
      <c r="M314" s="14">
        <f>PRODUCT(InputData[[#This Row],[QUANTITY]],InputData[[#This Row],[SALE PRICE ]])*(1-InputData[[#This Row],[DISCOUNT %]])</f>
        <v>537.24</v>
      </c>
      <c r="N314" s="14">
        <f>InputData[[#This Row],[TOTAL COST]]/10^3</f>
        <v>0.48399999999999999</v>
      </c>
      <c r="O314" s="14">
        <f>InputData[[#This Row],[TOTAL SALES]]/10^3</f>
        <v>0.53724000000000005</v>
      </c>
      <c r="P314" s="11">
        <f>DAY(InputData[[#This Row],[DATE]])</f>
        <v>9</v>
      </c>
      <c r="Q314" s="11" t="str">
        <f>TEXT(InputData[[#This Row],[DATE]],"mmm")</f>
        <v>Mar</v>
      </c>
      <c r="R314" s="11">
        <f>YEAR(InputData[[#This Row],[DATE]])</f>
        <v>2022</v>
      </c>
      <c r="S314" s="11">
        <f>InputData[[#This Row],[TOTAL SALES]]-InputData[[#This Row],[TOTAL COST]]</f>
        <v>53.240000000000009</v>
      </c>
      <c r="T314" s="18">
        <f>InputData[[#This Row],[PROFIT ]]/InputData[[#This Row],[TOTAL SALES]]</f>
        <v>9.9099099099099114E-2</v>
      </c>
    </row>
    <row r="315" spans="1:20" hidden="1" x14ac:dyDescent="0.25">
      <c r="A315" s="3">
        <v>44630</v>
      </c>
      <c r="B315" s="4" t="s">
        <v>75</v>
      </c>
      <c r="C315" s="5">
        <v>12</v>
      </c>
      <c r="D315" s="5" t="s">
        <v>105</v>
      </c>
      <c r="E315" s="5" t="s">
        <v>106</v>
      </c>
      <c r="F315" s="6">
        <v>0</v>
      </c>
      <c r="G315" t="str">
        <f>VLOOKUP(InputData[[#This Row],[PRODUCT ID]],'Master Data'!$A:$F,2,0)</f>
        <v>Product33</v>
      </c>
      <c r="H315" t="str">
        <f>VLOOKUP(InputData[[#This Row],[PRODUCT ID]],'Master Data'!$A:$F,3,0)</f>
        <v>Category04</v>
      </c>
      <c r="I315" t="str">
        <f>VLOOKUP(InputData[[#This Row],[PRODUCT ID]],'Master Data'!$A:$F,4,0)</f>
        <v>Kg</v>
      </c>
      <c r="J315" s="14">
        <f>VLOOKUP(InputData[[#This Row],[PRODUCT ID]],'Master Data'!$A:$F,5,0)</f>
        <v>95</v>
      </c>
      <c r="K315" s="14">
        <f>VLOOKUP(InputData[[#This Row],[PRODUCT ID]],'Master Data'!$A:$F,6,0)</f>
        <v>119.7</v>
      </c>
      <c r="L315" s="14">
        <f>PRODUCT(InputData[[#This Row],[QUANTITY]],InputData[[#This Row],[COST]])</f>
        <v>1140</v>
      </c>
      <c r="M315" s="14">
        <f>PRODUCT(InputData[[#This Row],[QUANTITY]],InputData[[#This Row],[SALE PRICE ]])*(1-InputData[[#This Row],[DISCOUNT %]])</f>
        <v>1436.4</v>
      </c>
      <c r="N315" s="14">
        <f>InputData[[#This Row],[TOTAL COST]]/10^3</f>
        <v>1.1399999999999999</v>
      </c>
      <c r="O315" s="14">
        <f>InputData[[#This Row],[TOTAL SALES]]/10^3</f>
        <v>1.4364000000000001</v>
      </c>
      <c r="P315" s="11">
        <f>DAY(InputData[[#This Row],[DATE]])</f>
        <v>10</v>
      </c>
      <c r="Q315" s="11" t="str">
        <f>TEXT(InputData[[#This Row],[DATE]],"mmm")</f>
        <v>Mar</v>
      </c>
      <c r="R315" s="11">
        <f>YEAR(InputData[[#This Row],[DATE]])</f>
        <v>2022</v>
      </c>
      <c r="S315" s="11">
        <f>InputData[[#This Row],[TOTAL SALES]]-InputData[[#This Row],[TOTAL COST]]</f>
        <v>296.40000000000009</v>
      </c>
      <c r="T315" s="18">
        <f>InputData[[#This Row],[PROFIT ]]/InputData[[#This Row],[TOTAL SALES]]</f>
        <v>0.20634920634920639</v>
      </c>
    </row>
    <row r="316" spans="1:20" hidden="1" x14ac:dyDescent="0.25">
      <c r="A316" s="3">
        <v>44634</v>
      </c>
      <c r="B316" s="4" t="s">
        <v>39</v>
      </c>
      <c r="C316" s="5">
        <v>2</v>
      </c>
      <c r="D316" s="5" t="s">
        <v>108</v>
      </c>
      <c r="E316" s="5" t="s">
        <v>107</v>
      </c>
      <c r="F316" s="6">
        <v>0</v>
      </c>
      <c r="G316" t="str">
        <f>VLOOKUP(InputData[[#This Row],[PRODUCT ID]],'Master Data'!$A:$F,2,0)</f>
        <v>Product16</v>
      </c>
      <c r="H316" t="str">
        <f>VLOOKUP(InputData[[#This Row],[PRODUCT ID]],'Master Data'!$A:$F,3,0)</f>
        <v>Category02</v>
      </c>
      <c r="I316" t="str">
        <f>VLOOKUP(InputData[[#This Row],[PRODUCT ID]],'Master Data'!$A:$F,4,0)</f>
        <v>No.</v>
      </c>
      <c r="J316" s="14">
        <f>VLOOKUP(InputData[[#This Row],[PRODUCT ID]],'Master Data'!$A:$F,5,0)</f>
        <v>13</v>
      </c>
      <c r="K316" s="14">
        <f>VLOOKUP(InputData[[#This Row],[PRODUCT ID]],'Master Data'!$A:$F,6,0)</f>
        <v>16.64</v>
      </c>
      <c r="L316" s="14">
        <f>PRODUCT(InputData[[#This Row],[QUANTITY]],InputData[[#This Row],[COST]])</f>
        <v>26</v>
      </c>
      <c r="M316" s="14">
        <f>PRODUCT(InputData[[#This Row],[QUANTITY]],InputData[[#This Row],[SALE PRICE ]])*(1-InputData[[#This Row],[DISCOUNT %]])</f>
        <v>33.28</v>
      </c>
      <c r="N316" s="14">
        <f>InputData[[#This Row],[TOTAL COST]]/10^3</f>
        <v>2.5999999999999999E-2</v>
      </c>
      <c r="O316" s="14">
        <f>InputData[[#This Row],[TOTAL SALES]]/10^3</f>
        <v>3.3280000000000004E-2</v>
      </c>
      <c r="P316" s="11">
        <f>DAY(InputData[[#This Row],[DATE]])</f>
        <v>14</v>
      </c>
      <c r="Q316" s="11" t="str">
        <f>TEXT(InputData[[#This Row],[DATE]],"mmm")</f>
        <v>Mar</v>
      </c>
      <c r="R316" s="11">
        <f>YEAR(InputData[[#This Row],[DATE]])</f>
        <v>2022</v>
      </c>
      <c r="S316" s="11">
        <f>InputData[[#This Row],[TOTAL SALES]]-InputData[[#This Row],[TOTAL COST]]</f>
        <v>7.2800000000000011</v>
      </c>
      <c r="T316" s="18">
        <f>InputData[[#This Row],[PROFIT ]]/InputData[[#This Row],[TOTAL SALES]]</f>
        <v>0.21875000000000003</v>
      </c>
    </row>
    <row r="317" spans="1:20" hidden="1" x14ac:dyDescent="0.25">
      <c r="A317" s="3">
        <v>44634</v>
      </c>
      <c r="B317" s="4" t="s">
        <v>60</v>
      </c>
      <c r="C317" s="5">
        <v>13</v>
      </c>
      <c r="D317" s="5" t="s">
        <v>108</v>
      </c>
      <c r="E317" s="5" t="s">
        <v>106</v>
      </c>
      <c r="F317" s="6">
        <v>0</v>
      </c>
      <c r="G317" t="str">
        <f>VLOOKUP(InputData[[#This Row],[PRODUCT ID]],'Master Data'!$A:$F,2,0)</f>
        <v>Product26</v>
      </c>
      <c r="H317" t="str">
        <f>VLOOKUP(InputData[[#This Row],[PRODUCT ID]],'Master Data'!$A:$F,3,0)</f>
        <v>Category04</v>
      </c>
      <c r="I317" t="str">
        <f>VLOOKUP(InputData[[#This Row],[PRODUCT ID]],'Master Data'!$A:$F,4,0)</f>
        <v>No.</v>
      </c>
      <c r="J317" s="14">
        <f>VLOOKUP(InputData[[#This Row],[PRODUCT ID]],'Master Data'!$A:$F,5,0)</f>
        <v>18</v>
      </c>
      <c r="K317" s="14">
        <f>VLOOKUP(InputData[[#This Row],[PRODUCT ID]],'Master Data'!$A:$F,6,0)</f>
        <v>24.66</v>
      </c>
      <c r="L317" s="14">
        <f>PRODUCT(InputData[[#This Row],[QUANTITY]],InputData[[#This Row],[COST]])</f>
        <v>234</v>
      </c>
      <c r="M317" s="14">
        <f>PRODUCT(InputData[[#This Row],[QUANTITY]],InputData[[#This Row],[SALE PRICE ]])*(1-InputData[[#This Row],[DISCOUNT %]])</f>
        <v>320.58</v>
      </c>
      <c r="N317" s="14">
        <f>InputData[[#This Row],[TOTAL COST]]/10^3</f>
        <v>0.23400000000000001</v>
      </c>
      <c r="O317" s="14">
        <f>InputData[[#This Row],[TOTAL SALES]]/10^3</f>
        <v>0.32057999999999998</v>
      </c>
      <c r="P317" s="11">
        <f>DAY(InputData[[#This Row],[DATE]])</f>
        <v>14</v>
      </c>
      <c r="Q317" s="11" t="str">
        <f>TEXT(InputData[[#This Row],[DATE]],"mmm")</f>
        <v>Mar</v>
      </c>
      <c r="R317" s="11">
        <f>YEAR(InputData[[#This Row],[DATE]])</f>
        <v>2022</v>
      </c>
      <c r="S317" s="11">
        <f>InputData[[#This Row],[TOTAL SALES]]-InputData[[#This Row],[TOTAL COST]]</f>
        <v>86.579999999999984</v>
      </c>
      <c r="T317" s="18">
        <f>InputData[[#This Row],[PROFIT ]]/InputData[[#This Row],[TOTAL SALES]]</f>
        <v>0.27007299270072987</v>
      </c>
    </row>
    <row r="318" spans="1:20" hidden="1" x14ac:dyDescent="0.25">
      <c r="A318" s="3">
        <v>44638</v>
      </c>
      <c r="B318" s="4" t="s">
        <v>45</v>
      </c>
      <c r="C318" s="5">
        <v>2</v>
      </c>
      <c r="D318" s="5" t="s">
        <v>106</v>
      </c>
      <c r="E318" s="5" t="s">
        <v>107</v>
      </c>
      <c r="F318" s="6">
        <v>0</v>
      </c>
      <c r="G318" t="str">
        <f>VLOOKUP(InputData[[#This Row],[PRODUCT ID]],'Master Data'!$A:$F,2,0)</f>
        <v>Product19</v>
      </c>
      <c r="H318" t="str">
        <f>VLOOKUP(InputData[[#This Row],[PRODUCT ID]],'Master Data'!$A:$F,3,0)</f>
        <v>Category02</v>
      </c>
      <c r="I318" t="str">
        <f>VLOOKUP(InputData[[#This Row],[PRODUCT ID]],'Master Data'!$A:$F,4,0)</f>
        <v>Ft</v>
      </c>
      <c r="J318" s="14">
        <f>VLOOKUP(InputData[[#This Row],[PRODUCT ID]],'Master Data'!$A:$F,5,0)</f>
        <v>150</v>
      </c>
      <c r="K318" s="14">
        <f>VLOOKUP(InputData[[#This Row],[PRODUCT ID]],'Master Data'!$A:$F,6,0)</f>
        <v>210</v>
      </c>
      <c r="L318" s="14">
        <f>PRODUCT(InputData[[#This Row],[QUANTITY]],InputData[[#This Row],[COST]])</f>
        <v>300</v>
      </c>
      <c r="M318" s="14">
        <f>PRODUCT(InputData[[#This Row],[QUANTITY]],InputData[[#This Row],[SALE PRICE ]])*(1-InputData[[#This Row],[DISCOUNT %]])</f>
        <v>420</v>
      </c>
      <c r="N318" s="14">
        <f>InputData[[#This Row],[TOTAL COST]]/10^3</f>
        <v>0.3</v>
      </c>
      <c r="O318" s="14">
        <f>InputData[[#This Row],[TOTAL SALES]]/10^3</f>
        <v>0.42</v>
      </c>
      <c r="P318" s="11">
        <f>DAY(InputData[[#This Row],[DATE]])</f>
        <v>18</v>
      </c>
      <c r="Q318" s="11" t="str">
        <f>TEXT(InputData[[#This Row],[DATE]],"mmm")</f>
        <v>Mar</v>
      </c>
      <c r="R318" s="11">
        <f>YEAR(InputData[[#This Row],[DATE]])</f>
        <v>2022</v>
      </c>
      <c r="S318" s="11">
        <f>InputData[[#This Row],[TOTAL SALES]]-InputData[[#This Row],[TOTAL COST]]</f>
        <v>120</v>
      </c>
      <c r="T318" s="18">
        <f>InputData[[#This Row],[PROFIT ]]/InputData[[#This Row],[TOTAL SALES]]</f>
        <v>0.2857142857142857</v>
      </c>
    </row>
    <row r="319" spans="1:20" hidden="1" x14ac:dyDescent="0.25">
      <c r="A319" s="3">
        <v>44638</v>
      </c>
      <c r="B319" s="4" t="s">
        <v>63</v>
      </c>
      <c r="C319" s="5">
        <v>10</v>
      </c>
      <c r="D319" s="5" t="s">
        <v>108</v>
      </c>
      <c r="E319" s="5" t="s">
        <v>107</v>
      </c>
      <c r="F319" s="6">
        <v>0</v>
      </c>
      <c r="G319" t="str">
        <f>VLOOKUP(InputData[[#This Row],[PRODUCT ID]],'Master Data'!$A:$F,2,0)</f>
        <v>Product27</v>
      </c>
      <c r="H319" t="str">
        <f>VLOOKUP(InputData[[#This Row],[PRODUCT ID]],'Master Data'!$A:$F,3,0)</f>
        <v>Category04</v>
      </c>
      <c r="I319" t="str">
        <f>VLOOKUP(InputData[[#This Row],[PRODUCT ID]],'Master Data'!$A:$F,4,0)</f>
        <v>Lt</v>
      </c>
      <c r="J319" s="14">
        <f>VLOOKUP(InputData[[#This Row],[PRODUCT ID]],'Master Data'!$A:$F,5,0)</f>
        <v>48</v>
      </c>
      <c r="K319" s="14">
        <f>VLOOKUP(InputData[[#This Row],[PRODUCT ID]],'Master Data'!$A:$F,6,0)</f>
        <v>57.120000000000005</v>
      </c>
      <c r="L319" s="14">
        <f>PRODUCT(InputData[[#This Row],[QUANTITY]],InputData[[#This Row],[COST]])</f>
        <v>480</v>
      </c>
      <c r="M319" s="14">
        <f>PRODUCT(InputData[[#This Row],[QUANTITY]],InputData[[#This Row],[SALE PRICE ]])*(1-InputData[[#This Row],[DISCOUNT %]])</f>
        <v>571.20000000000005</v>
      </c>
      <c r="N319" s="14">
        <f>InputData[[#This Row],[TOTAL COST]]/10^3</f>
        <v>0.48</v>
      </c>
      <c r="O319" s="14">
        <f>InputData[[#This Row],[TOTAL SALES]]/10^3</f>
        <v>0.57120000000000004</v>
      </c>
      <c r="P319" s="11">
        <f>DAY(InputData[[#This Row],[DATE]])</f>
        <v>18</v>
      </c>
      <c r="Q319" s="11" t="str">
        <f>TEXT(InputData[[#This Row],[DATE]],"mmm")</f>
        <v>Mar</v>
      </c>
      <c r="R319" s="11">
        <f>YEAR(InputData[[#This Row],[DATE]])</f>
        <v>2022</v>
      </c>
      <c r="S319" s="11">
        <f>InputData[[#This Row],[TOTAL SALES]]-InputData[[#This Row],[TOTAL COST]]</f>
        <v>91.200000000000045</v>
      </c>
      <c r="T319" s="18">
        <f>InputData[[#This Row],[PROFIT ]]/InputData[[#This Row],[TOTAL SALES]]</f>
        <v>0.15966386554621856</v>
      </c>
    </row>
    <row r="320" spans="1:20" hidden="1" x14ac:dyDescent="0.25">
      <c r="A320" s="3">
        <v>44639</v>
      </c>
      <c r="B320" s="4" t="s">
        <v>92</v>
      </c>
      <c r="C320" s="5">
        <v>6</v>
      </c>
      <c r="D320" s="5" t="s">
        <v>105</v>
      </c>
      <c r="E320" s="5" t="s">
        <v>107</v>
      </c>
      <c r="F320" s="6">
        <v>0</v>
      </c>
      <c r="G320" t="str">
        <f>VLOOKUP(InputData[[#This Row],[PRODUCT ID]],'Master Data'!$A:$F,2,0)</f>
        <v>Product41</v>
      </c>
      <c r="H320" t="str">
        <f>VLOOKUP(InputData[[#This Row],[PRODUCT ID]],'Master Data'!$A:$F,3,0)</f>
        <v>Category05</v>
      </c>
      <c r="I320" t="str">
        <f>VLOOKUP(InputData[[#This Row],[PRODUCT ID]],'Master Data'!$A:$F,4,0)</f>
        <v>Ft</v>
      </c>
      <c r="J320" s="14">
        <f>VLOOKUP(InputData[[#This Row],[PRODUCT ID]],'Master Data'!$A:$F,5,0)</f>
        <v>138</v>
      </c>
      <c r="K320" s="14">
        <f>VLOOKUP(InputData[[#This Row],[PRODUCT ID]],'Master Data'!$A:$F,6,0)</f>
        <v>173.88</v>
      </c>
      <c r="L320" s="14">
        <f>PRODUCT(InputData[[#This Row],[QUANTITY]],InputData[[#This Row],[COST]])</f>
        <v>828</v>
      </c>
      <c r="M320" s="14">
        <f>PRODUCT(InputData[[#This Row],[QUANTITY]],InputData[[#This Row],[SALE PRICE ]])*(1-InputData[[#This Row],[DISCOUNT %]])</f>
        <v>1043.28</v>
      </c>
      <c r="N320" s="14">
        <f>InputData[[#This Row],[TOTAL COST]]/10^3</f>
        <v>0.82799999999999996</v>
      </c>
      <c r="O320" s="14">
        <f>InputData[[#This Row],[TOTAL SALES]]/10^3</f>
        <v>1.04328</v>
      </c>
      <c r="P320" s="11">
        <f>DAY(InputData[[#This Row],[DATE]])</f>
        <v>19</v>
      </c>
      <c r="Q320" s="11" t="str">
        <f>TEXT(InputData[[#This Row],[DATE]],"mmm")</f>
        <v>Mar</v>
      </c>
      <c r="R320" s="11">
        <f>YEAR(InputData[[#This Row],[DATE]])</f>
        <v>2022</v>
      </c>
      <c r="S320" s="11">
        <f>InputData[[#This Row],[TOTAL SALES]]-InputData[[#This Row],[TOTAL COST]]</f>
        <v>215.27999999999997</v>
      </c>
      <c r="T320" s="18">
        <f>InputData[[#This Row],[PROFIT ]]/InputData[[#This Row],[TOTAL SALES]]</f>
        <v>0.20634920634920634</v>
      </c>
    </row>
    <row r="321" spans="1:20" hidden="1" x14ac:dyDescent="0.25">
      <c r="A321" s="3">
        <v>44643</v>
      </c>
      <c r="B321" s="4" t="s">
        <v>73</v>
      </c>
      <c r="C321" s="5">
        <v>9</v>
      </c>
      <c r="D321" s="5" t="s">
        <v>108</v>
      </c>
      <c r="E321" s="5" t="s">
        <v>107</v>
      </c>
      <c r="F321" s="6">
        <v>0</v>
      </c>
      <c r="G321" t="str">
        <f>VLOOKUP(InputData[[#This Row],[PRODUCT ID]],'Master Data'!$A:$F,2,0)</f>
        <v>Product32</v>
      </c>
      <c r="H321" t="str">
        <f>VLOOKUP(InputData[[#This Row],[PRODUCT ID]],'Master Data'!$A:$F,3,0)</f>
        <v>Category04</v>
      </c>
      <c r="I321" t="str">
        <f>VLOOKUP(InputData[[#This Row],[PRODUCT ID]],'Master Data'!$A:$F,4,0)</f>
        <v>Kg</v>
      </c>
      <c r="J321" s="14">
        <f>VLOOKUP(InputData[[#This Row],[PRODUCT ID]],'Master Data'!$A:$F,5,0)</f>
        <v>89</v>
      </c>
      <c r="K321" s="14">
        <f>VLOOKUP(InputData[[#This Row],[PRODUCT ID]],'Master Data'!$A:$F,6,0)</f>
        <v>117.48</v>
      </c>
      <c r="L321" s="14">
        <f>PRODUCT(InputData[[#This Row],[QUANTITY]],InputData[[#This Row],[COST]])</f>
        <v>801</v>
      </c>
      <c r="M321" s="14">
        <f>PRODUCT(InputData[[#This Row],[QUANTITY]],InputData[[#This Row],[SALE PRICE ]])*(1-InputData[[#This Row],[DISCOUNT %]])</f>
        <v>1057.32</v>
      </c>
      <c r="N321" s="14">
        <f>InputData[[#This Row],[TOTAL COST]]/10^3</f>
        <v>0.80100000000000005</v>
      </c>
      <c r="O321" s="14">
        <f>InputData[[#This Row],[TOTAL SALES]]/10^3</f>
        <v>1.05732</v>
      </c>
      <c r="P321" s="11">
        <f>DAY(InputData[[#This Row],[DATE]])</f>
        <v>23</v>
      </c>
      <c r="Q321" s="11" t="str">
        <f>TEXT(InputData[[#This Row],[DATE]],"mmm")</f>
        <v>Mar</v>
      </c>
      <c r="R321" s="11">
        <f>YEAR(InputData[[#This Row],[DATE]])</f>
        <v>2022</v>
      </c>
      <c r="S321" s="11">
        <f>InputData[[#This Row],[TOTAL SALES]]-InputData[[#This Row],[TOTAL COST]]</f>
        <v>256.31999999999994</v>
      </c>
      <c r="T321" s="18">
        <f>InputData[[#This Row],[PROFIT ]]/InputData[[#This Row],[TOTAL SALES]]</f>
        <v>0.24242424242424238</v>
      </c>
    </row>
    <row r="322" spans="1:20" hidden="1" x14ac:dyDescent="0.25">
      <c r="A322" s="3">
        <v>44645</v>
      </c>
      <c r="B322" s="4" t="s">
        <v>6</v>
      </c>
      <c r="C322" s="5">
        <v>2</v>
      </c>
      <c r="D322" s="5" t="s">
        <v>105</v>
      </c>
      <c r="E322" s="5" t="s">
        <v>106</v>
      </c>
      <c r="F322" s="6">
        <v>0</v>
      </c>
      <c r="G322" t="str">
        <f>VLOOKUP(InputData[[#This Row],[PRODUCT ID]],'Master Data'!$A:$F,2,0)</f>
        <v>Product01</v>
      </c>
      <c r="H322" t="str">
        <f>VLOOKUP(InputData[[#This Row],[PRODUCT ID]],'Master Data'!$A:$F,3,0)</f>
        <v>Category01</v>
      </c>
      <c r="I322" t="str">
        <f>VLOOKUP(InputData[[#This Row],[PRODUCT ID]],'Master Data'!$A:$F,4,0)</f>
        <v>Kg</v>
      </c>
      <c r="J322" s="14">
        <f>VLOOKUP(InputData[[#This Row],[PRODUCT ID]],'Master Data'!$A:$F,5,0)</f>
        <v>98</v>
      </c>
      <c r="K322" s="14">
        <f>VLOOKUP(InputData[[#This Row],[PRODUCT ID]],'Master Data'!$A:$F,6,0)</f>
        <v>103.88</v>
      </c>
      <c r="L322" s="14">
        <f>PRODUCT(InputData[[#This Row],[QUANTITY]],InputData[[#This Row],[COST]])</f>
        <v>196</v>
      </c>
      <c r="M322" s="14">
        <f>PRODUCT(InputData[[#This Row],[QUANTITY]],InputData[[#This Row],[SALE PRICE ]])*(1-InputData[[#This Row],[DISCOUNT %]])</f>
        <v>207.76</v>
      </c>
      <c r="N322" s="14">
        <f>InputData[[#This Row],[TOTAL COST]]/10^3</f>
        <v>0.19600000000000001</v>
      </c>
      <c r="O322" s="14">
        <f>InputData[[#This Row],[TOTAL SALES]]/10^3</f>
        <v>0.20776</v>
      </c>
      <c r="P322" s="11">
        <f>DAY(InputData[[#This Row],[DATE]])</f>
        <v>25</v>
      </c>
      <c r="Q322" s="11" t="str">
        <f>TEXT(InputData[[#This Row],[DATE]],"mmm")</f>
        <v>Mar</v>
      </c>
      <c r="R322" s="11">
        <f>YEAR(InputData[[#This Row],[DATE]])</f>
        <v>2022</v>
      </c>
      <c r="S322" s="11">
        <f>InputData[[#This Row],[TOTAL SALES]]-InputData[[#This Row],[TOTAL COST]]</f>
        <v>11.759999999999991</v>
      </c>
      <c r="T322" s="18">
        <f>InputData[[#This Row],[PROFIT ]]/InputData[[#This Row],[TOTAL SALES]]</f>
        <v>5.660377358490562E-2</v>
      </c>
    </row>
    <row r="323" spans="1:20" hidden="1" x14ac:dyDescent="0.25">
      <c r="A323" s="3">
        <v>44645</v>
      </c>
      <c r="B323" s="4" t="s">
        <v>69</v>
      </c>
      <c r="C323" s="5">
        <v>11</v>
      </c>
      <c r="D323" s="5" t="s">
        <v>108</v>
      </c>
      <c r="E323" s="5" t="s">
        <v>106</v>
      </c>
      <c r="F323" s="6">
        <v>0</v>
      </c>
      <c r="G323" t="str">
        <f>VLOOKUP(InputData[[#This Row],[PRODUCT ID]],'Master Data'!$A:$F,2,0)</f>
        <v>Product30</v>
      </c>
      <c r="H323" t="str">
        <f>VLOOKUP(InputData[[#This Row],[PRODUCT ID]],'Master Data'!$A:$F,3,0)</f>
        <v>Category04</v>
      </c>
      <c r="I323" t="str">
        <f>VLOOKUP(InputData[[#This Row],[PRODUCT ID]],'Master Data'!$A:$F,4,0)</f>
        <v>Ft</v>
      </c>
      <c r="J323" s="14">
        <f>VLOOKUP(InputData[[#This Row],[PRODUCT ID]],'Master Data'!$A:$F,5,0)</f>
        <v>148</v>
      </c>
      <c r="K323" s="14">
        <f>VLOOKUP(InputData[[#This Row],[PRODUCT ID]],'Master Data'!$A:$F,6,0)</f>
        <v>201.28</v>
      </c>
      <c r="L323" s="14">
        <f>PRODUCT(InputData[[#This Row],[QUANTITY]],InputData[[#This Row],[COST]])</f>
        <v>1628</v>
      </c>
      <c r="M323" s="14">
        <f>PRODUCT(InputData[[#This Row],[QUANTITY]],InputData[[#This Row],[SALE PRICE ]])*(1-InputData[[#This Row],[DISCOUNT %]])</f>
        <v>2214.08</v>
      </c>
      <c r="N323" s="14">
        <f>InputData[[#This Row],[TOTAL COST]]/10^3</f>
        <v>1.6279999999999999</v>
      </c>
      <c r="O323" s="14">
        <f>InputData[[#This Row],[TOTAL SALES]]/10^3</f>
        <v>2.21408</v>
      </c>
      <c r="P323" s="11">
        <f>DAY(InputData[[#This Row],[DATE]])</f>
        <v>25</v>
      </c>
      <c r="Q323" s="11" t="str">
        <f>TEXT(InputData[[#This Row],[DATE]],"mmm")</f>
        <v>Mar</v>
      </c>
      <c r="R323" s="11">
        <f>YEAR(InputData[[#This Row],[DATE]])</f>
        <v>2022</v>
      </c>
      <c r="S323" s="11">
        <f>InputData[[#This Row],[TOTAL SALES]]-InputData[[#This Row],[TOTAL COST]]</f>
        <v>586.07999999999993</v>
      </c>
      <c r="T323" s="18">
        <f>InputData[[#This Row],[PROFIT ]]/InputData[[#This Row],[TOTAL SALES]]</f>
        <v>0.26470588235294118</v>
      </c>
    </row>
    <row r="324" spans="1:20" hidden="1" x14ac:dyDescent="0.25">
      <c r="A324" s="3">
        <v>44649</v>
      </c>
      <c r="B324" s="4" t="s">
        <v>73</v>
      </c>
      <c r="C324" s="5">
        <v>12</v>
      </c>
      <c r="D324" s="5" t="s">
        <v>106</v>
      </c>
      <c r="E324" s="5" t="s">
        <v>106</v>
      </c>
      <c r="F324" s="6">
        <v>0</v>
      </c>
      <c r="G324" t="str">
        <f>VLOOKUP(InputData[[#This Row],[PRODUCT ID]],'Master Data'!$A:$F,2,0)</f>
        <v>Product32</v>
      </c>
      <c r="H324" t="str">
        <f>VLOOKUP(InputData[[#This Row],[PRODUCT ID]],'Master Data'!$A:$F,3,0)</f>
        <v>Category04</v>
      </c>
      <c r="I324" t="str">
        <f>VLOOKUP(InputData[[#This Row],[PRODUCT ID]],'Master Data'!$A:$F,4,0)</f>
        <v>Kg</v>
      </c>
      <c r="J324" s="14">
        <f>VLOOKUP(InputData[[#This Row],[PRODUCT ID]],'Master Data'!$A:$F,5,0)</f>
        <v>89</v>
      </c>
      <c r="K324" s="14">
        <f>VLOOKUP(InputData[[#This Row],[PRODUCT ID]],'Master Data'!$A:$F,6,0)</f>
        <v>117.48</v>
      </c>
      <c r="L324" s="14">
        <f>PRODUCT(InputData[[#This Row],[QUANTITY]],InputData[[#This Row],[COST]])</f>
        <v>1068</v>
      </c>
      <c r="M324" s="14">
        <f>PRODUCT(InputData[[#This Row],[QUANTITY]],InputData[[#This Row],[SALE PRICE ]])*(1-InputData[[#This Row],[DISCOUNT %]])</f>
        <v>1409.76</v>
      </c>
      <c r="N324" s="14">
        <f>InputData[[#This Row],[TOTAL COST]]/10^3</f>
        <v>1.0680000000000001</v>
      </c>
      <c r="O324" s="14">
        <f>InputData[[#This Row],[TOTAL SALES]]/10^3</f>
        <v>1.4097599999999999</v>
      </c>
      <c r="P324" s="11">
        <f>DAY(InputData[[#This Row],[DATE]])</f>
        <v>29</v>
      </c>
      <c r="Q324" s="11" t="str">
        <f>TEXT(InputData[[#This Row],[DATE]],"mmm")</f>
        <v>Mar</v>
      </c>
      <c r="R324" s="11">
        <f>YEAR(InputData[[#This Row],[DATE]])</f>
        <v>2022</v>
      </c>
      <c r="S324" s="11">
        <f>InputData[[#This Row],[TOTAL SALES]]-InputData[[#This Row],[TOTAL COST]]</f>
        <v>341.76</v>
      </c>
      <c r="T324" s="18">
        <f>InputData[[#This Row],[PROFIT ]]/InputData[[#This Row],[TOTAL SALES]]</f>
        <v>0.24242424242424243</v>
      </c>
    </row>
    <row r="325" spans="1:20" hidden="1" x14ac:dyDescent="0.25">
      <c r="A325" s="3">
        <v>44650</v>
      </c>
      <c r="B325" s="4" t="s">
        <v>6</v>
      </c>
      <c r="C325" s="5">
        <v>13</v>
      </c>
      <c r="D325" s="5" t="s">
        <v>106</v>
      </c>
      <c r="E325" s="5" t="s">
        <v>107</v>
      </c>
      <c r="F325" s="6">
        <v>0</v>
      </c>
      <c r="G325" t="str">
        <f>VLOOKUP(InputData[[#This Row],[PRODUCT ID]],'Master Data'!$A:$F,2,0)</f>
        <v>Product01</v>
      </c>
      <c r="H325" t="str">
        <f>VLOOKUP(InputData[[#This Row],[PRODUCT ID]],'Master Data'!$A:$F,3,0)</f>
        <v>Category01</v>
      </c>
      <c r="I325" t="str">
        <f>VLOOKUP(InputData[[#This Row],[PRODUCT ID]],'Master Data'!$A:$F,4,0)</f>
        <v>Kg</v>
      </c>
      <c r="J325" s="14">
        <f>VLOOKUP(InputData[[#This Row],[PRODUCT ID]],'Master Data'!$A:$F,5,0)</f>
        <v>98</v>
      </c>
      <c r="K325" s="14">
        <f>VLOOKUP(InputData[[#This Row],[PRODUCT ID]],'Master Data'!$A:$F,6,0)</f>
        <v>103.88</v>
      </c>
      <c r="L325" s="14">
        <f>PRODUCT(InputData[[#This Row],[QUANTITY]],InputData[[#This Row],[COST]])</f>
        <v>1274</v>
      </c>
      <c r="M325" s="14">
        <f>PRODUCT(InputData[[#This Row],[QUANTITY]],InputData[[#This Row],[SALE PRICE ]])*(1-InputData[[#This Row],[DISCOUNT %]])</f>
        <v>1350.44</v>
      </c>
      <c r="N325" s="14">
        <f>InputData[[#This Row],[TOTAL COST]]/10^3</f>
        <v>1.274</v>
      </c>
      <c r="O325" s="14">
        <f>InputData[[#This Row],[TOTAL SALES]]/10^3</f>
        <v>1.3504400000000001</v>
      </c>
      <c r="P325" s="11">
        <f>DAY(InputData[[#This Row],[DATE]])</f>
        <v>30</v>
      </c>
      <c r="Q325" s="11" t="str">
        <f>TEXT(InputData[[#This Row],[DATE]],"mmm")</f>
        <v>Mar</v>
      </c>
      <c r="R325" s="11">
        <f>YEAR(InputData[[#This Row],[DATE]])</f>
        <v>2022</v>
      </c>
      <c r="S325" s="11">
        <f>InputData[[#This Row],[TOTAL SALES]]-InputData[[#This Row],[TOTAL COST]]</f>
        <v>76.440000000000055</v>
      </c>
      <c r="T325" s="18">
        <f>InputData[[#This Row],[PROFIT ]]/InputData[[#This Row],[TOTAL SALES]]</f>
        <v>5.6603773584905696E-2</v>
      </c>
    </row>
    <row r="326" spans="1:20" hidden="1" x14ac:dyDescent="0.25">
      <c r="A326" s="3">
        <v>44652</v>
      </c>
      <c r="B326" s="4" t="s">
        <v>10</v>
      </c>
      <c r="C326" s="5">
        <v>2</v>
      </c>
      <c r="D326" s="5" t="s">
        <v>106</v>
      </c>
      <c r="E326" s="5" t="s">
        <v>107</v>
      </c>
      <c r="F326" s="6">
        <v>0</v>
      </c>
      <c r="G326" t="str">
        <f>VLOOKUP(InputData[[#This Row],[PRODUCT ID]],'Master Data'!$A:$F,2,0)</f>
        <v>Product02</v>
      </c>
      <c r="H326" t="str">
        <f>VLOOKUP(InputData[[#This Row],[PRODUCT ID]],'Master Data'!$A:$F,3,0)</f>
        <v>Category01</v>
      </c>
      <c r="I326" t="str">
        <f>VLOOKUP(InputData[[#This Row],[PRODUCT ID]],'Master Data'!$A:$F,4,0)</f>
        <v>Kg</v>
      </c>
      <c r="J326" s="14">
        <f>VLOOKUP(InputData[[#This Row],[PRODUCT ID]],'Master Data'!$A:$F,5,0)</f>
        <v>105</v>
      </c>
      <c r="K326" s="14">
        <f>VLOOKUP(InputData[[#This Row],[PRODUCT ID]],'Master Data'!$A:$F,6,0)</f>
        <v>142.80000000000001</v>
      </c>
      <c r="L326" s="14">
        <f>PRODUCT(InputData[[#This Row],[QUANTITY]],InputData[[#This Row],[COST]])</f>
        <v>210</v>
      </c>
      <c r="M326" s="14">
        <f>PRODUCT(InputData[[#This Row],[QUANTITY]],InputData[[#This Row],[SALE PRICE ]])*(1-InputData[[#This Row],[DISCOUNT %]])</f>
        <v>285.60000000000002</v>
      </c>
      <c r="N326" s="14">
        <f>InputData[[#This Row],[TOTAL COST]]/10^3</f>
        <v>0.21</v>
      </c>
      <c r="O326" s="14">
        <f>InputData[[#This Row],[TOTAL SALES]]/10^3</f>
        <v>0.28560000000000002</v>
      </c>
      <c r="P326" s="11">
        <f>DAY(InputData[[#This Row],[DATE]])</f>
        <v>1</v>
      </c>
      <c r="Q326" s="11" t="str">
        <f>TEXT(InputData[[#This Row],[DATE]],"mmm")</f>
        <v>Apr</v>
      </c>
      <c r="R326" s="11">
        <f>YEAR(InputData[[#This Row],[DATE]])</f>
        <v>2022</v>
      </c>
      <c r="S326" s="11">
        <f>InputData[[#This Row],[TOTAL SALES]]-InputData[[#This Row],[TOTAL COST]]</f>
        <v>75.600000000000023</v>
      </c>
      <c r="T326" s="18">
        <f>InputData[[#This Row],[PROFIT ]]/InputData[[#This Row],[TOTAL SALES]]</f>
        <v>0.26470588235294124</v>
      </c>
    </row>
    <row r="327" spans="1:20" hidden="1" x14ac:dyDescent="0.25">
      <c r="A327" s="3">
        <v>44653</v>
      </c>
      <c r="B327" s="4" t="s">
        <v>10</v>
      </c>
      <c r="C327" s="5">
        <v>3</v>
      </c>
      <c r="D327" s="5" t="s">
        <v>108</v>
      </c>
      <c r="E327" s="5" t="s">
        <v>107</v>
      </c>
      <c r="F327" s="6">
        <v>0</v>
      </c>
      <c r="G327" t="str">
        <f>VLOOKUP(InputData[[#This Row],[PRODUCT ID]],'Master Data'!$A:$F,2,0)</f>
        <v>Product02</v>
      </c>
      <c r="H327" t="str">
        <f>VLOOKUP(InputData[[#This Row],[PRODUCT ID]],'Master Data'!$A:$F,3,0)</f>
        <v>Category01</v>
      </c>
      <c r="I327" t="str">
        <f>VLOOKUP(InputData[[#This Row],[PRODUCT ID]],'Master Data'!$A:$F,4,0)</f>
        <v>Kg</v>
      </c>
      <c r="J327" s="14">
        <f>VLOOKUP(InputData[[#This Row],[PRODUCT ID]],'Master Data'!$A:$F,5,0)</f>
        <v>105</v>
      </c>
      <c r="K327" s="14">
        <f>VLOOKUP(InputData[[#This Row],[PRODUCT ID]],'Master Data'!$A:$F,6,0)</f>
        <v>142.80000000000001</v>
      </c>
      <c r="L327" s="14">
        <f>PRODUCT(InputData[[#This Row],[QUANTITY]],InputData[[#This Row],[COST]])</f>
        <v>315</v>
      </c>
      <c r="M327" s="14">
        <f>PRODUCT(InputData[[#This Row],[QUANTITY]],InputData[[#This Row],[SALE PRICE ]])*(1-InputData[[#This Row],[DISCOUNT %]])</f>
        <v>428.40000000000003</v>
      </c>
      <c r="N327" s="14">
        <f>InputData[[#This Row],[TOTAL COST]]/10^3</f>
        <v>0.315</v>
      </c>
      <c r="O327" s="14">
        <f>InputData[[#This Row],[TOTAL SALES]]/10^3</f>
        <v>0.42840000000000006</v>
      </c>
      <c r="P327" s="11">
        <f>DAY(InputData[[#This Row],[DATE]])</f>
        <v>2</v>
      </c>
      <c r="Q327" s="11" t="str">
        <f>TEXT(InputData[[#This Row],[DATE]],"mmm")</f>
        <v>Apr</v>
      </c>
      <c r="R327" s="11">
        <f>YEAR(InputData[[#This Row],[DATE]])</f>
        <v>2022</v>
      </c>
      <c r="S327" s="11">
        <f>InputData[[#This Row],[TOTAL SALES]]-InputData[[#This Row],[TOTAL COST]]</f>
        <v>113.40000000000003</v>
      </c>
      <c r="T327" s="18">
        <f>InputData[[#This Row],[PROFIT ]]/InputData[[#This Row],[TOTAL SALES]]</f>
        <v>0.26470588235294124</v>
      </c>
    </row>
    <row r="328" spans="1:20" hidden="1" x14ac:dyDescent="0.25">
      <c r="A328" s="3">
        <v>44657</v>
      </c>
      <c r="B328" s="4" t="s">
        <v>90</v>
      </c>
      <c r="C328" s="5">
        <v>2</v>
      </c>
      <c r="D328" s="5" t="s">
        <v>105</v>
      </c>
      <c r="E328" s="5" t="s">
        <v>107</v>
      </c>
      <c r="F328" s="6">
        <v>0</v>
      </c>
      <c r="G328" t="str">
        <f>VLOOKUP(InputData[[#This Row],[PRODUCT ID]],'Master Data'!$A:$F,2,0)</f>
        <v>Product40</v>
      </c>
      <c r="H328" t="str">
        <f>VLOOKUP(InputData[[#This Row],[PRODUCT ID]],'Master Data'!$A:$F,3,0)</f>
        <v>Category05</v>
      </c>
      <c r="I328" t="str">
        <f>VLOOKUP(InputData[[#This Row],[PRODUCT ID]],'Master Data'!$A:$F,4,0)</f>
        <v>Kg</v>
      </c>
      <c r="J328" s="14">
        <f>VLOOKUP(InputData[[#This Row],[PRODUCT ID]],'Master Data'!$A:$F,5,0)</f>
        <v>90</v>
      </c>
      <c r="K328" s="14">
        <f>VLOOKUP(InputData[[#This Row],[PRODUCT ID]],'Master Data'!$A:$F,6,0)</f>
        <v>115.2</v>
      </c>
      <c r="L328" s="14">
        <f>PRODUCT(InputData[[#This Row],[QUANTITY]],InputData[[#This Row],[COST]])</f>
        <v>180</v>
      </c>
      <c r="M328" s="14">
        <f>PRODUCT(InputData[[#This Row],[QUANTITY]],InputData[[#This Row],[SALE PRICE ]])*(1-InputData[[#This Row],[DISCOUNT %]])</f>
        <v>230.4</v>
      </c>
      <c r="N328" s="14">
        <f>InputData[[#This Row],[TOTAL COST]]/10^3</f>
        <v>0.18</v>
      </c>
      <c r="O328" s="14">
        <f>InputData[[#This Row],[TOTAL SALES]]/10^3</f>
        <v>0.23039999999999999</v>
      </c>
      <c r="P328" s="11">
        <f>DAY(InputData[[#This Row],[DATE]])</f>
        <v>6</v>
      </c>
      <c r="Q328" s="11" t="str">
        <f>TEXT(InputData[[#This Row],[DATE]],"mmm")</f>
        <v>Apr</v>
      </c>
      <c r="R328" s="11">
        <f>YEAR(InputData[[#This Row],[DATE]])</f>
        <v>2022</v>
      </c>
      <c r="S328" s="11">
        <f>InputData[[#This Row],[TOTAL SALES]]-InputData[[#This Row],[TOTAL COST]]</f>
        <v>50.400000000000006</v>
      </c>
      <c r="T328" s="18">
        <f>InputData[[#This Row],[PROFIT ]]/InputData[[#This Row],[TOTAL SALES]]</f>
        <v>0.21875000000000003</v>
      </c>
    </row>
    <row r="329" spans="1:20" hidden="1" x14ac:dyDescent="0.25">
      <c r="A329" s="3">
        <v>44658</v>
      </c>
      <c r="B329" s="4" t="s">
        <v>60</v>
      </c>
      <c r="C329" s="5">
        <v>7</v>
      </c>
      <c r="D329" s="5" t="s">
        <v>108</v>
      </c>
      <c r="E329" s="5" t="s">
        <v>106</v>
      </c>
      <c r="F329" s="6">
        <v>0</v>
      </c>
      <c r="G329" t="str">
        <f>VLOOKUP(InputData[[#This Row],[PRODUCT ID]],'Master Data'!$A:$F,2,0)</f>
        <v>Product26</v>
      </c>
      <c r="H329" t="str">
        <f>VLOOKUP(InputData[[#This Row],[PRODUCT ID]],'Master Data'!$A:$F,3,0)</f>
        <v>Category04</v>
      </c>
      <c r="I329" t="str">
        <f>VLOOKUP(InputData[[#This Row],[PRODUCT ID]],'Master Data'!$A:$F,4,0)</f>
        <v>No.</v>
      </c>
      <c r="J329" s="14">
        <f>VLOOKUP(InputData[[#This Row],[PRODUCT ID]],'Master Data'!$A:$F,5,0)</f>
        <v>18</v>
      </c>
      <c r="K329" s="14">
        <f>VLOOKUP(InputData[[#This Row],[PRODUCT ID]],'Master Data'!$A:$F,6,0)</f>
        <v>24.66</v>
      </c>
      <c r="L329" s="14">
        <f>PRODUCT(InputData[[#This Row],[QUANTITY]],InputData[[#This Row],[COST]])</f>
        <v>126</v>
      </c>
      <c r="M329" s="14">
        <f>PRODUCT(InputData[[#This Row],[QUANTITY]],InputData[[#This Row],[SALE PRICE ]])*(1-InputData[[#This Row],[DISCOUNT %]])</f>
        <v>172.62</v>
      </c>
      <c r="N329" s="14">
        <f>InputData[[#This Row],[TOTAL COST]]/10^3</f>
        <v>0.126</v>
      </c>
      <c r="O329" s="14">
        <f>InputData[[#This Row],[TOTAL SALES]]/10^3</f>
        <v>0.17262</v>
      </c>
      <c r="P329" s="11">
        <f>DAY(InputData[[#This Row],[DATE]])</f>
        <v>7</v>
      </c>
      <c r="Q329" s="11" t="str">
        <f>TEXT(InputData[[#This Row],[DATE]],"mmm")</f>
        <v>Apr</v>
      </c>
      <c r="R329" s="11">
        <f>YEAR(InputData[[#This Row],[DATE]])</f>
        <v>2022</v>
      </c>
      <c r="S329" s="11">
        <f>InputData[[#This Row],[TOTAL SALES]]-InputData[[#This Row],[TOTAL COST]]</f>
        <v>46.620000000000005</v>
      </c>
      <c r="T329" s="18">
        <f>InputData[[#This Row],[PROFIT ]]/InputData[[#This Row],[TOTAL SALES]]</f>
        <v>0.27007299270072993</v>
      </c>
    </row>
    <row r="330" spans="1:20" hidden="1" x14ac:dyDescent="0.25">
      <c r="A330" s="3">
        <v>44660</v>
      </c>
      <c r="B330" s="4" t="s">
        <v>88</v>
      </c>
      <c r="C330" s="5">
        <v>12</v>
      </c>
      <c r="D330" s="5" t="s">
        <v>105</v>
      </c>
      <c r="E330" s="5" t="s">
        <v>107</v>
      </c>
      <c r="F330" s="6">
        <v>0</v>
      </c>
      <c r="G330" t="str">
        <f>VLOOKUP(InputData[[#This Row],[PRODUCT ID]],'Master Data'!$A:$F,2,0)</f>
        <v>Product39</v>
      </c>
      <c r="H330" t="str">
        <f>VLOOKUP(InputData[[#This Row],[PRODUCT ID]],'Master Data'!$A:$F,3,0)</f>
        <v>Category05</v>
      </c>
      <c r="I330" t="str">
        <f>VLOOKUP(InputData[[#This Row],[PRODUCT ID]],'Master Data'!$A:$F,4,0)</f>
        <v>No.</v>
      </c>
      <c r="J330" s="14">
        <f>VLOOKUP(InputData[[#This Row],[PRODUCT ID]],'Master Data'!$A:$F,5,0)</f>
        <v>37</v>
      </c>
      <c r="K330" s="14">
        <f>VLOOKUP(InputData[[#This Row],[PRODUCT ID]],'Master Data'!$A:$F,6,0)</f>
        <v>42.55</v>
      </c>
      <c r="L330" s="14">
        <f>PRODUCT(InputData[[#This Row],[QUANTITY]],InputData[[#This Row],[COST]])</f>
        <v>444</v>
      </c>
      <c r="M330" s="14">
        <f>PRODUCT(InputData[[#This Row],[QUANTITY]],InputData[[#This Row],[SALE PRICE ]])*(1-InputData[[#This Row],[DISCOUNT %]])</f>
        <v>510.59999999999997</v>
      </c>
      <c r="N330" s="14">
        <f>InputData[[#This Row],[TOTAL COST]]/10^3</f>
        <v>0.44400000000000001</v>
      </c>
      <c r="O330" s="14">
        <f>InputData[[#This Row],[TOTAL SALES]]/10^3</f>
        <v>0.51059999999999994</v>
      </c>
      <c r="P330" s="11">
        <f>DAY(InputData[[#This Row],[DATE]])</f>
        <v>9</v>
      </c>
      <c r="Q330" s="11" t="str">
        <f>TEXT(InputData[[#This Row],[DATE]],"mmm")</f>
        <v>Apr</v>
      </c>
      <c r="R330" s="11">
        <f>YEAR(InputData[[#This Row],[DATE]])</f>
        <v>2022</v>
      </c>
      <c r="S330" s="11">
        <f>InputData[[#This Row],[TOTAL SALES]]-InputData[[#This Row],[TOTAL COST]]</f>
        <v>66.599999999999966</v>
      </c>
      <c r="T330" s="18">
        <f>InputData[[#This Row],[PROFIT ]]/InputData[[#This Row],[TOTAL SALES]]</f>
        <v>0.13043478260869559</v>
      </c>
    </row>
    <row r="331" spans="1:20" hidden="1" x14ac:dyDescent="0.25">
      <c r="A331" s="3">
        <v>44660</v>
      </c>
      <c r="B331" s="4" t="s">
        <v>10</v>
      </c>
      <c r="C331" s="5">
        <v>9</v>
      </c>
      <c r="D331" s="5" t="s">
        <v>106</v>
      </c>
      <c r="E331" s="5" t="s">
        <v>106</v>
      </c>
      <c r="F331" s="6">
        <v>0</v>
      </c>
      <c r="G331" t="str">
        <f>VLOOKUP(InputData[[#This Row],[PRODUCT ID]],'Master Data'!$A:$F,2,0)</f>
        <v>Product02</v>
      </c>
      <c r="H331" t="str">
        <f>VLOOKUP(InputData[[#This Row],[PRODUCT ID]],'Master Data'!$A:$F,3,0)</f>
        <v>Category01</v>
      </c>
      <c r="I331" t="str">
        <f>VLOOKUP(InputData[[#This Row],[PRODUCT ID]],'Master Data'!$A:$F,4,0)</f>
        <v>Kg</v>
      </c>
      <c r="J331" s="14">
        <f>VLOOKUP(InputData[[#This Row],[PRODUCT ID]],'Master Data'!$A:$F,5,0)</f>
        <v>105</v>
      </c>
      <c r="K331" s="14">
        <f>VLOOKUP(InputData[[#This Row],[PRODUCT ID]],'Master Data'!$A:$F,6,0)</f>
        <v>142.80000000000001</v>
      </c>
      <c r="L331" s="14">
        <f>PRODUCT(InputData[[#This Row],[QUANTITY]],InputData[[#This Row],[COST]])</f>
        <v>945</v>
      </c>
      <c r="M331" s="14">
        <f>PRODUCT(InputData[[#This Row],[QUANTITY]],InputData[[#This Row],[SALE PRICE ]])*(1-InputData[[#This Row],[DISCOUNT %]])</f>
        <v>1285.2</v>
      </c>
      <c r="N331" s="14">
        <f>InputData[[#This Row],[TOTAL COST]]/10^3</f>
        <v>0.94499999999999995</v>
      </c>
      <c r="O331" s="14">
        <f>InputData[[#This Row],[TOTAL SALES]]/10^3</f>
        <v>1.2852000000000001</v>
      </c>
      <c r="P331" s="11">
        <f>DAY(InputData[[#This Row],[DATE]])</f>
        <v>9</v>
      </c>
      <c r="Q331" s="11" t="str">
        <f>TEXT(InputData[[#This Row],[DATE]],"mmm")</f>
        <v>Apr</v>
      </c>
      <c r="R331" s="11">
        <f>YEAR(InputData[[#This Row],[DATE]])</f>
        <v>2022</v>
      </c>
      <c r="S331" s="11">
        <f>InputData[[#This Row],[TOTAL SALES]]-InputData[[#This Row],[TOTAL COST]]</f>
        <v>340.20000000000005</v>
      </c>
      <c r="T331" s="18">
        <f>InputData[[#This Row],[PROFIT ]]/InputData[[#This Row],[TOTAL SALES]]</f>
        <v>0.26470588235294118</v>
      </c>
    </row>
    <row r="332" spans="1:20" hidden="1" x14ac:dyDescent="0.25">
      <c r="A332" s="3">
        <v>44664</v>
      </c>
      <c r="B332" s="4" t="s">
        <v>39</v>
      </c>
      <c r="C332" s="5">
        <v>14</v>
      </c>
      <c r="D332" s="5" t="s">
        <v>105</v>
      </c>
      <c r="E332" s="5" t="s">
        <v>106</v>
      </c>
      <c r="F332" s="6">
        <v>0</v>
      </c>
      <c r="G332" t="str">
        <f>VLOOKUP(InputData[[#This Row],[PRODUCT ID]],'Master Data'!$A:$F,2,0)</f>
        <v>Product16</v>
      </c>
      <c r="H332" t="str">
        <f>VLOOKUP(InputData[[#This Row],[PRODUCT ID]],'Master Data'!$A:$F,3,0)</f>
        <v>Category02</v>
      </c>
      <c r="I332" t="str">
        <f>VLOOKUP(InputData[[#This Row],[PRODUCT ID]],'Master Data'!$A:$F,4,0)</f>
        <v>No.</v>
      </c>
      <c r="J332" s="14">
        <f>VLOOKUP(InputData[[#This Row],[PRODUCT ID]],'Master Data'!$A:$F,5,0)</f>
        <v>13</v>
      </c>
      <c r="K332" s="14">
        <f>VLOOKUP(InputData[[#This Row],[PRODUCT ID]],'Master Data'!$A:$F,6,0)</f>
        <v>16.64</v>
      </c>
      <c r="L332" s="14">
        <f>PRODUCT(InputData[[#This Row],[QUANTITY]],InputData[[#This Row],[COST]])</f>
        <v>182</v>
      </c>
      <c r="M332" s="14">
        <f>PRODUCT(InputData[[#This Row],[QUANTITY]],InputData[[#This Row],[SALE PRICE ]])*(1-InputData[[#This Row],[DISCOUNT %]])</f>
        <v>232.96</v>
      </c>
      <c r="N332" s="14">
        <f>InputData[[#This Row],[TOTAL COST]]/10^3</f>
        <v>0.182</v>
      </c>
      <c r="O332" s="14">
        <f>InputData[[#This Row],[TOTAL SALES]]/10^3</f>
        <v>0.23296</v>
      </c>
      <c r="P332" s="11">
        <f>DAY(InputData[[#This Row],[DATE]])</f>
        <v>13</v>
      </c>
      <c r="Q332" s="11" t="str">
        <f>TEXT(InputData[[#This Row],[DATE]],"mmm")</f>
        <v>Apr</v>
      </c>
      <c r="R332" s="11">
        <f>YEAR(InputData[[#This Row],[DATE]])</f>
        <v>2022</v>
      </c>
      <c r="S332" s="11">
        <f>InputData[[#This Row],[TOTAL SALES]]-InputData[[#This Row],[TOTAL COST]]</f>
        <v>50.960000000000008</v>
      </c>
      <c r="T332" s="18">
        <f>InputData[[#This Row],[PROFIT ]]/InputData[[#This Row],[TOTAL SALES]]</f>
        <v>0.21875000000000003</v>
      </c>
    </row>
    <row r="333" spans="1:20" hidden="1" x14ac:dyDescent="0.25">
      <c r="A333" s="3">
        <v>44669</v>
      </c>
      <c r="B333" s="4" t="s">
        <v>92</v>
      </c>
      <c r="C333" s="5">
        <v>9</v>
      </c>
      <c r="D333" s="5" t="s">
        <v>108</v>
      </c>
      <c r="E333" s="5" t="s">
        <v>107</v>
      </c>
      <c r="F333" s="6">
        <v>0</v>
      </c>
      <c r="G333" t="str">
        <f>VLOOKUP(InputData[[#This Row],[PRODUCT ID]],'Master Data'!$A:$F,2,0)</f>
        <v>Product41</v>
      </c>
      <c r="H333" t="str">
        <f>VLOOKUP(InputData[[#This Row],[PRODUCT ID]],'Master Data'!$A:$F,3,0)</f>
        <v>Category05</v>
      </c>
      <c r="I333" t="str">
        <f>VLOOKUP(InputData[[#This Row],[PRODUCT ID]],'Master Data'!$A:$F,4,0)</f>
        <v>Ft</v>
      </c>
      <c r="J333" s="14">
        <f>VLOOKUP(InputData[[#This Row],[PRODUCT ID]],'Master Data'!$A:$F,5,0)</f>
        <v>138</v>
      </c>
      <c r="K333" s="14">
        <f>VLOOKUP(InputData[[#This Row],[PRODUCT ID]],'Master Data'!$A:$F,6,0)</f>
        <v>173.88</v>
      </c>
      <c r="L333" s="14">
        <f>PRODUCT(InputData[[#This Row],[QUANTITY]],InputData[[#This Row],[COST]])</f>
        <v>1242</v>
      </c>
      <c r="M333" s="14">
        <f>PRODUCT(InputData[[#This Row],[QUANTITY]],InputData[[#This Row],[SALE PRICE ]])*(1-InputData[[#This Row],[DISCOUNT %]])</f>
        <v>1564.92</v>
      </c>
      <c r="N333" s="14">
        <f>InputData[[#This Row],[TOTAL COST]]/10^3</f>
        <v>1.242</v>
      </c>
      <c r="O333" s="14">
        <f>InputData[[#This Row],[TOTAL SALES]]/10^3</f>
        <v>1.5649200000000001</v>
      </c>
      <c r="P333" s="11">
        <f>DAY(InputData[[#This Row],[DATE]])</f>
        <v>18</v>
      </c>
      <c r="Q333" s="11" t="str">
        <f>TEXT(InputData[[#This Row],[DATE]],"mmm")</f>
        <v>Apr</v>
      </c>
      <c r="R333" s="11">
        <f>YEAR(InputData[[#This Row],[DATE]])</f>
        <v>2022</v>
      </c>
      <c r="S333" s="11">
        <f>InputData[[#This Row],[TOTAL SALES]]-InputData[[#This Row],[TOTAL COST]]</f>
        <v>322.92000000000007</v>
      </c>
      <c r="T333" s="18">
        <f>InputData[[#This Row],[PROFIT ]]/InputData[[#This Row],[TOTAL SALES]]</f>
        <v>0.20634920634920639</v>
      </c>
    </row>
    <row r="334" spans="1:20" hidden="1" x14ac:dyDescent="0.25">
      <c r="A334" s="3">
        <v>44671</v>
      </c>
      <c r="B334" s="4" t="s">
        <v>43</v>
      </c>
      <c r="C334" s="5">
        <v>2</v>
      </c>
      <c r="D334" s="5" t="s">
        <v>105</v>
      </c>
      <c r="E334" s="5" t="s">
        <v>106</v>
      </c>
      <c r="F334" s="6">
        <v>0</v>
      </c>
      <c r="G334" t="str">
        <f>VLOOKUP(InputData[[#This Row],[PRODUCT ID]],'Master Data'!$A:$F,2,0)</f>
        <v>Product18</v>
      </c>
      <c r="H334" t="str">
        <f>VLOOKUP(InputData[[#This Row],[PRODUCT ID]],'Master Data'!$A:$F,3,0)</f>
        <v>Category02</v>
      </c>
      <c r="I334" t="str">
        <f>VLOOKUP(InputData[[#This Row],[PRODUCT ID]],'Master Data'!$A:$F,4,0)</f>
        <v>No.</v>
      </c>
      <c r="J334" s="14">
        <f>VLOOKUP(InputData[[#This Row],[PRODUCT ID]],'Master Data'!$A:$F,5,0)</f>
        <v>37</v>
      </c>
      <c r="K334" s="14">
        <f>VLOOKUP(InputData[[#This Row],[PRODUCT ID]],'Master Data'!$A:$F,6,0)</f>
        <v>49.21</v>
      </c>
      <c r="L334" s="14">
        <f>PRODUCT(InputData[[#This Row],[QUANTITY]],InputData[[#This Row],[COST]])</f>
        <v>74</v>
      </c>
      <c r="M334" s="14">
        <f>PRODUCT(InputData[[#This Row],[QUANTITY]],InputData[[#This Row],[SALE PRICE ]])*(1-InputData[[#This Row],[DISCOUNT %]])</f>
        <v>98.42</v>
      </c>
      <c r="N334" s="14">
        <f>InputData[[#This Row],[TOTAL COST]]/10^3</f>
        <v>7.3999999999999996E-2</v>
      </c>
      <c r="O334" s="14">
        <f>InputData[[#This Row],[TOTAL SALES]]/10^3</f>
        <v>9.8420000000000007E-2</v>
      </c>
      <c r="P334" s="11">
        <f>DAY(InputData[[#This Row],[DATE]])</f>
        <v>20</v>
      </c>
      <c r="Q334" s="11" t="str">
        <f>TEXT(InputData[[#This Row],[DATE]],"mmm")</f>
        <v>Apr</v>
      </c>
      <c r="R334" s="11">
        <f>YEAR(InputData[[#This Row],[DATE]])</f>
        <v>2022</v>
      </c>
      <c r="S334" s="11">
        <f>InputData[[#This Row],[TOTAL SALES]]-InputData[[#This Row],[TOTAL COST]]</f>
        <v>24.42</v>
      </c>
      <c r="T334" s="18">
        <f>InputData[[#This Row],[PROFIT ]]/InputData[[#This Row],[TOTAL SALES]]</f>
        <v>0.24812030075187971</v>
      </c>
    </row>
    <row r="335" spans="1:20" hidden="1" x14ac:dyDescent="0.25">
      <c r="A335" s="3">
        <v>44671</v>
      </c>
      <c r="B335" s="4" t="s">
        <v>31</v>
      </c>
      <c r="C335" s="5">
        <v>4</v>
      </c>
      <c r="D335" s="5" t="s">
        <v>108</v>
      </c>
      <c r="E335" s="5" t="s">
        <v>106</v>
      </c>
      <c r="F335" s="6">
        <v>0</v>
      </c>
      <c r="G335" t="str">
        <f>VLOOKUP(InputData[[#This Row],[PRODUCT ID]],'Master Data'!$A:$F,2,0)</f>
        <v>Product12</v>
      </c>
      <c r="H335" t="str">
        <f>VLOOKUP(InputData[[#This Row],[PRODUCT ID]],'Master Data'!$A:$F,3,0)</f>
        <v>Category02</v>
      </c>
      <c r="I335" t="str">
        <f>VLOOKUP(InputData[[#This Row],[PRODUCT ID]],'Master Data'!$A:$F,4,0)</f>
        <v>Kg</v>
      </c>
      <c r="J335" s="14">
        <f>VLOOKUP(InputData[[#This Row],[PRODUCT ID]],'Master Data'!$A:$F,5,0)</f>
        <v>73</v>
      </c>
      <c r="K335" s="14">
        <f>VLOOKUP(InputData[[#This Row],[PRODUCT ID]],'Master Data'!$A:$F,6,0)</f>
        <v>94.17</v>
      </c>
      <c r="L335" s="14">
        <f>PRODUCT(InputData[[#This Row],[QUANTITY]],InputData[[#This Row],[COST]])</f>
        <v>292</v>
      </c>
      <c r="M335" s="14">
        <f>PRODUCT(InputData[[#This Row],[QUANTITY]],InputData[[#This Row],[SALE PRICE ]])*(1-InputData[[#This Row],[DISCOUNT %]])</f>
        <v>376.68</v>
      </c>
      <c r="N335" s="14">
        <f>InputData[[#This Row],[TOTAL COST]]/10^3</f>
        <v>0.29199999999999998</v>
      </c>
      <c r="O335" s="14">
        <f>InputData[[#This Row],[TOTAL SALES]]/10^3</f>
        <v>0.37668000000000001</v>
      </c>
      <c r="P335" s="11">
        <f>DAY(InputData[[#This Row],[DATE]])</f>
        <v>20</v>
      </c>
      <c r="Q335" s="11" t="str">
        <f>TEXT(InputData[[#This Row],[DATE]],"mmm")</f>
        <v>Apr</v>
      </c>
      <c r="R335" s="11">
        <f>YEAR(InputData[[#This Row],[DATE]])</f>
        <v>2022</v>
      </c>
      <c r="S335" s="11">
        <f>InputData[[#This Row],[TOTAL SALES]]-InputData[[#This Row],[TOTAL COST]]</f>
        <v>84.68</v>
      </c>
      <c r="T335" s="18">
        <f>InputData[[#This Row],[PROFIT ]]/InputData[[#This Row],[TOTAL SALES]]</f>
        <v>0.22480620155038761</v>
      </c>
    </row>
    <row r="336" spans="1:20" hidden="1" x14ac:dyDescent="0.25">
      <c r="A336" s="3">
        <v>44672</v>
      </c>
      <c r="B336" s="4" t="s">
        <v>69</v>
      </c>
      <c r="C336" s="5">
        <v>2</v>
      </c>
      <c r="D336" s="5" t="s">
        <v>108</v>
      </c>
      <c r="E336" s="5" t="s">
        <v>107</v>
      </c>
      <c r="F336" s="6">
        <v>0</v>
      </c>
      <c r="G336" t="str">
        <f>VLOOKUP(InputData[[#This Row],[PRODUCT ID]],'Master Data'!$A:$F,2,0)</f>
        <v>Product30</v>
      </c>
      <c r="H336" t="str">
        <f>VLOOKUP(InputData[[#This Row],[PRODUCT ID]],'Master Data'!$A:$F,3,0)</f>
        <v>Category04</v>
      </c>
      <c r="I336" t="str">
        <f>VLOOKUP(InputData[[#This Row],[PRODUCT ID]],'Master Data'!$A:$F,4,0)</f>
        <v>Ft</v>
      </c>
      <c r="J336" s="14">
        <f>VLOOKUP(InputData[[#This Row],[PRODUCT ID]],'Master Data'!$A:$F,5,0)</f>
        <v>148</v>
      </c>
      <c r="K336" s="14">
        <f>VLOOKUP(InputData[[#This Row],[PRODUCT ID]],'Master Data'!$A:$F,6,0)</f>
        <v>201.28</v>
      </c>
      <c r="L336" s="14">
        <f>PRODUCT(InputData[[#This Row],[QUANTITY]],InputData[[#This Row],[COST]])</f>
        <v>296</v>
      </c>
      <c r="M336" s="14">
        <f>PRODUCT(InputData[[#This Row],[QUANTITY]],InputData[[#This Row],[SALE PRICE ]])*(1-InputData[[#This Row],[DISCOUNT %]])</f>
        <v>402.56</v>
      </c>
      <c r="N336" s="14">
        <f>InputData[[#This Row],[TOTAL COST]]/10^3</f>
        <v>0.29599999999999999</v>
      </c>
      <c r="O336" s="14">
        <f>InputData[[#This Row],[TOTAL SALES]]/10^3</f>
        <v>0.40256000000000003</v>
      </c>
      <c r="P336" s="11">
        <f>DAY(InputData[[#This Row],[DATE]])</f>
        <v>21</v>
      </c>
      <c r="Q336" s="11" t="str">
        <f>TEXT(InputData[[#This Row],[DATE]],"mmm")</f>
        <v>Apr</v>
      </c>
      <c r="R336" s="11">
        <f>YEAR(InputData[[#This Row],[DATE]])</f>
        <v>2022</v>
      </c>
      <c r="S336" s="11">
        <f>InputData[[#This Row],[TOTAL SALES]]-InputData[[#This Row],[TOTAL COST]]</f>
        <v>106.56</v>
      </c>
      <c r="T336" s="18">
        <f>InputData[[#This Row],[PROFIT ]]/InputData[[#This Row],[TOTAL SALES]]</f>
        <v>0.26470588235294118</v>
      </c>
    </row>
    <row r="337" spans="1:20" hidden="1" x14ac:dyDescent="0.25">
      <c r="A337" s="3">
        <v>44672</v>
      </c>
      <c r="B337" s="4" t="s">
        <v>60</v>
      </c>
      <c r="C337" s="5">
        <v>14</v>
      </c>
      <c r="D337" s="5" t="s">
        <v>106</v>
      </c>
      <c r="E337" s="5" t="s">
        <v>106</v>
      </c>
      <c r="F337" s="6">
        <v>0</v>
      </c>
      <c r="G337" t="str">
        <f>VLOOKUP(InputData[[#This Row],[PRODUCT ID]],'Master Data'!$A:$F,2,0)</f>
        <v>Product26</v>
      </c>
      <c r="H337" t="str">
        <f>VLOOKUP(InputData[[#This Row],[PRODUCT ID]],'Master Data'!$A:$F,3,0)</f>
        <v>Category04</v>
      </c>
      <c r="I337" t="str">
        <f>VLOOKUP(InputData[[#This Row],[PRODUCT ID]],'Master Data'!$A:$F,4,0)</f>
        <v>No.</v>
      </c>
      <c r="J337" s="14">
        <f>VLOOKUP(InputData[[#This Row],[PRODUCT ID]],'Master Data'!$A:$F,5,0)</f>
        <v>18</v>
      </c>
      <c r="K337" s="14">
        <f>VLOOKUP(InputData[[#This Row],[PRODUCT ID]],'Master Data'!$A:$F,6,0)</f>
        <v>24.66</v>
      </c>
      <c r="L337" s="14">
        <f>PRODUCT(InputData[[#This Row],[QUANTITY]],InputData[[#This Row],[COST]])</f>
        <v>252</v>
      </c>
      <c r="M337" s="14">
        <f>PRODUCT(InputData[[#This Row],[QUANTITY]],InputData[[#This Row],[SALE PRICE ]])*(1-InputData[[#This Row],[DISCOUNT %]])</f>
        <v>345.24</v>
      </c>
      <c r="N337" s="14">
        <f>InputData[[#This Row],[TOTAL COST]]/10^3</f>
        <v>0.252</v>
      </c>
      <c r="O337" s="14">
        <f>InputData[[#This Row],[TOTAL SALES]]/10^3</f>
        <v>0.34523999999999999</v>
      </c>
      <c r="P337" s="11">
        <f>DAY(InputData[[#This Row],[DATE]])</f>
        <v>21</v>
      </c>
      <c r="Q337" s="11" t="str">
        <f>TEXT(InputData[[#This Row],[DATE]],"mmm")</f>
        <v>Apr</v>
      </c>
      <c r="R337" s="11">
        <f>YEAR(InputData[[#This Row],[DATE]])</f>
        <v>2022</v>
      </c>
      <c r="S337" s="11">
        <f>InputData[[#This Row],[TOTAL SALES]]-InputData[[#This Row],[TOTAL COST]]</f>
        <v>93.240000000000009</v>
      </c>
      <c r="T337" s="18">
        <f>InputData[[#This Row],[PROFIT ]]/InputData[[#This Row],[TOTAL SALES]]</f>
        <v>0.27007299270072993</v>
      </c>
    </row>
    <row r="338" spans="1:20" hidden="1" x14ac:dyDescent="0.25">
      <c r="A338" s="3">
        <v>44674</v>
      </c>
      <c r="B338" s="4" t="s">
        <v>98</v>
      </c>
      <c r="C338" s="5">
        <v>15</v>
      </c>
      <c r="D338" s="5" t="s">
        <v>106</v>
      </c>
      <c r="E338" s="5" t="s">
        <v>106</v>
      </c>
      <c r="F338" s="6">
        <v>0</v>
      </c>
      <c r="G338" t="str">
        <f>VLOOKUP(InputData[[#This Row],[PRODUCT ID]],'Master Data'!$A:$F,2,0)</f>
        <v>Product44</v>
      </c>
      <c r="H338" t="str">
        <f>VLOOKUP(InputData[[#This Row],[PRODUCT ID]],'Master Data'!$A:$F,3,0)</f>
        <v>Category05</v>
      </c>
      <c r="I338" t="str">
        <f>VLOOKUP(InputData[[#This Row],[PRODUCT ID]],'Master Data'!$A:$F,4,0)</f>
        <v>Kg</v>
      </c>
      <c r="J338" s="14">
        <f>VLOOKUP(InputData[[#This Row],[PRODUCT ID]],'Master Data'!$A:$F,5,0)</f>
        <v>76</v>
      </c>
      <c r="K338" s="14">
        <f>VLOOKUP(InputData[[#This Row],[PRODUCT ID]],'Master Data'!$A:$F,6,0)</f>
        <v>82.08</v>
      </c>
      <c r="L338" s="14">
        <f>PRODUCT(InputData[[#This Row],[QUANTITY]],InputData[[#This Row],[COST]])</f>
        <v>1140</v>
      </c>
      <c r="M338" s="14">
        <f>PRODUCT(InputData[[#This Row],[QUANTITY]],InputData[[#This Row],[SALE PRICE ]])*(1-InputData[[#This Row],[DISCOUNT %]])</f>
        <v>1231.2</v>
      </c>
      <c r="N338" s="14">
        <f>InputData[[#This Row],[TOTAL COST]]/10^3</f>
        <v>1.1399999999999999</v>
      </c>
      <c r="O338" s="14">
        <f>InputData[[#This Row],[TOTAL SALES]]/10^3</f>
        <v>1.2312000000000001</v>
      </c>
      <c r="P338" s="11">
        <f>DAY(InputData[[#This Row],[DATE]])</f>
        <v>23</v>
      </c>
      <c r="Q338" s="11" t="str">
        <f>TEXT(InputData[[#This Row],[DATE]],"mmm")</f>
        <v>Apr</v>
      </c>
      <c r="R338" s="11">
        <f>YEAR(InputData[[#This Row],[DATE]])</f>
        <v>2022</v>
      </c>
      <c r="S338" s="11">
        <f>InputData[[#This Row],[TOTAL SALES]]-InputData[[#This Row],[TOTAL COST]]</f>
        <v>91.200000000000045</v>
      </c>
      <c r="T338" s="18">
        <f>InputData[[#This Row],[PROFIT ]]/InputData[[#This Row],[TOTAL SALES]]</f>
        <v>7.4074074074074112E-2</v>
      </c>
    </row>
    <row r="339" spans="1:20" hidden="1" x14ac:dyDescent="0.25">
      <c r="A339" s="3">
        <v>44675</v>
      </c>
      <c r="B339" s="4" t="s">
        <v>77</v>
      </c>
      <c r="C339" s="5">
        <v>4</v>
      </c>
      <c r="D339" s="5" t="s">
        <v>108</v>
      </c>
      <c r="E339" s="5" t="s">
        <v>106</v>
      </c>
      <c r="F339" s="6">
        <v>0</v>
      </c>
      <c r="G339" t="str">
        <f>VLOOKUP(InputData[[#This Row],[PRODUCT ID]],'Master Data'!$A:$F,2,0)</f>
        <v>Product34</v>
      </c>
      <c r="H339" t="str">
        <f>VLOOKUP(InputData[[#This Row],[PRODUCT ID]],'Master Data'!$A:$F,3,0)</f>
        <v>Category04</v>
      </c>
      <c r="I339" t="str">
        <f>VLOOKUP(InputData[[#This Row],[PRODUCT ID]],'Master Data'!$A:$F,4,0)</f>
        <v>Lt</v>
      </c>
      <c r="J339" s="14">
        <f>VLOOKUP(InputData[[#This Row],[PRODUCT ID]],'Master Data'!$A:$F,5,0)</f>
        <v>55</v>
      </c>
      <c r="K339" s="14">
        <f>VLOOKUP(InputData[[#This Row],[PRODUCT ID]],'Master Data'!$A:$F,6,0)</f>
        <v>58.3</v>
      </c>
      <c r="L339" s="14">
        <f>PRODUCT(InputData[[#This Row],[QUANTITY]],InputData[[#This Row],[COST]])</f>
        <v>220</v>
      </c>
      <c r="M339" s="14">
        <f>PRODUCT(InputData[[#This Row],[QUANTITY]],InputData[[#This Row],[SALE PRICE ]])*(1-InputData[[#This Row],[DISCOUNT %]])</f>
        <v>233.2</v>
      </c>
      <c r="N339" s="14">
        <f>InputData[[#This Row],[TOTAL COST]]/10^3</f>
        <v>0.22</v>
      </c>
      <c r="O339" s="14">
        <f>InputData[[#This Row],[TOTAL SALES]]/10^3</f>
        <v>0.23319999999999999</v>
      </c>
      <c r="P339" s="11">
        <f>DAY(InputData[[#This Row],[DATE]])</f>
        <v>24</v>
      </c>
      <c r="Q339" s="11" t="str">
        <f>TEXT(InputData[[#This Row],[DATE]],"mmm")</f>
        <v>Apr</v>
      </c>
      <c r="R339" s="11">
        <f>YEAR(InputData[[#This Row],[DATE]])</f>
        <v>2022</v>
      </c>
      <c r="S339" s="11">
        <f>InputData[[#This Row],[TOTAL SALES]]-InputData[[#This Row],[TOTAL COST]]</f>
        <v>13.199999999999989</v>
      </c>
      <c r="T339" s="18">
        <f>InputData[[#This Row],[PROFIT ]]/InputData[[#This Row],[TOTAL SALES]]</f>
        <v>5.6603773584905613E-2</v>
      </c>
    </row>
    <row r="340" spans="1:20" hidden="1" x14ac:dyDescent="0.25">
      <c r="A340" s="3">
        <v>44676</v>
      </c>
      <c r="B340" s="4" t="s">
        <v>14</v>
      </c>
      <c r="C340" s="5">
        <v>9</v>
      </c>
      <c r="D340" s="5" t="s">
        <v>108</v>
      </c>
      <c r="E340" s="5" t="s">
        <v>107</v>
      </c>
      <c r="F340" s="6">
        <v>0</v>
      </c>
      <c r="G340" t="str">
        <f>VLOOKUP(InputData[[#This Row],[PRODUCT ID]],'Master Data'!$A:$F,2,0)</f>
        <v>Product04</v>
      </c>
      <c r="H340" t="str">
        <f>VLOOKUP(InputData[[#This Row],[PRODUCT ID]],'Master Data'!$A:$F,3,0)</f>
        <v>Category01</v>
      </c>
      <c r="I340" t="str">
        <f>VLOOKUP(InputData[[#This Row],[PRODUCT ID]],'Master Data'!$A:$F,4,0)</f>
        <v>Lt</v>
      </c>
      <c r="J340" s="14">
        <f>VLOOKUP(InputData[[#This Row],[PRODUCT ID]],'Master Data'!$A:$F,5,0)</f>
        <v>44</v>
      </c>
      <c r="K340" s="14">
        <f>VLOOKUP(InputData[[#This Row],[PRODUCT ID]],'Master Data'!$A:$F,6,0)</f>
        <v>48.84</v>
      </c>
      <c r="L340" s="14">
        <f>PRODUCT(InputData[[#This Row],[QUANTITY]],InputData[[#This Row],[COST]])</f>
        <v>396</v>
      </c>
      <c r="M340" s="14">
        <f>PRODUCT(InputData[[#This Row],[QUANTITY]],InputData[[#This Row],[SALE PRICE ]])*(1-InputData[[#This Row],[DISCOUNT %]])</f>
        <v>439.56000000000006</v>
      </c>
      <c r="N340" s="14">
        <f>InputData[[#This Row],[TOTAL COST]]/10^3</f>
        <v>0.39600000000000002</v>
      </c>
      <c r="O340" s="14">
        <f>InputData[[#This Row],[TOTAL SALES]]/10^3</f>
        <v>0.43956000000000006</v>
      </c>
      <c r="P340" s="11">
        <f>DAY(InputData[[#This Row],[DATE]])</f>
        <v>25</v>
      </c>
      <c r="Q340" s="11" t="str">
        <f>TEXT(InputData[[#This Row],[DATE]],"mmm")</f>
        <v>Apr</v>
      </c>
      <c r="R340" s="11">
        <f>YEAR(InputData[[#This Row],[DATE]])</f>
        <v>2022</v>
      </c>
      <c r="S340" s="11">
        <f>InputData[[#This Row],[TOTAL SALES]]-InputData[[#This Row],[TOTAL COST]]</f>
        <v>43.560000000000059</v>
      </c>
      <c r="T340" s="18">
        <f>InputData[[#This Row],[PROFIT ]]/InputData[[#This Row],[TOTAL SALES]]</f>
        <v>9.9099099099099225E-2</v>
      </c>
    </row>
    <row r="341" spans="1:20" hidden="1" x14ac:dyDescent="0.25">
      <c r="A341" s="3">
        <v>44676</v>
      </c>
      <c r="B341" s="4" t="s">
        <v>12</v>
      </c>
      <c r="C341" s="5">
        <v>8</v>
      </c>
      <c r="D341" s="5" t="s">
        <v>106</v>
      </c>
      <c r="E341" s="5" t="s">
        <v>106</v>
      </c>
      <c r="F341" s="6">
        <v>0</v>
      </c>
      <c r="G341" t="str">
        <f>VLOOKUP(InputData[[#This Row],[PRODUCT ID]],'Master Data'!$A:$F,2,0)</f>
        <v>Product03</v>
      </c>
      <c r="H341" t="str">
        <f>VLOOKUP(InputData[[#This Row],[PRODUCT ID]],'Master Data'!$A:$F,3,0)</f>
        <v>Category01</v>
      </c>
      <c r="I341" t="str">
        <f>VLOOKUP(InputData[[#This Row],[PRODUCT ID]],'Master Data'!$A:$F,4,0)</f>
        <v>Kg</v>
      </c>
      <c r="J341" s="14">
        <f>VLOOKUP(InputData[[#This Row],[PRODUCT ID]],'Master Data'!$A:$F,5,0)</f>
        <v>71</v>
      </c>
      <c r="K341" s="14">
        <f>VLOOKUP(InputData[[#This Row],[PRODUCT ID]],'Master Data'!$A:$F,6,0)</f>
        <v>80.94</v>
      </c>
      <c r="L341" s="14">
        <f>PRODUCT(InputData[[#This Row],[QUANTITY]],InputData[[#This Row],[COST]])</f>
        <v>568</v>
      </c>
      <c r="M341" s="14">
        <f>PRODUCT(InputData[[#This Row],[QUANTITY]],InputData[[#This Row],[SALE PRICE ]])*(1-InputData[[#This Row],[DISCOUNT %]])</f>
        <v>647.52</v>
      </c>
      <c r="N341" s="14">
        <f>InputData[[#This Row],[TOTAL COST]]/10^3</f>
        <v>0.56799999999999995</v>
      </c>
      <c r="O341" s="14">
        <f>InputData[[#This Row],[TOTAL SALES]]/10^3</f>
        <v>0.64751999999999998</v>
      </c>
      <c r="P341" s="11">
        <f>DAY(InputData[[#This Row],[DATE]])</f>
        <v>25</v>
      </c>
      <c r="Q341" s="11" t="str">
        <f>TEXT(InputData[[#This Row],[DATE]],"mmm")</f>
        <v>Apr</v>
      </c>
      <c r="R341" s="11">
        <f>YEAR(InputData[[#This Row],[DATE]])</f>
        <v>2022</v>
      </c>
      <c r="S341" s="11">
        <f>InputData[[#This Row],[TOTAL SALES]]-InputData[[#This Row],[TOTAL COST]]</f>
        <v>79.519999999999982</v>
      </c>
      <c r="T341" s="18">
        <f>InputData[[#This Row],[PROFIT ]]/InputData[[#This Row],[TOTAL SALES]]</f>
        <v>0.12280701754385963</v>
      </c>
    </row>
    <row r="342" spans="1:20" hidden="1" x14ac:dyDescent="0.25">
      <c r="A342" s="3">
        <v>44677</v>
      </c>
      <c r="B342" s="4" t="s">
        <v>63</v>
      </c>
      <c r="C342" s="5">
        <v>2</v>
      </c>
      <c r="D342" s="5" t="s">
        <v>108</v>
      </c>
      <c r="E342" s="5" t="s">
        <v>107</v>
      </c>
      <c r="F342" s="6">
        <v>0</v>
      </c>
      <c r="G342" t="str">
        <f>VLOOKUP(InputData[[#This Row],[PRODUCT ID]],'Master Data'!$A:$F,2,0)</f>
        <v>Product27</v>
      </c>
      <c r="H342" t="str">
        <f>VLOOKUP(InputData[[#This Row],[PRODUCT ID]],'Master Data'!$A:$F,3,0)</f>
        <v>Category04</v>
      </c>
      <c r="I342" t="str">
        <f>VLOOKUP(InputData[[#This Row],[PRODUCT ID]],'Master Data'!$A:$F,4,0)</f>
        <v>Lt</v>
      </c>
      <c r="J342" s="14">
        <f>VLOOKUP(InputData[[#This Row],[PRODUCT ID]],'Master Data'!$A:$F,5,0)</f>
        <v>48</v>
      </c>
      <c r="K342" s="14">
        <f>VLOOKUP(InputData[[#This Row],[PRODUCT ID]],'Master Data'!$A:$F,6,0)</f>
        <v>57.120000000000005</v>
      </c>
      <c r="L342" s="14">
        <f>PRODUCT(InputData[[#This Row],[QUANTITY]],InputData[[#This Row],[COST]])</f>
        <v>96</v>
      </c>
      <c r="M342" s="14">
        <f>PRODUCT(InputData[[#This Row],[QUANTITY]],InputData[[#This Row],[SALE PRICE ]])*(1-InputData[[#This Row],[DISCOUNT %]])</f>
        <v>114.24000000000001</v>
      </c>
      <c r="N342" s="14">
        <f>InputData[[#This Row],[TOTAL COST]]/10^3</f>
        <v>9.6000000000000002E-2</v>
      </c>
      <c r="O342" s="14">
        <f>InputData[[#This Row],[TOTAL SALES]]/10^3</f>
        <v>0.11424000000000001</v>
      </c>
      <c r="P342" s="11">
        <f>DAY(InputData[[#This Row],[DATE]])</f>
        <v>26</v>
      </c>
      <c r="Q342" s="11" t="str">
        <f>TEXT(InputData[[#This Row],[DATE]],"mmm")</f>
        <v>Apr</v>
      </c>
      <c r="R342" s="11">
        <f>YEAR(InputData[[#This Row],[DATE]])</f>
        <v>2022</v>
      </c>
      <c r="S342" s="11">
        <f>InputData[[#This Row],[TOTAL SALES]]-InputData[[#This Row],[TOTAL COST]]</f>
        <v>18.240000000000009</v>
      </c>
      <c r="T342" s="18">
        <f>InputData[[#This Row],[PROFIT ]]/InputData[[#This Row],[TOTAL SALES]]</f>
        <v>0.15966386554621856</v>
      </c>
    </row>
    <row r="343" spans="1:20" hidden="1" x14ac:dyDescent="0.25">
      <c r="A343" s="3">
        <v>44679</v>
      </c>
      <c r="B343" s="4" t="s">
        <v>35</v>
      </c>
      <c r="C343" s="5">
        <v>14</v>
      </c>
      <c r="D343" s="5" t="s">
        <v>108</v>
      </c>
      <c r="E343" s="5" t="s">
        <v>107</v>
      </c>
      <c r="F343" s="6">
        <v>0</v>
      </c>
      <c r="G343" t="str">
        <f>VLOOKUP(InputData[[#This Row],[PRODUCT ID]],'Master Data'!$A:$F,2,0)</f>
        <v>Product14</v>
      </c>
      <c r="H343" t="str">
        <f>VLOOKUP(InputData[[#This Row],[PRODUCT ID]],'Master Data'!$A:$F,3,0)</f>
        <v>Category02</v>
      </c>
      <c r="I343" t="str">
        <f>VLOOKUP(InputData[[#This Row],[PRODUCT ID]],'Master Data'!$A:$F,4,0)</f>
        <v>Kg</v>
      </c>
      <c r="J343" s="14">
        <f>VLOOKUP(InputData[[#This Row],[PRODUCT ID]],'Master Data'!$A:$F,5,0)</f>
        <v>112</v>
      </c>
      <c r="K343" s="14">
        <f>VLOOKUP(InputData[[#This Row],[PRODUCT ID]],'Master Data'!$A:$F,6,0)</f>
        <v>146.72</v>
      </c>
      <c r="L343" s="14">
        <f>PRODUCT(InputData[[#This Row],[QUANTITY]],InputData[[#This Row],[COST]])</f>
        <v>1568</v>
      </c>
      <c r="M343" s="14">
        <f>PRODUCT(InputData[[#This Row],[QUANTITY]],InputData[[#This Row],[SALE PRICE ]])*(1-InputData[[#This Row],[DISCOUNT %]])</f>
        <v>2054.08</v>
      </c>
      <c r="N343" s="14">
        <f>InputData[[#This Row],[TOTAL COST]]/10^3</f>
        <v>1.5680000000000001</v>
      </c>
      <c r="O343" s="14">
        <f>InputData[[#This Row],[TOTAL SALES]]/10^3</f>
        <v>2.0540799999999999</v>
      </c>
      <c r="P343" s="11">
        <f>DAY(InputData[[#This Row],[DATE]])</f>
        <v>28</v>
      </c>
      <c r="Q343" s="11" t="str">
        <f>TEXT(InputData[[#This Row],[DATE]],"mmm")</f>
        <v>Apr</v>
      </c>
      <c r="R343" s="11">
        <f>YEAR(InputData[[#This Row],[DATE]])</f>
        <v>2022</v>
      </c>
      <c r="S343" s="11">
        <f>InputData[[#This Row],[TOTAL SALES]]-InputData[[#This Row],[TOTAL COST]]</f>
        <v>486.07999999999993</v>
      </c>
      <c r="T343" s="18">
        <f>InputData[[#This Row],[PROFIT ]]/InputData[[#This Row],[TOTAL SALES]]</f>
        <v>0.23664122137404578</v>
      </c>
    </row>
    <row r="344" spans="1:20" hidden="1" x14ac:dyDescent="0.25">
      <c r="A344" s="3">
        <v>44681</v>
      </c>
      <c r="B344" s="4" t="s">
        <v>39</v>
      </c>
      <c r="C344" s="5">
        <v>13</v>
      </c>
      <c r="D344" s="5" t="s">
        <v>106</v>
      </c>
      <c r="E344" s="5" t="s">
        <v>106</v>
      </c>
      <c r="F344" s="6">
        <v>0</v>
      </c>
      <c r="G344" t="str">
        <f>VLOOKUP(InputData[[#This Row],[PRODUCT ID]],'Master Data'!$A:$F,2,0)</f>
        <v>Product16</v>
      </c>
      <c r="H344" t="str">
        <f>VLOOKUP(InputData[[#This Row],[PRODUCT ID]],'Master Data'!$A:$F,3,0)</f>
        <v>Category02</v>
      </c>
      <c r="I344" t="str">
        <f>VLOOKUP(InputData[[#This Row],[PRODUCT ID]],'Master Data'!$A:$F,4,0)</f>
        <v>No.</v>
      </c>
      <c r="J344" s="14">
        <f>VLOOKUP(InputData[[#This Row],[PRODUCT ID]],'Master Data'!$A:$F,5,0)</f>
        <v>13</v>
      </c>
      <c r="K344" s="14">
        <f>VLOOKUP(InputData[[#This Row],[PRODUCT ID]],'Master Data'!$A:$F,6,0)</f>
        <v>16.64</v>
      </c>
      <c r="L344" s="14">
        <f>PRODUCT(InputData[[#This Row],[QUANTITY]],InputData[[#This Row],[COST]])</f>
        <v>169</v>
      </c>
      <c r="M344" s="14">
        <f>PRODUCT(InputData[[#This Row],[QUANTITY]],InputData[[#This Row],[SALE PRICE ]])*(1-InputData[[#This Row],[DISCOUNT %]])</f>
        <v>216.32</v>
      </c>
      <c r="N344" s="14">
        <f>InputData[[#This Row],[TOTAL COST]]/10^3</f>
        <v>0.16900000000000001</v>
      </c>
      <c r="O344" s="14">
        <f>InputData[[#This Row],[TOTAL SALES]]/10^3</f>
        <v>0.21631999999999998</v>
      </c>
      <c r="P344" s="11">
        <f>DAY(InputData[[#This Row],[DATE]])</f>
        <v>30</v>
      </c>
      <c r="Q344" s="11" t="str">
        <f>TEXT(InputData[[#This Row],[DATE]],"mmm")</f>
        <v>Apr</v>
      </c>
      <c r="R344" s="11">
        <f>YEAR(InputData[[#This Row],[DATE]])</f>
        <v>2022</v>
      </c>
      <c r="S344" s="11">
        <f>InputData[[#This Row],[TOTAL SALES]]-InputData[[#This Row],[TOTAL COST]]</f>
        <v>47.319999999999993</v>
      </c>
      <c r="T344" s="18">
        <f>InputData[[#This Row],[PROFIT ]]/InputData[[#This Row],[TOTAL SALES]]</f>
        <v>0.21874999999999997</v>
      </c>
    </row>
    <row r="345" spans="1:20" hidden="1" x14ac:dyDescent="0.25">
      <c r="A345" s="3">
        <v>44681</v>
      </c>
      <c r="B345" s="4" t="s">
        <v>63</v>
      </c>
      <c r="C345" s="5">
        <v>8</v>
      </c>
      <c r="D345" s="5" t="s">
        <v>108</v>
      </c>
      <c r="E345" s="5" t="s">
        <v>106</v>
      </c>
      <c r="F345" s="6">
        <v>0</v>
      </c>
      <c r="G345" t="str">
        <f>VLOOKUP(InputData[[#This Row],[PRODUCT ID]],'Master Data'!$A:$F,2,0)</f>
        <v>Product27</v>
      </c>
      <c r="H345" t="str">
        <f>VLOOKUP(InputData[[#This Row],[PRODUCT ID]],'Master Data'!$A:$F,3,0)</f>
        <v>Category04</v>
      </c>
      <c r="I345" t="str">
        <f>VLOOKUP(InputData[[#This Row],[PRODUCT ID]],'Master Data'!$A:$F,4,0)</f>
        <v>Lt</v>
      </c>
      <c r="J345" s="14">
        <f>VLOOKUP(InputData[[#This Row],[PRODUCT ID]],'Master Data'!$A:$F,5,0)</f>
        <v>48</v>
      </c>
      <c r="K345" s="14">
        <f>VLOOKUP(InputData[[#This Row],[PRODUCT ID]],'Master Data'!$A:$F,6,0)</f>
        <v>57.120000000000005</v>
      </c>
      <c r="L345" s="14">
        <f>PRODUCT(InputData[[#This Row],[QUANTITY]],InputData[[#This Row],[COST]])</f>
        <v>384</v>
      </c>
      <c r="M345" s="14">
        <f>PRODUCT(InputData[[#This Row],[QUANTITY]],InputData[[#This Row],[SALE PRICE ]])*(1-InputData[[#This Row],[DISCOUNT %]])</f>
        <v>456.96000000000004</v>
      </c>
      <c r="N345" s="14">
        <f>InputData[[#This Row],[TOTAL COST]]/10^3</f>
        <v>0.38400000000000001</v>
      </c>
      <c r="O345" s="14">
        <f>InputData[[#This Row],[TOTAL SALES]]/10^3</f>
        <v>0.45696000000000003</v>
      </c>
      <c r="P345" s="11">
        <f>DAY(InputData[[#This Row],[DATE]])</f>
        <v>30</v>
      </c>
      <c r="Q345" s="11" t="str">
        <f>TEXT(InputData[[#This Row],[DATE]],"mmm")</f>
        <v>Apr</v>
      </c>
      <c r="R345" s="11">
        <f>YEAR(InputData[[#This Row],[DATE]])</f>
        <v>2022</v>
      </c>
      <c r="S345" s="11">
        <f>InputData[[#This Row],[TOTAL SALES]]-InputData[[#This Row],[TOTAL COST]]</f>
        <v>72.960000000000036</v>
      </c>
      <c r="T345" s="18">
        <f>InputData[[#This Row],[PROFIT ]]/InputData[[#This Row],[TOTAL SALES]]</f>
        <v>0.15966386554621856</v>
      </c>
    </row>
    <row r="346" spans="1:20" hidden="1" x14ac:dyDescent="0.25">
      <c r="A346" s="3">
        <v>44682</v>
      </c>
      <c r="B346" s="4" t="s">
        <v>77</v>
      </c>
      <c r="C346" s="5">
        <v>9</v>
      </c>
      <c r="D346" s="5" t="s">
        <v>105</v>
      </c>
      <c r="E346" s="5" t="s">
        <v>106</v>
      </c>
      <c r="F346" s="6">
        <v>0</v>
      </c>
      <c r="G346" t="str">
        <f>VLOOKUP(InputData[[#This Row],[PRODUCT ID]],'Master Data'!$A:$F,2,0)</f>
        <v>Product34</v>
      </c>
      <c r="H346" t="str">
        <f>VLOOKUP(InputData[[#This Row],[PRODUCT ID]],'Master Data'!$A:$F,3,0)</f>
        <v>Category04</v>
      </c>
      <c r="I346" t="str">
        <f>VLOOKUP(InputData[[#This Row],[PRODUCT ID]],'Master Data'!$A:$F,4,0)</f>
        <v>Lt</v>
      </c>
      <c r="J346" s="14">
        <f>VLOOKUP(InputData[[#This Row],[PRODUCT ID]],'Master Data'!$A:$F,5,0)</f>
        <v>55</v>
      </c>
      <c r="K346" s="14">
        <f>VLOOKUP(InputData[[#This Row],[PRODUCT ID]],'Master Data'!$A:$F,6,0)</f>
        <v>58.3</v>
      </c>
      <c r="L346" s="14">
        <f>PRODUCT(InputData[[#This Row],[QUANTITY]],InputData[[#This Row],[COST]])</f>
        <v>495</v>
      </c>
      <c r="M346" s="14">
        <f>PRODUCT(InputData[[#This Row],[QUANTITY]],InputData[[#This Row],[SALE PRICE ]])*(1-InputData[[#This Row],[DISCOUNT %]])</f>
        <v>524.69999999999993</v>
      </c>
      <c r="N346" s="14">
        <f>InputData[[#This Row],[TOTAL COST]]/10^3</f>
        <v>0.495</v>
      </c>
      <c r="O346" s="14">
        <f>InputData[[#This Row],[TOTAL SALES]]/10^3</f>
        <v>0.52469999999999994</v>
      </c>
      <c r="P346" s="11">
        <f>DAY(InputData[[#This Row],[DATE]])</f>
        <v>1</v>
      </c>
      <c r="Q346" s="11" t="str">
        <f>TEXT(InputData[[#This Row],[DATE]],"mmm")</f>
        <v>May</v>
      </c>
      <c r="R346" s="11">
        <f>YEAR(InputData[[#This Row],[DATE]])</f>
        <v>2022</v>
      </c>
      <c r="S346" s="11">
        <f>InputData[[#This Row],[TOTAL SALES]]-InputData[[#This Row],[TOTAL COST]]</f>
        <v>29.699999999999932</v>
      </c>
      <c r="T346" s="18">
        <f>InputData[[#This Row],[PROFIT ]]/InputData[[#This Row],[TOTAL SALES]]</f>
        <v>5.6603773584905537E-2</v>
      </c>
    </row>
    <row r="347" spans="1:20" hidden="1" x14ac:dyDescent="0.25">
      <c r="A347" s="3">
        <v>44682</v>
      </c>
      <c r="B347" s="4" t="s">
        <v>75</v>
      </c>
      <c r="C347" s="5">
        <v>6</v>
      </c>
      <c r="D347" s="5" t="s">
        <v>106</v>
      </c>
      <c r="E347" s="5" t="s">
        <v>106</v>
      </c>
      <c r="F347" s="6">
        <v>0</v>
      </c>
      <c r="G347" t="str">
        <f>VLOOKUP(InputData[[#This Row],[PRODUCT ID]],'Master Data'!$A:$F,2,0)</f>
        <v>Product33</v>
      </c>
      <c r="H347" t="str">
        <f>VLOOKUP(InputData[[#This Row],[PRODUCT ID]],'Master Data'!$A:$F,3,0)</f>
        <v>Category04</v>
      </c>
      <c r="I347" t="str">
        <f>VLOOKUP(InputData[[#This Row],[PRODUCT ID]],'Master Data'!$A:$F,4,0)</f>
        <v>Kg</v>
      </c>
      <c r="J347" s="14">
        <f>VLOOKUP(InputData[[#This Row],[PRODUCT ID]],'Master Data'!$A:$F,5,0)</f>
        <v>95</v>
      </c>
      <c r="K347" s="14">
        <f>VLOOKUP(InputData[[#This Row],[PRODUCT ID]],'Master Data'!$A:$F,6,0)</f>
        <v>119.7</v>
      </c>
      <c r="L347" s="14">
        <f>PRODUCT(InputData[[#This Row],[QUANTITY]],InputData[[#This Row],[COST]])</f>
        <v>570</v>
      </c>
      <c r="M347" s="14">
        <f>PRODUCT(InputData[[#This Row],[QUANTITY]],InputData[[#This Row],[SALE PRICE ]])*(1-InputData[[#This Row],[DISCOUNT %]])</f>
        <v>718.2</v>
      </c>
      <c r="N347" s="14">
        <f>InputData[[#This Row],[TOTAL COST]]/10^3</f>
        <v>0.56999999999999995</v>
      </c>
      <c r="O347" s="14">
        <f>InputData[[#This Row],[TOTAL SALES]]/10^3</f>
        <v>0.71820000000000006</v>
      </c>
      <c r="P347" s="11">
        <f>DAY(InputData[[#This Row],[DATE]])</f>
        <v>1</v>
      </c>
      <c r="Q347" s="11" t="str">
        <f>TEXT(InputData[[#This Row],[DATE]],"mmm")</f>
        <v>May</v>
      </c>
      <c r="R347" s="11">
        <f>YEAR(InputData[[#This Row],[DATE]])</f>
        <v>2022</v>
      </c>
      <c r="S347" s="11">
        <f>InputData[[#This Row],[TOTAL SALES]]-InputData[[#This Row],[TOTAL COST]]</f>
        <v>148.20000000000005</v>
      </c>
      <c r="T347" s="18">
        <f>InputData[[#This Row],[PROFIT ]]/InputData[[#This Row],[TOTAL SALES]]</f>
        <v>0.20634920634920639</v>
      </c>
    </row>
    <row r="348" spans="1:20" hidden="1" x14ac:dyDescent="0.25">
      <c r="A348" s="3">
        <v>44683</v>
      </c>
      <c r="B348" s="4" t="s">
        <v>33</v>
      </c>
      <c r="C348" s="5">
        <v>4</v>
      </c>
      <c r="D348" s="5" t="s">
        <v>106</v>
      </c>
      <c r="E348" s="5" t="s">
        <v>107</v>
      </c>
      <c r="F348" s="6">
        <v>0</v>
      </c>
      <c r="G348" t="str">
        <f>VLOOKUP(InputData[[#This Row],[PRODUCT ID]],'Master Data'!$A:$F,2,0)</f>
        <v>Product13</v>
      </c>
      <c r="H348" t="str">
        <f>VLOOKUP(InputData[[#This Row],[PRODUCT ID]],'Master Data'!$A:$F,3,0)</f>
        <v>Category02</v>
      </c>
      <c r="I348" t="str">
        <f>VLOOKUP(InputData[[#This Row],[PRODUCT ID]],'Master Data'!$A:$F,4,0)</f>
        <v>Kg</v>
      </c>
      <c r="J348" s="14">
        <f>VLOOKUP(InputData[[#This Row],[PRODUCT ID]],'Master Data'!$A:$F,5,0)</f>
        <v>112</v>
      </c>
      <c r="K348" s="14">
        <f>VLOOKUP(InputData[[#This Row],[PRODUCT ID]],'Master Data'!$A:$F,6,0)</f>
        <v>122.08</v>
      </c>
      <c r="L348" s="14">
        <f>PRODUCT(InputData[[#This Row],[QUANTITY]],InputData[[#This Row],[COST]])</f>
        <v>448</v>
      </c>
      <c r="M348" s="14">
        <f>PRODUCT(InputData[[#This Row],[QUANTITY]],InputData[[#This Row],[SALE PRICE ]])*(1-InputData[[#This Row],[DISCOUNT %]])</f>
        <v>488.32</v>
      </c>
      <c r="N348" s="14">
        <f>InputData[[#This Row],[TOTAL COST]]/10^3</f>
        <v>0.44800000000000001</v>
      </c>
      <c r="O348" s="14">
        <f>InputData[[#This Row],[TOTAL SALES]]/10^3</f>
        <v>0.48831999999999998</v>
      </c>
      <c r="P348" s="11">
        <f>DAY(InputData[[#This Row],[DATE]])</f>
        <v>2</v>
      </c>
      <c r="Q348" s="11" t="str">
        <f>TEXT(InputData[[#This Row],[DATE]],"mmm")</f>
        <v>May</v>
      </c>
      <c r="R348" s="11">
        <f>YEAR(InputData[[#This Row],[DATE]])</f>
        <v>2022</v>
      </c>
      <c r="S348" s="11">
        <f>InputData[[#This Row],[TOTAL SALES]]-InputData[[#This Row],[TOTAL COST]]</f>
        <v>40.319999999999993</v>
      </c>
      <c r="T348" s="18">
        <f>InputData[[#This Row],[PROFIT ]]/InputData[[#This Row],[TOTAL SALES]]</f>
        <v>8.2568807339449532E-2</v>
      </c>
    </row>
    <row r="349" spans="1:20" hidden="1" x14ac:dyDescent="0.25">
      <c r="A349" s="3">
        <v>44685</v>
      </c>
      <c r="B349" s="4" t="s">
        <v>47</v>
      </c>
      <c r="C349" s="5">
        <v>10</v>
      </c>
      <c r="D349" s="5" t="s">
        <v>108</v>
      </c>
      <c r="E349" s="5" t="s">
        <v>106</v>
      </c>
      <c r="F349" s="6">
        <v>0</v>
      </c>
      <c r="G349" t="str">
        <f>VLOOKUP(InputData[[#This Row],[PRODUCT ID]],'Master Data'!$A:$F,2,0)</f>
        <v>Product20</v>
      </c>
      <c r="H349" t="str">
        <f>VLOOKUP(InputData[[#This Row],[PRODUCT ID]],'Master Data'!$A:$F,3,0)</f>
        <v>Category03</v>
      </c>
      <c r="I349" t="str">
        <f>VLOOKUP(InputData[[#This Row],[PRODUCT ID]],'Master Data'!$A:$F,4,0)</f>
        <v>Lt</v>
      </c>
      <c r="J349" s="14">
        <f>VLOOKUP(InputData[[#This Row],[PRODUCT ID]],'Master Data'!$A:$F,5,0)</f>
        <v>61</v>
      </c>
      <c r="K349" s="14">
        <f>VLOOKUP(InputData[[#This Row],[PRODUCT ID]],'Master Data'!$A:$F,6,0)</f>
        <v>76.25</v>
      </c>
      <c r="L349" s="14">
        <f>PRODUCT(InputData[[#This Row],[QUANTITY]],InputData[[#This Row],[COST]])</f>
        <v>610</v>
      </c>
      <c r="M349" s="14">
        <f>PRODUCT(InputData[[#This Row],[QUANTITY]],InputData[[#This Row],[SALE PRICE ]])*(1-InputData[[#This Row],[DISCOUNT %]])</f>
        <v>762.5</v>
      </c>
      <c r="N349" s="14">
        <f>InputData[[#This Row],[TOTAL COST]]/10^3</f>
        <v>0.61</v>
      </c>
      <c r="O349" s="14">
        <f>InputData[[#This Row],[TOTAL SALES]]/10^3</f>
        <v>0.76249999999999996</v>
      </c>
      <c r="P349" s="11">
        <f>DAY(InputData[[#This Row],[DATE]])</f>
        <v>4</v>
      </c>
      <c r="Q349" s="11" t="str">
        <f>TEXT(InputData[[#This Row],[DATE]],"mmm")</f>
        <v>May</v>
      </c>
      <c r="R349" s="11">
        <f>YEAR(InputData[[#This Row],[DATE]])</f>
        <v>2022</v>
      </c>
      <c r="S349" s="11">
        <f>InputData[[#This Row],[TOTAL SALES]]-InputData[[#This Row],[TOTAL COST]]</f>
        <v>152.5</v>
      </c>
      <c r="T349" s="18">
        <f>InputData[[#This Row],[PROFIT ]]/InputData[[#This Row],[TOTAL SALES]]</f>
        <v>0.2</v>
      </c>
    </row>
    <row r="350" spans="1:20" hidden="1" x14ac:dyDescent="0.25">
      <c r="A350" s="3">
        <v>44687</v>
      </c>
      <c r="B350" s="4" t="s">
        <v>77</v>
      </c>
      <c r="C350" s="5">
        <v>7</v>
      </c>
      <c r="D350" s="5" t="s">
        <v>108</v>
      </c>
      <c r="E350" s="5" t="s">
        <v>106</v>
      </c>
      <c r="F350" s="6">
        <v>0</v>
      </c>
      <c r="G350" t="str">
        <f>VLOOKUP(InputData[[#This Row],[PRODUCT ID]],'Master Data'!$A:$F,2,0)</f>
        <v>Product34</v>
      </c>
      <c r="H350" t="str">
        <f>VLOOKUP(InputData[[#This Row],[PRODUCT ID]],'Master Data'!$A:$F,3,0)</f>
        <v>Category04</v>
      </c>
      <c r="I350" t="str">
        <f>VLOOKUP(InputData[[#This Row],[PRODUCT ID]],'Master Data'!$A:$F,4,0)</f>
        <v>Lt</v>
      </c>
      <c r="J350" s="14">
        <f>VLOOKUP(InputData[[#This Row],[PRODUCT ID]],'Master Data'!$A:$F,5,0)</f>
        <v>55</v>
      </c>
      <c r="K350" s="14">
        <f>VLOOKUP(InputData[[#This Row],[PRODUCT ID]],'Master Data'!$A:$F,6,0)</f>
        <v>58.3</v>
      </c>
      <c r="L350" s="14">
        <f>PRODUCT(InputData[[#This Row],[QUANTITY]],InputData[[#This Row],[COST]])</f>
        <v>385</v>
      </c>
      <c r="M350" s="14">
        <f>PRODUCT(InputData[[#This Row],[QUANTITY]],InputData[[#This Row],[SALE PRICE ]])*(1-InputData[[#This Row],[DISCOUNT %]])</f>
        <v>408.09999999999997</v>
      </c>
      <c r="N350" s="14">
        <f>InputData[[#This Row],[TOTAL COST]]/10^3</f>
        <v>0.38500000000000001</v>
      </c>
      <c r="O350" s="14">
        <f>InputData[[#This Row],[TOTAL SALES]]/10^3</f>
        <v>0.40809999999999996</v>
      </c>
      <c r="P350" s="11">
        <f>DAY(InputData[[#This Row],[DATE]])</f>
        <v>6</v>
      </c>
      <c r="Q350" s="11" t="str">
        <f>TEXT(InputData[[#This Row],[DATE]],"mmm")</f>
        <v>May</v>
      </c>
      <c r="R350" s="11">
        <f>YEAR(InputData[[#This Row],[DATE]])</f>
        <v>2022</v>
      </c>
      <c r="S350" s="11">
        <f>InputData[[#This Row],[TOTAL SALES]]-InputData[[#This Row],[TOTAL COST]]</f>
        <v>23.099999999999966</v>
      </c>
      <c r="T350" s="18">
        <f>InputData[[#This Row],[PROFIT ]]/InputData[[#This Row],[TOTAL SALES]]</f>
        <v>5.6603773584905578E-2</v>
      </c>
    </row>
    <row r="351" spans="1:20" hidden="1" x14ac:dyDescent="0.25">
      <c r="A351" s="3">
        <v>44688</v>
      </c>
      <c r="B351" s="4" t="s">
        <v>37</v>
      </c>
      <c r="C351" s="5">
        <v>4</v>
      </c>
      <c r="D351" s="5" t="s">
        <v>106</v>
      </c>
      <c r="E351" s="5" t="s">
        <v>107</v>
      </c>
      <c r="F351" s="6">
        <v>0</v>
      </c>
      <c r="G351" t="str">
        <f>VLOOKUP(InputData[[#This Row],[PRODUCT ID]],'Master Data'!$A:$F,2,0)</f>
        <v>Product15</v>
      </c>
      <c r="H351" t="str">
        <f>VLOOKUP(InputData[[#This Row],[PRODUCT ID]],'Master Data'!$A:$F,3,0)</f>
        <v>Category02</v>
      </c>
      <c r="I351" t="str">
        <f>VLOOKUP(InputData[[#This Row],[PRODUCT ID]],'Master Data'!$A:$F,4,0)</f>
        <v>No.</v>
      </c>
      <c r="J351" s="14">
        <f>VLOOKUP(InputData[[#This Row],[PRODUCT ID]],'Master Data'!$A:$F,5,0)</f>
        <v>12</v>
      </c>
      <c r="K351" s="14">
        <f>VLOOKUP(InputData[[#This Row],[PRODUCT ID]],'Master Data'!$A:$F,6,0)</f>
        <v>15.719999999999999</v>
      </c>
      <c r="L351" s="14">
        <f>PRODUCT(InputData[[#This Row],[QUANTITY]],InputData[[#This Row],[COST]])</f>
        <v>48</v>
      </c>
      <c r="M351" s="14">
        <f>PRODUCT(InputData[[#This Row],[QUANTITY]],InputData[[#This Row],[SALE PRICE ]])*(1-InputData[[#This Row],[DISCOUNT %]])</f>
        <v>62.879999999999995</v>
      </c>
      <c r="N351" s="14">
        <f>InputData[[#This Row],[TOTAL COST]]/10^3</f>
        <v>4.8000000000000001E-2</v>
      </c>
      <c r="O351" s="14">
        <f>InputData[[#This Row],[TOTAL SALES]]/10^3</f>
        <v>6.2879999999999991E-2</v>
      </c>
      <c r="P351" s="11">
        <f>DAY(InputData[[#This Row],[DATE]])</f>
        <v>7</v>
      </c>
      <c r="Q351" s="11" t="str">
        <f>TEXT(InputData[[#This Row],[DATE]],"mmm")</f>
        <v>May</v>
      </c>
      <c r="R351" s="11">
        <f>YEAR(InputData[[#This Row],[DATE]])</f>
        <v>2022</v>
      </c>
      <c r="S351" s="11">
        <f>InputData[[#This Row],[TOTAL SALES]]-InputData[[#This Row],[TOTAL COST]]</f>
        <v>14.879999999999995</v>
      </c>
      <c r="T351" s="18">
        <f>InputData[[#This Row],[PROFIT ]]/InputData[[#This Row],[TOTAL SALES]]</f>
        <v>0.23664122137404575</v>
      </c>
    </row>
    <row r="352" spans="1:20" hidden="1" x14ac:dyDescent="0.25">
      <c r="A352" s="3">
        <v>44688</v>
      </c>
      <c r="B352" s="4" t="s">
        <v>63</v>
      </c>
      <c r="C352" s="5">
        <v>1</v>
      </c>
      <c r="D352" s="5" t="s">
        <v>106</v>
      </c>
      <c r="E352" s="5" t="s">
        <v>106</v>
      </c>
      <c r="F352" s="6">
        <v>0</v>
      </c>
      <c r="G352" t="str">
        <f>VLOOKUP(InputData[[#This Row],[PRODUCT ID]],'Master Data'!$A:$F,2,0)</f>
        <v>Product27</v>
      </c>
      <c r="H352" t="str">
        <f>VLOOKUP(InputData[[#This Row],[PRODUCT ID]],'Master Data'!$A:$F,3,0)</f>
        <v>Category04</v>
      </c>
      <c r="I352" t="str">
        <f>VLOOKUP(InputData[[#This Row],[PRODUCT ID]],'Master Data'!$A:$F,4,0)</f>
        <v>Lt</v>
      </c>
      <c r="J352" s="14">
        <f>VLOOKUP(InputData[[#This Row],[PRODUCT ID]],'Master Data'!$A:$F,5,0)</f>
        <v>48</v>
      </c>
      <c r="K352" s="14">
        <f>VLOOKUP(InputData[[#This Row],[PRODUCT ID]],'Master Data'!$A:$F,6,0)</f>
        <v>57.120000000000005</v>
      </c>
      <c r="L352" s="14">
        <f>PRODUCT(InputData[[#This Row],[QUANTITY]],InputData[[#This Row],[COST]])</f>
        <v>48</v>
      </c>
      <c r="M352" s="14">
        <f>PRODUCT(InputData[[#This Row],[QUANTITY]],InputData[[#This Row],[SALE PRICE ]])*(1-InputData[[#This Row],[DISCOUNT %]])</f>
        <v>57.120000000000005</v>
      </c>
      <c r="N352" s="14">
        <f>InputData[[#This Row],[TOTAL COST]]/10^3</f>
        <v>4.8000000000000001E-2</v>
      </c>
      <c r="O352" s="14">
        <f>InputData[[#This Row],[TOTAL SALES]]/10^3</f>
        <v>5.7120000000000004E-2</v>
      </c>
      <c r="P352" s="11">
        <f>DAY(InputData[[#This Row],[DATE]])</f>
        <v>7</v>
      </c>
      <c r="Q352" s="11" t="str">
        <f>TEXT(InputData[[#This Row],[DATE]],"mmm")</f>
        <v>May</v>
      </c>
      <c r="R352" s="11">
        <f>YEAR(InputData[[#This Row],[DATE]])</f>
        <v>2022</v>
      </c>
      <c r="S352" s="11">
        <f>InputData[[#This Row],[TOTAL SALES]]-InputData[[#This Row],[TOTAL COST]]</f>
        <v>9.1200000000000045</v>
      </c>
      <c r="T352" s="18">
        <f>InputData[[#This Row],[PROFIT ]]/InputData[[#This Row],[TOTAL SALES]]</f>
        <v>0.15966386554621856</v>
      </c>
    </row>
    <row r="353" spans="1:20" hidden="1" x14ac:dyDescent="0.25">
      <c r="A353" s="3">
        <v>44689</v>
      </c>
      <c r="B353" s="4" t="s">
        <v>52</v>
      </c>
      <c r="C353" s="5">
        <v>7</v>
      </c>
      <c r="D353" s="5" t="s">
        <v>106</v>
      </c>
      <c r="E353" s="5" t="s">
        <v>106</v>
      </c>
      <c r="F353" s="6">
        <v>0</v>
      </c>
      <c r="G353" t="str">
        <f>VLOOKUP(InputData[[#This Row],[PRODUCT ID]],'Master Data'!$A:$F,2,0)</f>
        <v>Product22</v>
      </c>
      <c r="H353" t="str">
        <f>VLOOKUP(InputData[[#This Row],[PRODUCT ID]],'Master Data'!$A:$F,3,0)</f>
        <v>Category03</v>
      </c>
      <c r="I353" t="str">
        <f>VLOOKUP(InputData[[#This Row],[PRODUCT ID]],'Master Data'!$A:$F,4,0)</f>
        <v>Ft</v>
      </c>
      <c r="J353" s="14">
        <f>VLOOKUP(InputData[[#This Row],[PRODUCT ID]],'Master Data'!$A:$F,5,0)</f>
        <v>121</v>
      </c>
      <c r="K353" s="14">
        <f>VLOOKUP(InputData[[#This Row],[PRODUCT ID]],'Master Data'!$A:$F,6,0)</f>
        <v>141.57</v>
      </c>
      <c r="L353" s="14">
        <f>PRODUCT(InputData[[#This Row],[QUANTITY]],InputData[[#This Row],[COST]])</f>
        <v>847</v>
      </c>
      <c r="M353" s="14">
        <f>PRODUCT(InputData[[#This Row],[QUANTITY]],InputData[[#This Row],[SALE PRICE ]])*(1-InputData[[#This Row],[DISCOUNT %]])</f>
        <v>990.99</v>
      </c>
      <c r="N353" s="14">
        <f>InputData[[#This Row],[TOTAL COST]]/10^3</f>
        <v>0.84699999999999998</v>
      </c>
      <c r="O353" s="14">
        <f>InputData[[#This Row],[TOTAL SALES]]/10^3</f>
        <v>0.99099000000000004</v>
      </c>
      <c r="P353" s="11">
        <f>DAY(InputData[[#This Row],[DATE]])</f>
        <v>8</v>
      </c>
      <c r="Q353" s="11" t="str">
        <f>TEXT(InputData[[#This Row],[DATE]],"mmm")</f>
        <v>May</v>
      </c>
      <c r="R353" s="11">
        <f>YEAR(InputData[[#This Row],[DATE]])</f>
        <v>2022</v>
      </c>
      <c r="S353" s="11">
        <f>InputData[[#This Row],[TOTAL SALES]]-InputData[[#This Row],[TOTAL COST]]</f>
        <v>143.99</v>
      </c>
      <c r="T353" s="18">
        <f>InputData[[#This Row],[PROFIT ]]/InputData[[#This Row],[TOTAL SALES]]</f>
        <v>0.14529914529914531</v>
      </c>
    </row>
    <row r="354" spans="1:20" hidden="1" x14ac:dyDescent="0.25">
      <c r="A354" s="3">
        <v>44690</v>
      </c>
      <c r="B354" s="4" t="s">
        <v>41</v>
      </c>
      <c r="C354" s="5">
        <v>12</v>
      </c>
      <c r="D354" s="5" t="s">
        <v>105</v>
      </c>
      <c r="E354" s="5" t="s">
        <v>107</v>
      </c>
      <c r="F354" s="6">
        <v>0</v>
      </c>
      <c r="G354" t="str">
        <f>VLOOKUP(InputData[[#This Row],[PRODUCT ID]],'Master Data'!$A:$F,2,0)</f>
        <v>Product17</v>
      </c>
      <c r="H354" t="str">
        <f>VLOOKUP(InputData[[#This Row],[PRODUCT ID]],'Master Data'!$A:$F,3,0)</f>
        <v>Category02</v>
      </c>
      <c r="I354" t="str">
        <f>VLOOKUP(InputData[[#This Row],[PRODUCT ID]],'Master Data'!$A:$F,4,0)</f>
        <v>Ft</v>
      </c>
      <c r="J354" s="14">
        <f>VLOOKUP(InputData[[#This Row],[PRODUCT ID]],'Master Data'!$A:$F,5,0)</f>
        <v>134</v>
      </c>
      <c r="K354" s="14">
        <f>VLOOKUP(InputData[[#This Row],[PRODUCT ID]],'Master Data'!$A:$F,6,0)</f>
        <v>156.78</v>
      </c>
      <c r="L354" s="14">
        <f>PRODUCT(InputData[[#This Row],[QUANTITY]],InputData[[#This Row],[COST]])</f>
        <v>1608</v>
      </c>
      <c r="M354" s="14">
        <f>PRODUCT(InputData[[#This Row],[QUANTITY]],InputData[[#This Row],[SALE PRICE ]])*(1-InputData[[#This Row],[DISCOUNT %]])</f>
        <v>1881.3600000000001</v>
      </c>
      <c r="N354" s="14">
        <f>InputData[[#This Row],[TOTAL COST]]/10^3</f>
        <v>1.6080000000000001</v>
      </c>
      <c r="O354" s="14">
        <f>InputData[[#This Row],[TOTAL SALES]]/10^3</f>
        <v>1.8813600000000001</v>
      </c>
      <c r="P354" s="11">
        <f>DAY(InputData[[#This Row],[DATE]])</f>
        <v>9</v>
      </c>
      <c r="Q354" s="11" t="str">
        <f>TEXT(InputData[[#This Row],[DATE]],"mmm")</f>
        <v>May</v>
      </c>
      <c r="R354" s="11">
        <f>YEAR(InputData[[#This Row],[DATE]])</f>
        <v>2022</v>
      </c>
      <c r="S354" s="11">
        <f>InputData[[#This Row],[TOTAL SALES]]-InputData[[#This Row],[TOTAL COST]]</f>
        <v>273.36000000000013</v>
      </c>
      <c r="T354" s="18">
        <f>InputData[[#This Row],[PROFIT ]]/InputData[[#This Row],[TOTAL SALES]]</f>
        <v>0.14529914529914537</v>
      </c>
    </row>
    <row r="355" spans="1:20" hidden="1" x14ac:dyDescent="0.25">
      <c r="A355" s="3">
        <v>44691</v>
      </c>
      <c r="B355" s="4" t="s">
        <v>24</v>
      </c>
      <c r="C355" s="5">
        <v>6</v>
      </c>
      <c r="D355" s="5" t="s">
        <v>108</v>
      </c>
      <c r="E355" s="5" t="s">
        <v>106</v>
      </c>
      <c r="F355" s="6">
        <v>0</v>
      </c>
      <c r="G355" t="str">
        <f>VLOOKUP(InputData[[#This Row],[PRODUCT ID]],'Master Data'!$A:$F,2,0)</f>
        <v>Product09</v>
      </c>
      <c r="H355" t="str">
        <f>VLOOKUP(InputData[[#This Row],[PRODUCT ID]],'Master Data'!$A:$F,3,0)</f>
        <v>Category01</v>
      </c>
      <c r="I355" t="str">
        <f>VLOOKUP(InputData[[#This Row],[PRODUCT ID]],'Master Data'!$A:$F,4,0)</f>
        <v>No.</v>
      </c>
      <c r="J355" s="14">
        <f>VLOOKUP(InputData[[#This Row],[PRODUCT ID]],'Master Data'!$A:$F,5,0)</f>
        <v>6</v>
      </c>
      <c r="K355" s="14">
        <f>VLOOKUP(InputData[[#This Row],[PRODUCT ID]],'Master Data'!$A:$F,6,0)</f>
        <v>7.8599999999999994</v>
      </c>
      <c r="L355" s="14">
        <f>PRODUCT(InputData[[#This Row],[QUANTITY]],InputData[[#This Row],[COST]])</f>
        <v>36</v>
      </c>
      <c r="M355" s="14">
        <f>PRODUCT(InputData[[#This Row],[QUANTITY]],InputData[[#This Row],[SALE PRICE ]])*(1-InputData[[#This Row],[DISCOUNT %]])</f>
        <v>47.16</v>
      </c>
      <c r="N355" s="14">
        <f>InputData[[#This Row],[TOTAL COST]]/10^3</f>
        <v>3.5999999999999997E-2</v>
      </c>
      <c r="O355" s="14">
        <f>InputData[[#This Row],[TOTAL SALES]]/10^3</f>
        <v>4.7159999999999994E-2</v>
      </c>
      <c r="P355" s="11">
        <f>DAY(InputData[[#This Row],[DATE]])</f>
        <v>10</v>
      </c>
      <c r="Q355" s="11" t="str">
        <f>TEXT(InputData[[#This Row],[DATE]],"mmm")</f>
        <v>May</v>
      </c>
      <c r="R355" s="11">
        <f>YEAR(InputData[[#This Row],[DATE]])</f>
        <v>2022</v>
      </c>
      <c r="S355" s="11">
        <f>InputData[[#This Row],[TOTAL SALES]]-InputData[[#This Row],[TOTAL COST]]</f>
        <v>11.159999999999997</v>
      </c>
      <c r="T355" s="18">
        <f>InputData[[#This Row],[PROFIT ]]/InputData[[#This Row],[TOTAL SALES]]</f>
        <v>0.23664122137404575</v>
      </c>
    </row>
    <row r="356" spans="1:20" hidden="1" x14ac:dyDescent="0.25">
      <c r="A356" s="3">
        <v>44693</v>
      </c>
      <c r="B356" s="4" t="s">
        <v>29</v>
      </c>
      <c r="C356" s="5">
        <v>7</v>
      </c>
      <c r="D356" s="5" t="s">
        <v>106</v>
      </c>
      <c r="E356" s="5" t="s">
        <v>107</v>
      </c>
      <c r="F356" s="6">
        <v>0</v>
      </c>
      <c r="G356" t="str">
        <f>VLOOKUP(InputData[[#This Row],[PRODUCT ID]],'Master Data'!$A:$F,2,0)</f>
        <v>Product11</v>
      </c>
      <c r="H356" t="str">
        <f>VLOOKUP(InputData[[#This Row],[PRODUCT ID]],'Master Data'!$A:$F,3,0)</f>
        <v>Category02</v>
      </c>
      <c r="I356" t="str">
        <f>VLOOKUP(InputData[[#This Row],[PRODUCT ID]],'Master Data'!$A:$F,4,0)</f>
        <v>Lt</v>
      </c>
      <c r="J356" s="14">
        <f>VLOOKUP(InputData[[#This Row],[PRODUCT ID]],'Master Data'!$A:$F,5,0)</f>
        <v>44</v>
      </c>
      <c r="K356" s="14">
        <f>VLOOKUP(InputData[[#This Row],[PRODUCT ID]],'Master Data'!$A:$F,6,0)</f>
        <v>48.4</v>
      </c>
      <c r="L356" s="14">
        <f>PRODUCT(InputData[[#This Row],[QUANTITY]],InputData[[#This Row],[COST]])</f>
        <v>308</v>
      </c>
      <c r="M356" s="14">
        <f>PRODUCT(InputData[[#This Row],[QUANTITY]],InputData[[#This Row],[SALE PRICE ]])*(1-InputData[[#This Row],[DISCOUNT %]])</f>
        <v>338.8</v>
      </c>
      <c r="N356" s="14">
        <f>InputData[[#This Row],[TOTAL COST]]/10^3</f>
        <v>0.308</v>
      </c>
      <c r="O356" s="14">
        <f>InputData[[#This Row],[TOTAL SALES]]/10^3</f>
        <v>0.33879999999999999</v>
      </c>
      <c r="P356" s="11">
        <f>DAY(InputData[[#This Row],[DATE]])</f>
        <v>12</v>
      </c>
      <c r="Q356" s="11" t="str">
        <f>TEXT(InputData[[#This Row],[DATE]],"mmm")</f>
        <v>May</v>
      </c>
      <c r="R356" s="11">
        <f>YEAR(InputData[[#This Row],[DATE]])</f>
        <v>2022</v>
      </c>
      <c r="S356" s="11">
        <f>InputData[[#This Row],[TOTAL SALES]]-InputData[[#This Row],[TOTAL COST]]</f>
        <v>30.800000000000011</v>
      </c>
      <c r="T356" s="18">
        <f>InputData[[#This Row],[PROFIT ]]/InputData[[#This Row],[TOTAL SALES]]</f>
        <v>9.0909090909090939E-2</v>
      </c>
    </row>
    <row r="357" spans="1:20" hidden="1" x14ac:dyDescent="0.25">
      <c r="A357" s="3">
        <v>44694</v>
      </c>
      <c r="B357" s="4" t="s">
        <v>31</v>
      </c>
      <c r="C357" s="5">
        <v>5</v>
      </c>
      <c r="D357" s="5" t="s">
        <v>108</v>
      </c>
      <c r="E357" s="5" t="s">
        <v>106</v>
      </c>
      <c r="F357" s="6">
        <v>0</v>
      </c>
      <c r="G357" t="str">
        <f>VLOOKUP(InputData[[#This Row],[PRODUCT ID]],'Master Data'!$A:$F,2,0)</f>
        <v>Product12</v>
      </c>
      <c r="H357" t="str">
        <f>VLOOKUP(InputData[[#This Row],[PRODUCT ID]],'Master Data'!$A:$F,3,0)</f>
        <v>Category02</v>
      </c>
      <c r="I357" t="str">
        <f>VLOOKUP(InputData[[#This Row],[PRODUCT ID]],'Master Data'!$A:$F,4,0)</f>
        <v>Kg</v>
      </c>
      <c r="J357" s="14">
        <f>VLOOKUP(InputData[[#This Row],[PRODUCT ID]],'Master Data'!$A:$F,5,0)</f>
        <v>73</v>
      </c>
      <c r="K357" s="14">
        <f>VLOOKUP(InputData[[#This Row],[PRODUCT ID]],'Master Data'!$A:$F,6,0)</f>
        <v>94.17</v>
      </c>
      <c r="L357" s="14">
        <f>PRODUCT(InputData[[#This Row],[QUANTITY]],InputData[[#This Row],[COST]])</f>
        <v>365</v>
      </c>
      <c r="M357" s="14">
        <f>PRODUCT(InputData[[#This Row],[QUANTITY]],InputData[[#This Row],[SALE PRICE ]])*(1-InputData[[#This Row],[DISCOUNT %]])</f>
        <v>470.85</v>
      </c>
      <c r="N357" s="14">
        <f>InputData[[#This Row],[TOTAL COST]]/10^3</f>
        <v>0.36499999999999999</v>
      </c>
      <c r="O357" s="14">
        <f>InputData[[#This Row],[TOTAL SALES]]/10^3</f>
        <v>0.47085000000000005</v>
      </c>
      <c r="P357" s="11">
        <f>DAY(InputData[[#This Row],[DATE]])</f>
        <v>13</v>
      </c>
      <c r="Q357" s="11" t="str">
        <f>TEXT(InputData[[#This Row],[DATE]],"mmm")</f>
        <v>May</v>
      </c>
      <c r="R357" s="11">
        <f>YEAR(InputData[[#This Row],[DATE]])</f>
        <v>2022</v>
      </c>
      <c r="S357" s="11">
        <f>InputData[[#This Row],[TOTAL SALES]]-InputData[[#This Row],[TOTAL COST]]</f>
        <v>105.85000000000002</v>
      </c>
      <c r="T357" s="18">
        <f>InputData[[#This Row],[PROFIT ]]/InputData[[#This Row],[TOTAL SALES]]</f>
        <v>0.22480620155038764</v>
      </c>
    </row>
    <row r="358" spans="1:20" hidden="1" x14ac:dyDescent="0.25">
      <c r="A358" s="3">
        <v>44695</v>
      </c>
      <c r="B358" s="4" t="s">
        <v>22</v>
      </c>
      <c r="C358" s="5">
        <v>14</v>
      </c>
      <c r="D358" s="5" t="s">
        <v>108</v>
      </c>
      <c r="E358" s="5" t="s">
        <v>107</v>
      </c>
      <c r="F358" s="6">
        <v>0</v>
      </c>
      <c r="G358" t="str">
        <f>VLOOKUP(InputData[[#This Row],[PRODUCT ID]],'Master Data'!$A:$F,2,0)</f>
        <v>Product08</v>
      </c>
      <c r="H358" t="str">
        <f>VLOOKUP(InputData[[#This Row],[PRODUCT ID]],'Master Data'!$A:$F,3,0)</f>
        <v>Category01</v>
      </c>
      <c r="I358" t="str">
        <f>VLOOKUP(InputData[[#This Row],[PRODUCT ID]],'Master Data'!$A:$F,4,0)</f>
        <v>Kg</v>
      </c>
      <c r="J358" s="14">
        <f>VLOOKUP(InputData[[#This Row],[PRODUCT ID]],'Master Data'!$A:$F,5,0)</f>
        <v>83</v>
      </c>
      <c r="K358" s="14">
        <f>VLOOKUP(InputData[[#This Row],[PRODUCT ID]],'Master Data'!$A:$F,6,0)</f>
        <v>94.62</v>
      </c>
      <c r="L358" s="14">
        <f>PRODUCT(InputData[[#This Row],[QUANTITY]],InputData[[#This Row],[COST]])</f>
        <v>1162</v>
      </c>
      <c r="M358" s="14">
        <f>PRODUCT(InputData[[#This Row],[QUANTITY]],InputData[[#This Row],[SALE PRICE ]])*(1-InputData[[#This Row],[DISCOUNT %]])</f>
        <v>1324.68</v>
      </c>
      <c r="N358" s="14">
        <f>InputData[[#This Row],[TOTAL COST]]/10^3</f>
        <v>1.1619999999999999</v>
      </c>
      <c r="O358" s="14">
        <f>InputData[[#This Row],[TOTAL SALES]]/10^3</f>
        <v>1.3246800000000001</v>
      </c>
      <c r="P358" s="11">
        <f>DAY(InputData[[#This Row],[DATE]])</f>
        <v>14</v>
      </c>
      <c r="Q358" s="11" t="str">
        <f>TEXT(InputData[[#This Row],[DATE]],"mmm")</f>
        <v>May</v>
      </c>
      <c r="R358" s="11">
        <f>YEAR(InputData[[#This Row],[DATE]])</f>
        <v>2022</v>
      </c>
      <c r="S358" s="11">
        <f>InputData[[#This Row],[TOTAL SALES]]-InputData[[#This Row],[TOTAL COST]]</f>
        <v>162.68000000000006</v>
      </c>
      <c r="T358" s="18">
        <f>InputData[[#This Row],[PROFIT ]]/InputData[[#This Row],[TOTAL SALES]]</f>
        <v>0.1228070175438597</v>
      </c>
    </row>
    <row r="359" spans="1:20" hidden="1" x14ac:dyDescent="0.25">
      <c r="A359" s="3">
        <v>44696</v>
      </c>
      <c r="B359" s="4" t="s">
        <v>47</v>
      </c>
      <c r="C359" s="5">
        <v>5</v>
      </c>
      <c r="D359" s="5" t="s">
        <v>106</v>
      </c>
      <c r="E359" s="5" t="s">
        <v>106</v>
      </c>
      <c r="F359" s="6">
        <v>0</v>
      </c>
      <c r="G359" t="str">
        <f>VLOOKUP(InputData[[#This Row],[PRODUCT ID]],'Master Data'!$A:$F,2,0)</f>
        <v>Product20</v>
      </c>
      <c r="H359" t="str">
        <f>VLOOKUP(InputData[[#This Row],[PRODUCT ID]],'Master Data'!$A:$F,3,0)</f>
        <v>Category03</v>
      </c>
      <c r="I359" t="str">
        <f>VLOOKUP(InputData[[#This Row],[PRODUCT ID]],'Master Data'!$A:$F,4,0)</f>
        <v>Lt</v>
      </c>
      <c r="J359" s="14">
        <f>VLOOKUP(InputData[[#This Row],[PRODUCT ID]],'Master Data'!$A:$F,5,0)</f>
        <v>61</v>
      </c>
      <c r="K359" s="14">
        <f>VLOOKUP(InputData[[#This Row],[PRODUCT ID]],'Master Data'!$A:$F,6,0)</f>
        <v>76.25</v>
      </c>
      <c r="L359" s="14">
        <f>PRODUCT(InputData[[#This Row],[QUANTITY]],InputData[[#This Row],[COST]])</f>
        <v>305</v>
      </c>
      <c r="M359" s="14">
        <f>PRODUCT(InputData[[#This Row],[QUANTITY]],InputData[[#This Row],[SALE PRICE ]])*(1-InputData[[#This Row],[DISCOUNT %]])</f>
        <v>381.25</v>
      </c>
      <c r="N359" s="14">
        <f>InputData[[#This Row],[TOTAL COST]]/10^3</f>
        <v>0.30499999999999999</v>
      </c>
      <c r="O359" s="14">
        <f>InputData[[#This Row],[TOTAL SALES]]/10^3</f>
        <v>0.38124999999999998</v>
      </c>
      <c r="P359" s="11">
        <f>DAY(InputData[[#This Row],[DATE]])</f>
        <v>15</v>
      </c>
      <c r="Q359" s="11" t="str">
        <f>TEXT(InputData[[#This Row],[DATE]],"mmm")</f>
        <v>May</v>
      </c>
      <c r="R359" s="11">
        <f>YEAR(InputData[[#This Row],[DATE]])</f>
        <v>2022</v>
      </c>
      <c r="S359" s="11">
        <f>InputData[[#This Row],[TOTAL SALES]]-InputData[[#This Row],[TOTAL COST]]</f>
        <v>76.25</v>
      </c>
      <c r="T359" s="18">
        <f>InputData[[#This Row],[PROFIT ]]/InputData[[#This Row],[TOTAL SALES]]</f>
        <v>0.2</v>
      </c>
    </row>
    <row r="360" spans="1:20" hidden="1" x14ac:dyDescent="0.25">
      <c r="A360" s="3">
        <v>44697</v>
      </c>
      <c r="B360" s="4" t="s">
        <v>26</v>
      </c>
      <c r="C360" s="5">
        <v>13</v>
      </c>
      <c r="D360" s="5" t="s">
        <v>108</v>
      </c>
      <c r="E360" s="5" t="s">
        <v>107</v>
      </c>
      <c r="F360" s="6">
        <v>0</v>
      </c>
      <c r="G360" t="str">
        <f>VLOOKUP(InputData[[#This Row],[PRODUCT ID]],'Master Data'!$A:$F,2,0)</f>
        <v>Product10</v>
      </c>
      <c r="H360" t="str">
        <f>VLOOKUP(InputData[[#This Row],[PRODUCT ID]],'Master Data'!$A:$F,3,0)</f>
        <v>Category02</v>
      </c>
      <c r="I360" t="str">
        <f>VLOOKUP(InputData[[#This Row],[PRODUCT ID]],'Master Data'!$A:$F,4,0)</f>
        <v>Ft</v>
      </c>
      <c r="J360" s="14">
        <f>VLOOKUP(InputData[[#This Row],[PRODUCT ID]],'Master Data'!$A:$F,5,0)</f>
        <v>148</v>
      </c>
      <c r="K360" s="14">
        <f>VLOOKUP(InputData[[#This Row],[PRODUCT ID]],'Master Data'!$A:$F,6,0)</f>
        <v>164.28</v>
      </c>
      <c r="L360" s="14">
        <f>PRODUCT(InputData[[#This Row],[QUANTITY]],InputData[[#This Row],[COST]])</f>
        <v>1924</v>
      </c>
      <c r="M360" s="14">
        <f>PRODUCT(InputData[[#This Row],[QUANTITY]],InputData[[#This Row],[SALE PRICE ]])*(1-InputData[[#This Row],[DISCOUNT %]])</f>
        <v>2135.64</v>
      </c>
      <c r="N360" s="14">
        <f>InputData[[#This Row],[TOTAL COST]]/10^3</f>
        <v>1.9239999999999999</v>
      </c>
      <c r="O360" s="14">
        <f>InputData[[#This Row],[TOTAL SALES]]/10^3</f>
        <v>2.13564</v>
      </c>
      <c r="P360" s="11">
        <f>DAY(InputData[[#This Row],[DATE]])</f>
        <v>16</v>
      </c>
      <c r="Q360" s="11" t="str">
        <f>TEXT(InputData[[#This Row],[DATE]],"mmm")</f>
        <v>May</v>
      </c>
      <c r="R360" s="11">
        <f>YEAR(InputData[[#This Row],[DATE]])</f>
        <v>2022</v>
      </c>
      <c r="S360" s="11">
        <f>InputData[[#This Row],[TOTAL SALES]]-InputData[[#This Row],[TOTAL COST]]</f>
        <v>211.63999999999987</v>
      </c>
      <c r="T360" s="18">
        <f>InputData[[#This Row],[PROFIT ]]/InputData[[#This Row],[TOTAL SALES]]</f>
        <v>9.9099099099099044E-2</v>
      </c>
    </row>
    <row r="361" spans="1:20" hidden="1" x14ac:dyDescent="0.25">
      <c r="A361" s="3">
        <v>44697</v>
      </c>
      <c r="B361" s="4" t="s">
        <v>71</v>
      </c>
      <c r="C361" s="5">
        <v>13</v>
      </c>
      <c r="D361" s="5" t="s">
        <v>106</v>
      </c>
      <c r="E361" s="5" t="s">
        <v>106</v>
      </c>
      <c r="F361" s="6">
        <v>0</v>
      </c>
      <c r="G361" t="str">
        <f>VLOOKUP(InputData[[#This Row],[PRODUCT ID]],'Master Data'!$A:$F,2,0)</f>
        <v>Product31</v>
      </c>
      <c r="H361" t="str">
        <f>VLOOKUP(InputData[[#This Row],[PRODUCT ID]],'Master Data'!$A:$F,3,0)</f>
        <v>Category04</v>
      </c>
      <c r="I361" t="str">
        <f>VLOOKUP(InputData[[#This Row],[PRODUCT ID]],'Master Data'!$A:$F,4,0)</f>
        <v>Kg</v>
      </c>
      <c r="J361" s="14">
        <f>VLOOKUP(InputData[[#This Row],[PRODUCT ID]],'Master Data'!$A:$F,5,0)</f>
        <v>93</v>
      </c>
      <c r="K361" s="14">
        <f>VLOOKUP(InputData[[#This Row],[PRODUCT ID]],'Master Data'!$A:$F,6,0)</f>
        <v>104.16</v>
      </c>
      <c r="L361" s="14">
        <f>PRODUCT(InputData[[#This Row],[QUANTITY]],InputData[[#This Row],[COST]])</f>
        <v>1209</v>
      </c>
      <c r="M361" s="14">
        <f>PRODUCT(InputData[[#This Row],[QUANTITY]],InputData[[#This Row],[SALE PRICE ]])*(1-InputData[[#This Row],[DISCOUNT %]])</f>
        <v>1354.08</v>
      </c>
      <c r="N361" s="14">
        <f>InputData[[#This Row],[TOTAL COST]]/10^3</f>
        <v>1.2090000000000001</v>
      </c>
      <c r="O361" s="14">
        <f>InputData[[#This Row],[TOTAL SALES]]/10^3</f>
        <v>1.35408</v>
      </c>
      <c r="P361" s="11">
        <f>DAY(InputData[[#This Row],[DATE]])</f>
        <v>16</v>
      </c>
      <c r="Q361" s="11" t="str">
        <f>TEXT(InputData[[#This Row],[DATE]],"mmm")</f>
        <v>May</v>
      </c>
      <c r="R361" s="11">
        <f>YEAR(InputData[[#This Row],[DATE]])</f>
        <v>2022</v>
      </c>
      <c r="S361" s="11">
        <f>InputData[[#This Row],[TOTAL SALES]]-InputData[[#This Row],[TOTAL COST]]</f>
        <v>145.07999999999993</v>
      </c>
      <c r="T361" s="18">
        <f>InputData[[#This Row],[PROFIT ]]/InputData[[#This Row],[TOTAL SALES]]</f>
        <v>0.1071428571428571</v>
      </c>
    </row>
    <row r="362" spans="1:20" hidden="1" x14ac:dyDescent="0.25">
      <c r="A362" s="3">
        <v>44698</v>
      </c>
      <c r="B362" s="4" t="s">
        <v>63</v>
      </c>
      <c r="C362" s="5">
        <v>8</v>
      </c>
      <c r="D362" s="5" t="s">
        <v>108</v>
      </c>
      <c r="E362" s="5" t="s">
        <v>107</v>
      </c>
      <c r="F362" s="6">
        <v>0</v>
      </c>
      <c r="G362" t="str">
        <f>VLOOKUP(InputData[[#This Row],[PRODUCT ID]],'Master Data'!$A:$F,2,0)</f>
        <v>Product27</v>
      </c>
      <c r="H362" t="str">
        <f>VLOOKUP(InputData[[#This Row],[PRODUCT ID]],'Master Data'!$A:$F,3,0)</f>
        <v>Category04</v>
      </c>
      <c r="I362" t="str">
        <f>VLOOKUP(InputData[[#This Row],[PRODUCT ID]],'Master Data'!$A:$F,4,0)</f>
        <v>Lt</v>
      </c>
      <c r="J362" s="14">
        <f>VLOOKUP(InputData[[#This Row],[PRODUCT ID]],'Master Data'!$A:$F,5,0)</f>
        <v>48</v>
      </c>
      <c r="K362" s="14">
        <f>VLOOKUP(InputData[[#This Row],[PRODUCT ID]],'Master Data'!$A:$F,6,0)</f>
        <v>57.120000000000005</v>
      </c>
      <c r="L362" s="14">
        <f>PRODUCT(InputData[[#This Row],[QUANTITY]],InputData[[#This Row],[COST]])</f>
        <v>384</v>
      </c>
      <c r="M362" s="14">
        <f>PRODUCT(InputData[[#This Row],[QUANTITY]],InputData[[#This Row],[SALE PRICE ]])*(1-InputData[[#This Row],[DISCOUNT %]])</f>
        <v>456.96000000000004</v>
      </c>
      <c r="N362" s="14">
        <f>InputData[[#This Row],[TOTAL COST]]/10^3</f>
        <v>0.38400000000000001</v>
      </c>
      <c r="O362" s="14">
        <f>InputData[[#This Row],[TOTAL SALES]]/10^3</f>
        <v>0.45696000000000003</v>
      </c>
      <c r="P362" s="11">
        <f>DAY(InputData[[#This Row],[DATE]])</f>
        <v>17</v>
      </c>
      <c r="Q362" s="11" t="str">
        <f>TEXT(InputData[[#This Row],[DATE]],"mmm")</f>
        <v>May</v>
      </c>
      <c r="R362" s="11">
        <f>YEAR(InputData[[#This Row],[DATE]])</f>
        <v>2022</v>
      </c>
      <c r="S362" s="11">
        <f>InputData[[#This Row],[TOTAL SALES]]-InputData[[#This Row],[TOTAL COST]]</f>
        <v>72.960000000000036</v>
      </c>
      <c r="T362" s="18">
        <f>InputData[[#This Row],[PROFIT ]]/InputData[[#This Row],[TOTAL SALES]]</f>
        <v>0.15966386554621856</v>
      </c>
    </row>
    <row r="363" spans="1:20" hidden="1" x14ac:dyDescent="0.25">
      <c r="A363" s="3">
        <v>44699</v>
      </c>
      <c r="B363" s="4" t="s">
        <v>63</v>
      </c>
      <c r="C363" s="5">
        <v>4</v>
      </c>
      <c r="D363" s="5" t="s">
        <v>105</v>
      </c>
      <c r="E363" s="5" t="s">
        <v>106</v>
      </c>
      <c r="F363" s="6">
        <v>0</v>
      </c>
      <c r="G363" t="str">
        <f>VLOOKUP(InputData[[#This Row],[PRODUCT ID]],'Master Data'!$A:$F,2,0)</f>
        <v>Product27</v>
      </c>
      <c r="H363" t="str">
        <f>VLOOKUP(InputData[[#This Row],[PRODUCT ID]],'Master Data'!$A:$F,3,0)</f>
        <v>Category04</v>
      </c>
      <c r="I363" t="str">
        <f>VLOOKUP(InputData[[#This Row],[PRODUCT ID]],'Master Data'!$A:$F,4,0)</f>
        <v>Lt</v>
      </c>
      <c r="J363" s="14">
        <f>VLOOKUP(InputData[[#This Row],[PRODUCT ID]],'Master Data'!$A:$F,5,0)</f>
        <v>48</v>
      </c>
      <c r="K363" s="14">
        <f>VLOOKUP(InputData[[#This Row],[PRODUCT ID]],'Master Data'!$A:$F,6,0)</f>
        <v>57.120000000000005</v>
      </c>
      <c r="L363" s="14">
        <f>PRODUCT(InputData[[#This Row],[QUANTITY]],InputData[[#This Row],[COST]])</f>
        <v>192</v>
      </c>
      <c r="M363" s="14">
        <f>PRODUCT(InputData[[#This Row],[QUANTITY]],InputData[[#This Row],[SALE PRICE ]])*(1-InputData[[#This Row],[DISCOUNT %]])</f>
        <v>228.48000000000002</v>
      </c>
      <c r="N363" s="14">
        <f>InputData[[#This Row],[TOTAL COST]]/10^3</f>
        <v>0.192</v>
      </c>
      <c r="O363" s="14">
        <f>InputData[[#This Row],[TOTAL SALES]]/10^3</f>
        <v>0.22848000000000002</v>
      </c>
      <c r="P363" s="11">
        <f>DAY(InputData[[#This Row],[DATE]])</f>
        <v>18</v>
      </c>
      <c r="Q363" s="11" t="str">
        <f>TEXT(InputData[[#This Row],[DATE]],"mmm")</f>
        <v>May</v>
      </c>
      <c r="R363" s="11">
        <f>YEAR(InputData[[#This Row],[DATE]])</f>
        <v>2022</v>
      </c>
      <c r="S363" s="11">
        <f>InputData[[#This Row],[TOTAL SALES]]-InputData[[#This Row],[TOTAL COST]]</f>
        <v>36.480000000000018</v>
      </c>
      <c r="T363" s="18">
        <f>InputData[[#This Row],[PROFIT ]]/InputData[[#This Row],[TOTAL SALES]]</f>
        <v>0.15966386554621856</v>
      </c>
    </row>
    <row r="364" spans="1:20" hidden="1" x14ac:dyDescent="0.25">
      <c r="A364" s="3">
        <v>44699</v>
      </c>
      <c r="B364" s="4" t="s">
        <v>86</v>
      </c>
      <c r="C364" s="5">
        <v>8</v>
      </c>
      <c r="D364" s="5" t="s">
        <v>105</v>
      </c>
      <c r="E364" s="5" t="s">
        <v>106</v>
      </c>
      <c r="F364" s="6">
        <v>0</v>
      </c>
      <c r="G364" t="str">
        <f>VLOOKUP(InputData[[#This Row],[PRODUCT ID]],'Master Data'!$A:$F,2,0)</f>
        <v>Product38</v>
      </c>
      <c r="H364" t="str">
        <f>VLOOKUP(InputData[[#This Row],[PRODUCT ID]],'Master Data'!$A:$F,3,0)</f>
        <v>Category05</v>
      </c>
      <c r="I364" t="str">
        <f>VLOOKUP(InputData[[#This Row],[PRODUCT ID]],'Master Data'!$A:$F,4,0)</f>
        <v>Kg</v>
      </c>
      <c r="J364" s="14">
        <f>VLOOKUP(InputData[[#This Row],[PRODUCT ID]],'Master Data'!$A:$F,5,0)</f>
        <v>72</v>
      </c>
      <c r="K364" s="14">
        <f>VLOOKUP(InputData[[#This Row],[PRODUCT ID]],'Master Data'!$A:$F,6,0)</f>
        <v>79.92</v>
      </c>
      <c r="L364" s="14">
        <f>PRODUCT(InputData[[#This Row],[QUANTITY]],InputData[[#This Row],[COST]])</f>
        <v>576</v>
      </c>
      <c r="M364" s="14">
        <f>PRODUCT(InputData[[#This Row],[QUANTITY]],InputData[[#This Row],[SALE PRICE ]])*(1-InputData[[#This Row],[DISCOUNT %]])</f>
        <v>639.36</v>
      </c>
      <c r="N364" s="14">
        <f>InputData[[#This Row],[TOTAL COST]]/10^3</f>
        <v>0.57599999999999996</v>
      </c>
      <c r="O364" s="14">
        <f>InputData[[#This Row],[TOTAL SALES]]/10^3</f>
        <v>0.63936000000000004</v>
      </c>
      <c r="P364" s="11">
        <f>DAY(InputData[[#This Row],[DATE]])</f>
        <v>18</v>
      </c>
      <c r="Q364" s="11" t="str">
        <f>TEXT(InputData[[#This Row],[DATE]],"mmm")</f>
        <v>May</v>
      </c>
      <c r="R364" s="11">
        <f>YEAR(InputData[[#This Row],[DATE]])</f>
        <v>2022</v>
      </c>
      <c r="S364" s="11">
        <f>InputData[[#This Row],[TOTAL SALES]]-InputData[[#This Row],[TOTAL COST]]</f>
        <v>63.360000000000014</v>
      </c>
      <c r="T364" s="18">
        <f>InputData[[#This Row],[PROFIT ]]/InputData[[#This Row],[TOTAL SALES]]</f>
        <v>9.9099099099099114E-2</v>
      </c>
    </row>
    <row r="365" spans="1:20" hidden="1" x14ac:dyDescent="0.25">
      <c r="A365" s="3">
        <v>44701</v>
      </c>
      <c r="B365" s="4" t="s">
        <v>98</v>
      </c>
      <c r="C365" s="5">
        <v>15</v>
      </c>
      <c r="D365" s="5" t="s">
        <v>106</v>
      </c>
      <c r="E365" s="5" t="s">
        <v>107</v>
      </c>
      <c r="F365" s="6">
        <v>0</v>
      </c>
      <c r="G365" t="str">
        <f>VLOOKUP(InputData[[#This Row],[PRODUCT ID]],'Master Data'!$A:$F,2,0)</f>
        <v>Product44</v>
      </c>
      <c r="H365" t="str">
        <f>VLOOKUP(InputData[[#This Row],[PRODUCT ID]],'Master Data'!$A:$F,3,0)</f>
        <v>Category05</v>
      </c>
      <c r="I365" t="str">
        <f>VLOOKUP(InputData[[#This Row],[PRODUCT ID]],'Master Data'!$A:$F,4,0)</f>
        <v>Kg</v>
      </c>
      <c r="J365" s="14">
        <f>VLOOKUP(InputData[[#This Row],[PRODUCT ID]],'Master Data'!$A:$F,5,0)</f>
        <v>76</v>
      </c>
      <c r="K365" s="14">
        <f>VLOOKUP(InputData[[#This Row],[PRODUCT ID]],'Master Data'!$A:$F,6,0)</f>
        <v>82.08</v>
      </c>
      <c r="L365" s="14">
        <f>PRODUCT(InputData[[#This Row],[QUANTITY]],InputData[[#This Row],[COST]])</f>
        <v>1140</v>
      </c>
      <c r="M365" s="14">
        <f>PRODUCT(InputData[[#This Row],[QUANTITY]],InputData[[#This Row],[SALE PRICE ]])*(1-InputData[[#This Row],[DISCOUNT %]])</f>
        <v>1231.2</v>
      </c>
      <c r="N365" s="14">
        <f>InputData[[#This Row],[TOTAL COST]]/10^3</f>
        <v>1.1399999999999999</v>
      </c>
      <c r="O365" s="14">
        <f>InputData[[#This Row],[TOTAL SALES]]/10^3</f>
        <v>1.2312000000000001</v>
      </c>
      <c r="P365" s="11">
        <f>DAY(InputData[[#This Row],[DATE]])</f>
        <v>20</v>
      </c>
      <c r="Q365" s="11" t="str">
        <f>TEXT(InputData[[#This Row],[DATE]],"mmm")</f>
        <v>May</v>
      </c>
      <c r="R365" s="11">
        <f>YEAR(InputData[[#This Row],[DATE]])</f>
        <v>2022</v>
      </c>
      <c r="S365" s="11">
        <f>InputData[[#This Row],[TOTAL SALES]]-InputData[[#This Row],[TOTAL COST]]</f>
        <v>91.200000000000045</v>
      </c>
      <c r="T365" s="18">
        <f>InputData[[#This Row],[PROFIT ]]/InputData[[#This Row],[TOTAL SALES]]</f>
        <v>7.4074074074074112E-2</v>
      </c>
    </row>
    <row r="366" spans="1:20" hidden="1" x14ac:dyDescent="0.25">
      <c r="A366" s="3">
        <v>44703</v>
      </c>
      <c r="B366" s="4" t="s">
        <v>37</v>
      </c>
      <c r="C366" s="5">
        <v>12</v>
      </c>
      <c r="D366" s="5" t="s">
        <v>108</v>
      </c>
      <c r="E366" s="5" t="s">
        <v>106</v>
      </c>
      <c r="F366" s="6">
        <v>0</v>
      </c>
      <c r="G366" t="str">
        <f>VLOOKUP(InputData[[#This Row],[PRODUCT ID]],'Master Data'!$A:$F,2,0)</f>
        <v>Product15</v>
      </c>
      <c r="H366" t="str">
        <f>VLOOKUP(InputData[[#This Row],[PRODUCT ID]],'Master Data'!$A:$F,3,0)</f>
        <v>Category02</v>
      </c>
      <c r="I366" t="str">
        <f>VLOOKUP(InputData[[#This Row],[PRODUCT ID]],'Master Data'!$A:$F,4,0)</f>
        <v>No.</v>
      </c>
      <c r="J366" s="14">
        <f>VLOOKUP(InputData[[#This Row],[PRODUCT ID]],'Master Data'!$A:$F,5,0)</f>
        <v>12</v>
      </c>
      <c r="K366" s="14">
        <f>VLOOKUP(InputData[[#This Row],[PRODUCT ID]],'Master Data'!$A:$F,6,0)</f>
        <v>15.719999999999999</v>
      </c>
      <c r="L366" s="14">
        <f>PRODUCT(InputData[[#This Row],[QUANTITY]],InputData[[#This Row],[COST]])</f>
        <v>144</v>
      </c>
      <c r="M366" s="14">
        <f>PRODUCT(InputData[[#This Row],[QUANTITY]],InputData[[#This Row],[SALE PRICE ]])*(1-InputData[[#This Row],[DISCOUNT %]])</f>
        <v>188.64</v>
      </c>
      <c r="N366" s="14">
        <f>InputData[[#This Row],[TOTAL COST]]/10^3</f>
        <v>0.14399999999999999</v>
      </c>
      <c r="O366" s="14">
        <f>InputData[[#This Row],[TOTAL SALES]]/10^3</f>
        <v>0.18863999999999997</v>
      </c>
      <c r="P366" s="11">
        <f>DAY(InputData[[#This Row],[DATE]])</f>
        <v>22</v>
      </c>
      <c r="Q366" s="11" t="str">
        <f>TEXT(InputData[[#This Row],[DATE]],"mmm")</f>
        <v>May</v>
      </c>
      <c r="R366" s="11">
        <f>YEAR(InputData[[#This Row],[DATE]])</f>
        <v>2022</v>
      </c>
      <c r="S366" s="11">
        <f>InputData[[#This Row],[TOTAL SALES]]-InputData[[#This Row],[TOTAL COST]]</f>
        <v>44.639999999999986</v>
      </c>
      <c r="T366" s="18">
        <f>InputData[[#This Row],[PROFIT ]]/InputData[[#This Row],[TOTAL SALES]]</f>
        <v>0.23664122137404575</v>
      </c>
    </row>
    <row r="367" spans="1:20" hidden="1" x14ac:dyDescent="0.25">
      <c r="A367" s="3">
        <v>44706</v>
      </c>
      <c r="B367" s="4" t="s">
        <v>10</v>
      </c>
      <c r="C367" s="5">
        <v>7</v>
      </c>
      <c r="D367" s="5" t="s">
        <v>106</v>
      </c>
      <c r="E367" s="5" t="s">
        <v>106</v>
      </c>
      <c r="F367" s="6">
        <v>0</v>
      </c>
      <c r="G367" t="str">
        <f>VLOOKUP(InputData[[#This Row],[PRODUCT ID]],'Master Data'!$A:$F,2,0)</f>
        <v>Product02</v>
      </c>
      <c r="H367" t="str">
        <f>VLOOKUP(InputData[[#This Row],[PRODUCT ID]],'Master Data'!$A:$F,3,0)</f>
        <v>Category01</v>
      </c>
      <c r="I367" t="str">
        <f>VLOOKUP(InputData[[#This Row],[PRODUCT ID]],'Master Data'!$A:$F,4,0)</f>
        <v>Kg</v>
      </c>
      <c r="J367" s="14">
        <f>VLOOKUP(InputData[[#This Row],[PRODUCT ID]],'Master Data'!$A:$F,5,0)</f>
        <v>105</v>
      </c>
      <c r="K367" s="14">
        <f>VLOOKUP(InputData[[#This Row],[PRODUCT ID]],'Master Data'!$A:$F,6,0)</f>
        <v>142.80000000000001</v>
      </c>
      <c r="L367" s="14">
        <f>PRODUCT(InputData[[#This Row],[QUANTITY]],InputData[[#This Row],[COST]])</f>
        <v>735</v>
      </c>
      <c r="M367" s="14">
        <f>PRODUCT(InputData[[#This Row],[QUANTITY]],InputData[[#This Row],[SALE PRICE ]])*(1-InputData[[#This Row],[DISCOUNT %]])</f>
        <v>999.60000000000014</v>
      </c>
      <c r="N367" s="14">
        <f>InputData[[#This Row],[TOTAL COST]]/10^3</f>
        <v>0.73499999999999999</v>
      </c>
      <c r="O367" s="14">
        <f>InputData[[#This Row],[TOTAL SALES]]/10^3</f>
        <v>0.99960000000000016</v>
      </c>
      <c r="P367" s="11">
        <f>DAY(InputData[[#This Row],[DATE]])</f>
        <v>25</v>
      </c>
      <c r="Q367" s="11" t="str">
        <f>TEXT(InputData[[#This Row],[DATE]],"mmm")</f>
        <v>May</v>
      </c>
      <c r="R367" s="11">
        <f>YEAR(InputData[[#This Row],[DATE]])</f>
        <v>2022</v>
      </c>
      <c r="S367" s="11">
        <f>InputData[[#This Row],[TOTAL SALES]]-InputData[[#This Row],[TOTAL COST]]</f>
        <v>264.60000000000014</v>
      </c>
      <c r="T367" s="18">
        <f>InputData[[#This Row],[PROFIT ]]/InputData[[#This Row],[TOTAL SALES]]</f>
        <v>0.26470588235294129</v>
      </c>
    </row>
    <row r="368" spans="1:20" hidden="1" x14ac:dyDescent="0.25">
      <c r="A368" s="3">
        <v>44707</v>
      </c>
      <c r="B368" s="4" t="s">
        <v>65</v>
      </c>
      <c r="C368" s="5">
        <v>2</v>
      </c>
      <c r="D368" s="5" t="s">
        <v>108</v>
      </c>
      <c r="E368" s="5" t="s">
        <v>106</v>
      </c>
      <c r="F368" s="6">
        <v>0</v>
      </c>
      <c r="G368" t="str">
        <f>VLOOKUP(InputData[[#This Row],[PRODUCT ID]],'Master Data'!$A:$F,2,0)</f>
        <v>Product28</v>
      </c>
      <c r="H368" t="str">
        <f>VLOOKUP(InputData[[#This Row],[PRODUCT ID]],'Master Data'!$A:$F,3,0)</f>
        <v>Category04</v>
      </c>
      <c r="I368" t="str">
        <f>VLOOKUP(InputData[[#This Row],[PRODUCT ID]],'Master Data'!$A:$F,4,0)</f>
        <v>No.</v>
      </c>
      <c r="J368" s="14">
        <f>VLOOKUP(InputData[[#This Row],[PRODUCT ID]],'Master Data'!$A:$F,5,0)</f>
        <v>37</v>
      </c>
      <c r="K368" s="14">
        <f>VLOOKUP(InputData[[#This Row],[PRODUCT ID]],'Master Data'!$A:$F,6,0)</f>
        <v>41.81</v>
      </c>
      <c r="L368" s="14">
        <f>PRODUCT(InputData[[#This Row],[QUANTITY]],InputData[[#This Row],[COST]])</f>
        <v>74</v>
      </c>
      <c r="M368" s="14">
        <f>PRODUCT(InputData[[#This Row],[QUANTITY]],InputData[[#This Row],[SALE PRICE ]])*(1-InputData[[#This Row],[DISCOUNT %]])</f>
        <v>83.62</v>
      </c>
      <c r="N368" s="14">
        <f>InputData[[#This Row],[TOTAL COST]]/10^3</f>
        <v>7.3999999999999996E-2</v>
      </c>
      <c r="O368" s="14">
        <f>InputData[[#This Row],[TOTAL SALES]]/10^3</f>
        <v>8.362E-2</v>
      </c>
      <c r="P368" s="11">
        <f>DAY(InputData[[#This Row],[DATE]])</f>
        <v>26</v>
      </c>
      <c r="Q368" s="11" t="str">
        <f>TEXT(InputData[[#This Row],[DATE]],"mmm")</f>
        <v>May</v>
      </c>
      <c r="R368" s="11">
        <f>YEAR(InputData[[#This Row],[DATE]])</f>
        <v>2022</v>
      </c>
      <c r="S368" s="11">
        <f>InputData[[#This Row],[TOTAL SALES]]-InputData[[#This Row],[TOTAL COST]]</f>
        <v>9.6200000000000045</v>
      </c>
      <c r="T368" s="18">
        <f>InputData[[#This Row],[PROFIT ]]/InputData[[#This Row],[TOTAL SALES]]</f>
        <v>0.11504424778761067</v>
      </c>
    </row>
    <row r="369" spans="1:20" hidden="1" x14ac:dyDescent="0.25">
      <c r="A369" s="3">
        <v>44707</v>
      </c>
      <c r="B369" s="4" t="s">
        <v>63</v>
      </c>
      <c r="C369" s="5">
        <v>2</v>
      </c>
      <c r="D369" s="5" t="s">
        <v>106</v>
      </c>
      <c r="E369" s="5" t="s">
        <v>106</v>
      </c>
      <c r="F369" s="6">
        <v>0</v>
      </c>
      <c r="G369" t="str">
        <f>VLOOKUP(InputData[[#This Row],[PRODUCT ID]],'Master Data'!$A:$F,2,0)</f>
        <v>Product27</v>
      </c>
      <c r="H369" t="str">
        <f>VLOOKUP(InputData[[#This Row],[PRODUCT ID]],'Master Data'!$A:$F,3,0)</f>
        <v>Category04</v>
      </c>
      <c r="I369" t="str">
        <f>VLOOKUP(InputData[[#This Row],[PRODUCT ID]],'Master Data'!$A:$F,4,0)</f>
        <v>Lt</v>
      </c>
      <c r="J369" s="14">
        <f>VLOOKUP(InputData[[#This Row],[PRODUCT ID]],'Master Data'!$A:$F,5,0)</f>
        <v>48</v>
      </c>
      <c r="K369" s="14">
        <f>VLOOKUP(InputData[[#This Row],[PRODUCT ID]],'Master Data'!$A:$F,6,0)</f>
        <v>57.120000000000005</v>
      </c>
      <c r="L369" s="14">
        <f>PRODUCT(InputData[[#This Row],[QUANTITY]],InputData[[#This Row],[COST]])</f>
        <v>96</v>
      </c>
      <c r="M369" s="14">
        <f>PRODUCT(InputData[[#This Row],[QUANTITY]],InputData[[#This Row],[SALE PRICE ]])*(1-InputData[[#This Row],[DISCOUNT %]])</f>
        <v>114.24000000000001</v>
      </c>
      <c r="N369" s="14">
        <f>InputData[[#This Row],[TOTAL COST]]/10^3</f>
        <v>9.6000000000000002E-2</v>
      </c>
      <c r="O369" s="14">
        <f>InputData[[#This Row],[TOTAL SALES]]/10^3</f>
        <v>0.11424000000000001</v>
      </c>
      <c r="P369" s="11">
        <f>DAY(InputData[[#This Row],[DATE]])</f>
        <v>26</v>
      </c>
      <c r="Q369" s="11" t="str">
        <f>TEXT(InputData[[#This Row],[DATE]],"mmm")</f>
        <v>May</v>
      </c>
      <c r="R369" s="11">
        <f>YEAR(InputData[[#This Row],[DATE]])</f>
        <v>2022</v>
      </c>
      <c r="S369" s="11">
        <f>InputData[[#This Row],[TOTAL SALES]]-InputData[[#This Row],[TOTAL COST]]</f>
        <v>18.240000000000009</v>
      </c>
      <c r="T369" s="18">
        <f>InputData[[#This Row],[PROFIT ]]/InputData[[#This Row],[TOTAL SALES]]</f>
        <v>0.15966386554621856</v>
      </c>
    </row>
    <row r="370" spans="1:20" hidden="1" x14ac:dyDescent="0.25">
      <c r="A370" s="3">
        <v>44709</v>
      </c>
      <c r="B370" s="4" t="s">
        <v>92</v>
      </c>
      <c r="C370" s="5">
        <v>10</v>
      </c>
      <c r="D370" s="5" t="s">
        <v>105</v>
      </c>
      <c r="E370" s="5" t="s">
        <v>107</v>
      </c>
      <c r="F370" s="6">
        <v>0</v>
      </c>
      <c r="G370" t="str">
        <f>VLOOKUP(InputData[[#This Row],[PRODUCT ID]],'Master Data'!$A:$F,2,0)</f>
        <v>Product41</v>
      </c>
      <c r="H370" t="str">
        <f>VLOOKUP(InputData[[#This Row],[PRODUCT ID]],'Master Data'!$A:$F,3,0)</f>
        <v>Category05</v>
      </c>
      <c r="I370" t="str">
        <f>VLOOKUP(InputData[[#This Row],[PRODUCT ID]],'Master Data'!$A:$F,4,0)</f>
        <v>Ft</v>
      </c>
      <c r="J370" s="14">
        <f>VLOOKUP(InputData[[#This Row],[PRODUCT ID]],'Master Data'!$A:$F,5,0)</f>
        <v>138</v>
      </c>
      <c r="K370" s="14">
        <f>VLOOKUP(InputData[[#This Row],[PRODUCT ID]],'Master Data'!$A:$F,6,0)</f>
        <v>173.88</v>
      </c>
      <c r="L370" s="14">
        <f>PRODUCT(InputData[[#This Row],[QUANTITY]],InputData[[#This Row],[COST]])</f>
        <v>1380</v>
      </c>
      <c r="M370" s="14">
        <f>PRODUCT(InputData[[#This Row],[QUANTITY]],InputData[[#This Row],[SALE PRICE ]])*(1-InputData[[#This Row],[DISCOUNT %]])</f>
        <v>1738.8</v>
      </c>
      <c r="N370" s="14">
        <f>InputData[[#This Row],[TOTAL COST]]/10^3</f>
        <v>1.38</v>
      </c>
      <c r="O370" s="14">
        <f>InputData[[#This Row],[TOTAL SALES]]/10^3</f>
        <v>1.7387999999999999</v>
      </c>
      <c r="P370" s="11">
        <f>DAY(InputData[[#This Row],[DATE]])</f>
        <v>28</v>
      </c>
      <c r="Q370" s="11" t="str">
        <f>TEXT(InputData[[#This Row],[DATE]],"mmm")</f>
        <v>May</v>
      </c>
      <c r="R370" s="11">
        <f>YEAR(InputData[[#This Row],[DATE]])</f>
        <v>2022</v>
      </c>
      <c r="S370" s="11">
        <f>InputData[[#This Row],[TOTAL SALES]]-InputData[[#This Row],[TOTAL COST]]</f>
        <v>358.79999999999995</v>
      </c>
      <c r="T370" s="18">
        <f>InputData[[#This Row],[PROFIT ]]/InputData[[#This Row],[TOTAL SALES]]</f>
        <v>0.20634920634920634</v>
      </c>
    </row>
    <row r="371" spans="1:20" hidden="1" x14ac:dyDescent="0.25">
      <c r="A371" s="3">
        <v>44709</v>
      </c>
      <c r="B371" s="4" t="s">
        <v>22</v>
      </c>
      <c r="C371" s="5">
        <v>5</v>
      </c>
      <c r="D371" s="5" t="s">
        <v>105</v>
      </c>
      <c r="E371" s="5" t="s">
        <v>106</v>
      </c>
      <c r="F371" s="6">
        <v>0</v>
      </c>
      <c r="G371" t="str">
        <f>VLOOKUP(InputData[[#This Row],[PRODUCT ID]],'Master Data'!$A:$F,2,0)</f>
        <v>Product08</v>
      </c>
      <c r="H371" t="str">
        <f>VLOOKUP(InputData[[#This Row],[PRODUCT ID]],'Master Data'!$A:$F,3,0)</f>
        <v>Category01</v>
      </c>
      <c r="I371" t="str">
        <f>VLOOKUP(InputData[[#This Row],[PRODUCT ID]],'Master Data'!$A:$F,4,0)</f>
        <v>Kg</v>
      </c>
      <c r="J371" s="14">
        <f>VLOOKUP(InputData[[#This Row],[PRODUCT ID]],'Master Data'!$A:$F,5,0)</f>
        <v>83</v>
      </c>
      <c r="K371" s="14">
        <f>VLOOKUP(InputData[[#This Row],[PRODUCT ID]],'Master Data'!$A:$F,6,0)</f>
        <v>94.62</v>
      </c>
      <c r="L371" s="14">
        <f>PRODUCT(InputData[[#This Row],[QUANTITY]],InputData[[#This Row],[COST]])</f>
        <v>415</v>
      </c>
      <c r="M371" s="14">
        <f>PRODUCT(InputData[[#This Row],[QUANTITY]],InputData[[#This Row],[SALE PRICE ]])*(1-InputData[[#This Row],[DISCOUNT %]])</f>
        <v>473.1</v>
      </c>
      <c r="N371" s="14">
        <f>InputData[[#This Row],[TOTAL COST]]/10^3</f>
        <v>0.41499999999999998</v>
      </c>
      <c r="O371" s="14">
        <f>InputData[[#This Row],[TOTAL SALES]]/10^3</f>
        <v>0.47310000000000002</v>
      </c>
      <c r="P371" s="11">
        <f>DAY(InputData[[#This Row],[DATE]])</f>
        <v>28</v>
      </c>
      <c r="Q371" s="11" t="str">
        <f>TEXT(InputData[[#This Row],[DATE]],"mmm")</f>
        <v>May</v>
      </c>
      <c r="R371" s="11">
        <f>YEAR(InputData[[#This Row],[DATE]])</f>
        <v>2022</v>
      </c>
      <c r="S371" s="11">
        <f>InputData[[#This Row],[TOTAL SALES]]-InputData[[#This Row],[TOTAL COST]]</f>
        <v>58.100000000000023</v>
      </c>
      <c r="T371" s="18">
        <f>InputData[[#This Row],[PROFIT ]]/InputData[[#This Row],[TOTAL SALES]]</f>
        <v>0.1228070175438597</v>
      </c>
    </row>
    <row r="372" spans="1:20" hidden="1" x14ac:dyDescent="0.25">
      <c r="A372" s="3">
        <v>44709</v>
      </c>
      <c r="B372" s="4" t="s">
        <v>26</v>
      </c>
      <c r="C372" s="5">
        <v>9</v>
      </c>
      <c r="D372" s="5" t="s">
        <v>106</v>
      </c>
      <c r="E372" s="5" t="s">
        <v>107</v>
      </c>
      <c r="F372" s="6">
        <v>0</v>
      </c>
      <c r="G372" t="str">
        <f>VLOOKUP(InputData[[#This Row],[PRODUCT ID]],'Master Data'!$A:$F,2,0)</f>
        <v>Product10</v>
      </c>
      <c r="H372" t="str">
        <f>VLOOKUP(InputData[[#This Row],[PRODUCT ID]],'Master Data'!$A:$F,3,0)</f>
        <v>Category02</v>
      </c>
      <c r="I372" t="str">
        <f>VLOOKUP(InputData[[#This Row],[PRODUCT ID]],'Master Data'!$A:$F,4,0)</f>
        <v>Ft</v>
      </c>
      <c r="J372" s="14">
        <f>VLOOKUP(InputData[[#This Row],[PRODUCT ID]],'Master Data'!$A:$F,5,0)</f>
        <v>148</v>
      </c>
      <c r="K372" s="14">
        <f>VLOOKUP(InputData[[#This Row],[PRODUCT ID]],'Master Data'!$A:$F,6,0)</f>
        <v>164.28</v>
      </c>
      <c r="L372" s="14">
        <f>PRODUCT(InputData[[#This Row],[QUANTITY]],InputData[[#This Row],[COST]])</f>
        <v>1332</v>
      </c>
      <c r="M372" s="14">
        <f>PRODUCT(InputData[[#This Row],[QUANTITY]],InputData[[#This Row],[SALE PRICE ]])*(1-InputData[[#This Row],[DISCOUNT %]])</f>
        <v>1478.52</v>
      </c>
      <c r="N372" s="14">
        <f>InputData[[#This Row],[TOTAL COST]]/10^3</f>
        <v>1.3320000000000001</v>
      </c>
      <c r="O372" s="14">
        <f>InputData[[#This Row],[TOTAL SALES]]/10^3</f>
        <v>1.4785200000000001</v>
      </c>
      <c r="P372" s="11">
        <f>DAY(InputData[[#This Row],[DATE]])</f>
        <v>28</v>
      </c>
      <c r="Q372" s="11" t="str">
        <f>TEXT(InputData[[#This Row],[DATE]],"mmm")</f>
        <v>May</v>
      </c>
      <c r="R372" s="11">
        <f>YEAR(InputData[[#This Row],[DATE]])</f>
        <v>2022</v>
      </c>
      <c r="S372" s="11">
        <f>InputData[[#This Row],[TOTAL SALES]]-InputData[[#This Row],[TOTAL COST]]</f>
        <v>146.51999999999998</v>
      </c>
      <c r="T372" s="18">
        <f>InputData[[#This Row],[PROFIT ]]/InputData[[#This Row],[TOTAL SALES]]</f>
        <v>9.9099099099099086E-2</v>
      </c>
    </row>
    <row r="373" spans="1:20" hidden="1" x14ac:dyDescent="0.25">
      <c r="A373" s="3">
        <v>44709</v>
      </c>
      <c r="B373" s="4" t="s">
        <v>14</v>
      </c>
      <c r="C373" s="5">
        <v>12</v>
      </c>
      <c r="D373" s="5" t="s">
        <v>106</v>
      </c>
      <c r="E373" s="5" t="s">
        <v>106</v>
      </c>
      <c r="F373" s="6">
        <v>0</v>
      </c>
      <c r="G373" t="str">
        <f>VLOOKUP(InputData[[#This Row],[PRODUCT ID]],'Master Data'!$A:$F,2,0)</f>
        <v>Product04</v>
      </c>
      <c r="H373" t="str">
        <f>VLOOKUP(InputData[[#This Row],[PRODUCT ID]],'Master Data'!$A:$F,3,0)</f>
        <v>Category01</v>
      </c>
      <c r="I373" t="str">
        <f>VLOOKUP(InputData[[#This Row],[PRODUCT ID]],'Master Data'!$A:$F,4,0)</f>
        <v>Lt</v>
      </c>
      <c r="J373" s="14">
        <f>VLOOKUP(InputData[[#This Row],[PRODUCT ID]],'Master Data'!$A:$F,5,0)</f>
        <v>44</v>
      </c>
      <c r="K373" s="14">
        <f>VLOOKUP(InputData[[#This Row],[PRODUCT ID]],'Master Data'!$A:$F,6,0)</f>
        <v>48.84</v>
      </c>
      <c r="L373" s="14">
        <f>PRODUCT(InputData[[#This Row],[QUANTITY]],InputData[[#This Row],[COST]])</f>
        <v>528</v>
      </c>
      <c r="M373" s="14">
        <f>PRODUCT(InputData[[#This Row],[QUANTITY]],InputData[[#This Row],[SALE PRICE ]])*(1-InputData[[#This Row],[DISCOUNT %]])</f>
        <v>586.08000000000004</v>
      </c>
      <c r="N373" s="14">
        <f>InputData[[#This Row],[TOTAL COST]]/10^3</f>
        <v>0.52800000000000002</v>
      </c>
      <c r="O373" s="14">
        <f>InputData[[#This Row],[TOTAL SALES]]/10^3</f>
        <v>0.58608000000000005</v>
      </c>
      <c r="P373" s="11">
        <f>DAY(InputData[[#This Row],[DATE]])</f>
        <v>28</v>
      </c>
      <c r="Q373" s="11" t="str">
        <f>TEXT(InputData[[#This Row],[DATE]],"mmm")</f>
        <v>May</v>
      </c>
      <c r="R373" s="11">
        <f>YEAR(InputData[[#This Row],[DATE]])</f>
        <v>2022</v>
      </c>
      <c r="S373" s="11">
        <f>InputData[[#This Row],[TOTAL SALES]]-InputData[[#This Row],[TOTAL COST]]</f>
        <v>58.080000000000041</v>
      </c>
      <c r="T373" s="18">
        <f>InputData[[#This Row],[PROFIT ]]/InputData[[#This Row],[TOTAL SALES]]</f>
        <v>9.9099099099099155E-2</v>
      </c>
    </row>
    <row r="374" spans="1:20" hidden="1" x14ac:dyDescent="0.25">
      <c r="A374" s="3">
        <v>44709</v>
      </c>
      <c r="B374" s="4" t="s">
        <v>47</v>
      </c>
      <c r="C374" s="5">
        <v>14</v>
      </c>
      <c r="D374" s="5" t="s">
        <v>108</v>
      </c>
      <c r="E374" s="5" t="s">
        <v>107</v>
      </c>
      <c r="F374" s="6">
        <v>0</v>
      </c>
      <c r="G374" t="str">
        <f>VLOOKUP(InputData[[#This Row],[PRODUCT ID]],'Master Data'!$A:$F,2,0)</f>
        <v>Product20</v>
      </c>
      <c r="H374" t="str">
        <f>VLOOKUP(InputData[[#This Row],[PRODUCT ID]],'Master Data'!$A:$F,3,0)</f>
        <v>Category03</v>
      </c>
      <c r="I374" t="str">
        <f>VLOOKUP(InputData[[#This Row],[PRODUCT ID]],'Master Data'!$A:$F,4,0)</f>
        <v>Lt</v>
      </c>
      <c r="J374" s="14">
        <f>VLOOKUP(InputData[[#This Row],[PRODUCT ID]],'Master Data'!$A:$F,5,0)</f>
        <v>61</v>
      </c>
      <c r="K374" s="14">
        <f>VLOOKUP(InputData[[#This Row],[PRODUCT ID]],'Master Data'!$A:$F,6,0)</f>
        <v>76.25</v>
      </c>
      <c r="L374" s="14">
        <f>PRODUCT(InputData[[#This Row],[QUANTITY]],InputData[[#This Row],[COST]])</f>
        <v>854</v>
      </c>
      <c r="M374" s="14">
        <f>PRODUCT(InputData[[#This Row],[QUANTITY]],InputData[[#This Row],[SALE PRICE ]])*(1-InputData[[#This Row],[DISCOUNT %]])</f>
        <v>1067.5</v>
      </c>
      <c r="N374" s="14">
        <f>InputData[[#This Row],[TOTAL COST]]/10^3</f>
        <v>0.85399999999999998</v>
      </c>
      <c r="O374" s="14">
        <f>InputData[[#This Row],[TOTAL SALES]]/10^3</f>
        <v>1.0674999999999999</v>
      </c>
      <c r="P374" s="11">
        <f>DAY(InputData[[#This Row],[DATE]])</f>
        <v>28</v>
      </c>
      <c r="Q374" s="11" t="str">
        <f>TEXT(InputData[[#This Row],[DATE]],"mmm")</f>
        <v>May</v>
      </c>
      <c r="R374" s="11">
        <f>YEAR(InputData[[#This Row],[DATE]])</f>
        <v>2022</v>
      </c>
      <c r="S374" s="11">
        <f>InputData[[#This Row],[TOTAL SALES]]-InputData[[#This Row],[TOTAL COST]]</f>
        <v>213.5</v>
      </c>
      <c r="T374" s="18">
        <f>InputData[[#This Row],[PROFIT ]]/InputData[[#This Row],[TOTAL SALES]]</f>
        <v>0.2</v>
      </c>
    </row>
    <row r="375" spans="1:20" hidden="1" x14ac:dyDescent="0.25">
      <c r="A375" s="3">
        <v>44711</v>
      </c>
      <c r="B375" s="4" t="s">
        <v>98</v>
      </c>
      <c r="C375" s="5">
        <v>9</v>
      </c>
      <c r="D375" s="5" t="s">
        <v>108</v>
      </c>
      <c r="E375" s="5" t="s">
        <v>106</v>
      </c>
      <c r="F375" s="6">
        <v>0</v>
      </c>
      <c r="G375" t="str">
        <f>VLOOKUP(InputData[[#This Row],[PRODUCT ID]],'Master Data'!$A:$F,2,0)</f>
        <v>Product44</v>
      </c>
      <c r="H375" t="str">
        <f>VLOOKUP(InputData[[#This Row],[PRODUCT ID]],'Master Data'!$A:$F,3,0)</f>
        <v>Category05</v>
      </c>
      <c r="I375" t="str">
        <f>VLOOKUP(InputData[[#This Row],[PRODUCT ID]],'Master Data'!$A:$F,4,0)</f>
        <v>Kg</v>
      </c>
      <c r="J375" s="14">
        <f>VLOOKUP(InputData[[#This Row],[PRODUCT ID]],'Master Data'!$A:$F,5,0)</f>
        <v>76</v>
      </c>
      <c r="K375" s="14">
        <f>VLOOKUP(InputData[[#This Row],[PRODUCT ID]],'Master Data'!$A:$F,6,0)</f>
        <v>82.08</v>
      </c>
      <c r="L375" s="14">
        <f>PRODUCT(InputData[[#This Row],[QUANTITY]],InputData[[#This Row],[COST]])</f>
        <v>684</v>
      </c>
      <c r="M375" s="14">
        <f>PRODUCT(InputData[[#This Row],[QUANTITY]],InputData[[#This Row],[SALE PRICE ]])*(1-InputData[[#This Row],[DISCOUNT %]])</f>
        <v>738.72</v>
      </c>
      <c r="N375" s="14">
        <f>InputData[[#This Row],[TOTAL COST]]/10^3</f>
        <v>0.68400000000000005</v>
      </c>
      <c r="O375" s="14">
        <f>InputData[[#This Row],[TOTAL SALES]]/10^3</f>
        <v>0.73872000000000004</v>
      </c>
      <c r="P375" s="11">
        <f>DAY(InputData[[#This Row],[DATE]])</f>
        <v>30</v>
      </c>
      <c r="Q375" s="11" t="str">
        <f>TEXT(InputData[[#This Row],[DATE]],"mmm")</f>
        <v>May</v>
      </c>
      <c r="R375" s="11">
        <f>YEAR(InputData[[#This Row],[DATE]])</f>
        <v>2022</v>
      </c>
      <c r="S375" s="11">
        <f>InputData[[#This Row],[TOTAL SALES]]-InputData[[#This Row],[TOTAL COST]]</f>
        <v>54.720000000000027</v>
      </c>
      <c r="T375" s="18">
        <f>InputData[[#This Row],[PROFIT ]]/InputData[[#This Row],[TOTAL SALES]]</f>
        <v>7.4074074074074112E-2</v>
      </c>
    </row>
    <row r="376" spans="1:20" hidden="1" x14ac:dyDescent="0.25">
      <c r="A376" s="3">
        <v>44711</v>
      </c>
      <c r="B376" s="4" t="s">
        <v>16</v>
      </c>
      <c r="C376" s="5">
        <v>4</v>
      </c>
      <c r="D376" s="5" t="s">
        <v>105</v>
      </c>
      <c r="E376" s="5" t="s">
        <v>107</v>
      </c>
      <c r="F376" s="6">
        <v>0</v>
      </c>
      <c r="G376" t="str">
        <f>VLOOKUP(InputData[[#This Row],[PRODUCT ID]],'Master Data'!$A:$F,2,0)</f>
        <v>Product05</v>
      </c>
      <c r="H376" t="str">
        <f>VLOOKUP(InputData[[#This Row],[PRODUCT ID]],'Master Data'!$A:$F,3,0)</f>
        <v>Category01</v>
      </c>
      <c r="I376" t="str">
        <f>VLOOKUP(InputData[[#This Row],[PRODUCT ID]],'Master Data'!$A:$F,4,0)</f>
        <v>Ft</v>
      </c>
      <c r="J376" s="14">
        <f>VLOOKUP(InputData[[#This Row],[PRODUCT ID]],'Master Data'!$A:$F,5,0)</f>
        <v>133</v>
      </c>
      <c r="K376" s="14">
        <f>VLOOKUP(InputData[[#This Row],[PRODUCT ID]],'Master Data'!$A:$F,6,0)</f>
        <v>155.61000000000001</v>
      </c>
      <c r="L376" s="14">
        <f>PRODUCT(InputData[[#This Row],[QUANTITY]],InputData[[#This Row],[COST]])</f>
        <v>532</v>
      </c>
      <c r="M376" s="14">
        <f>PRODUCT(InputData[[#This Row],[QUANTITY]],InputData[[#This Row],[SALE PRICE ]])*(1-InputData[[#This Row],[DISCOUNT %]])</f>
        <v>622.44000000000005</v>
      </c>
      <c r="N376" s="14">
        <f>InputData[[#This Row],[TOTAL COST]]/10^3</f>
        <v>0.53200000000000003</v>
      </c>
      <c r="O376" s="14">
        <f>InputData[[#This Row],[TOTAL SALES]]/10^3</f>
        <v>0.6224400000000001</v>
      </c>
      <c r="P376" s="11">
        <f>DAY(InputData[[#This Row],[DATE]])</f>
        <v>30</v>
      </c>
      <c r="Q376" s="11" t="str">
        <f>TEXT(InputData[[#This Row],[DATE]],"mmm")</f>
        <v>May</v>
      </c>
      <c r="R376" s="11">
        <f>YEAR(InputData[[#This Row],[DATE]])</f>
        <v>2022</v>
      </c>
      <c r="S376" s="11">
        <f>InputData[[#This Row],[TOTAL SALES]]-InputData[[#This Row],[TOTAL COST]]</f>
        <v>90.440000000000055</v>
      </c>
      <c r="T376" s="18">
        <f>InputData[[#This Row],[PROFIT ]]/InputData[[#This Row],[TOTAL SALES]]</f>
        <v>0.14529914529914537</v>
      </c>
    </row>
    <row r="377" spans="1:20" hidden="1" x14ac:dyDescent="0.25">
      <c r="A377" s="3">
        <v>44711</v>
      </c>
      <c r="B377" s="4" t="s">
        <v>75</v>
      </c>
      <c r="C377" s="5">
        <v>3</v>
      </c>
      <c r="D377" s="5" t="s">
        <v>106</v>
      </c>
      <c r="E377" s="5" t="s">
        <v>107</v>
      </c>
      <c r="F377" s="6">
        <v>0</v>
      </c>
      <c r="G377" t="str">
        <f>VLOOKUP(InputData[[#This Row],[PRODUCT ID]],'Master Data'!$A:$F,2,0)</f>
        <v>Product33</v>
      </c>
      <c r="H377" t="str">
        <f>VLOOKUP(InputData[[#This Row],[PRODUCT ID]],'Master Data'!$A:$F,3,0)</f>
        <v>Category04</v>
      </c>
      <c r="I377" t="str">
        <f>VLOOKUP(InputData[[#This Row],[PRODUCT ID]],'Master Data'!$A:$F,4,0)</f>
        <v>Kg</v>
      </c>
      <c r="J377" s="14">
        <f>VLOOKUP(InputData[[#This Row],[PRODUCT ID]],'Master Data'!$A:$F,5,0)</f>
        <v>95</v>
      </c>
      <c r="K377" s="14">
        <f>VLOOKUP(InputData[[#This Row],[PRODUCT ID]],'Master Data'!$A:$F,6,0)</f>
        <v>119.7</v>
      </c>
      <c r="L377" s="14">
        <f>PRODUCT(InputData[[#This Row],[QUANTITY]],InputData[[#This Row],[COST]])</f>
        <v>285</v>
      </c>
      <c r="M377" s="14">
        <f>PRODUCT(InputData[[#This Row],[QUANTITY]],InputData[[#This Row],[SALE PRICE ]])*(1-InputData[[#This Row],[DISCOUNT %]])</f>
        <v>359.1</v>
      </c>
      <c r="N377" s="14">
        <f>InputData[[#This Row],[TOTAL COST]]/10^3</f>
        <v>0.28499999999999998</v>
      </c>
      <c r="O377" s="14">
        <f>InputData[[#This Row],[TOTAL SALES]]/10^3</f>
        <v>0.35910000000000003</v>
      </c>
      <c r="P377" s="11">
        <f>DAY(InputData[[#This Row],[DATE]])</f>
        <v>30</v>
      </c>
      <c r="Q377" s="11" t="str">
        <f>TEXT(InputData[[#This Row],[DATE]],"mmm")</f>
        <v>May</v>
      </c>
      <c r="R377" s="11">
        <f>YEAR(InputData[[#This Row],[DATE]])</f>
        <v>2022</v>
      </c>
      <c r="S377" s="11">
        <f>InputData[[#This Row],[TOTAL SALES]]-InputData[[#This Row],[TOTAL COST]]</f>
        <v>74.100000000000023</v>
      </c>
      <c r="T377" s="18">
        <f>InputData[[#This Row],[PROFIT ]]/InputData[[#This Row],[TOTAL SALES]]</f>
        <v>0.20634920634920639</v>
      </c>
    </row>
    <row r="378" spans="1:20" hidden="1" x14ac:dyDescent="0.25">
      <c r="A378" s="3">
        <v>44715</v>
      </c>
      <c r="B378" s="4" t="s">
        <v>22</v>
      </c>
      <c r="C378" s="5">
        <v>14</v>
      </c>
      <c r="D378" s="5" t="s">
        <v>106</v>
      </c>
      <c r="E378" s="5" t="s">
        <v>106</v>
      </c>
      <c r="F378" s="6">
        <v>0</v>
      </c>
      <c r="G378" t="str">
        <f>VLOOKUP(InputData[[#This Row],[PRODUCT ID]],'Master Data'!$A:$F,2,0)</f>
        <v>Product08</v>
      </c>
      <c r="H378" t="str">
        <f>VLOOKUP(InputData[[#This Row],[PRODUCT ID]],'Master Data'!$A:$F,3,0)</f>
        <v>Category01</v>
      </c>
      <c r="I378" t="str">
        <f>VLOOKUP(InputData[[#This Row],[PRODUCT ID]],'Master Data'!$A:$F,4,0)</f>
        <v>Kg</v>
      </c>
      <c r="J378" s="14">
        <f>VLOOKUP(InputData[[#This Row],[PRODUCT ID]],'Master Data'!$A:$F,5,0)</f>
        <v>83</v>
      </c>
      <c r="K378" s="14">
        <f>VLOOKUP(InputData[[#This Row],[PRODUCT ID]],'Master Data'!$A:$F,6,0)</f>
        <v>94.62</v>
      </c>
      <c r="L378" s="14">
        <f>PRODUCT(InputData[[#This Row],[QUANTITY]],InputData[[#This Row],[COST]])</f>
        <v>1162</v>
      </c>
      <c r="M378" s="14">
        <f>PRODUCT(InputData[[#This Row],[QUANTITY]],InputData[[#This Row],[SALE PRICE ]])*(1-InputData[[#This Row],[DISCOUNT %]])</f>
        <v>1324.68</v>
      </c>
      <c r="N378" s="14">
        <f>InputData[[#This Row],[TOTAL COST]]/10^3</f>
        <v>1.1619999999999999</v>
      </c>
      <c r="O378" s="14">
        <f>InputData[[#This Row],[TOTAL SALES]]/10^3</f>
        <v>1.3246800000000001</v>
      </c>
      <c r="P378" s="11">
        <f>DAY(InputData[[#This Row],[DATE]])</f>
        <v>3</v>
      </c>
      <c r="Q378" s="11" t="str">
        <f>TEXT(InputData[[#This Row],[DATE]],"mmm")</f>
        <v>Jun</v>
      </c>
      <c r="R378" s="11">
        <f>YEAR(InputData[[#This Row],[DATE]])</f>
        <v>2022</v>
      </c>
      <c r="S378" s="11">
        <f>InputData[[#This Row],[TOTAL SALES]]-InputData[[#This Row],[TOTAL COST]]</f>
        <v>162.68000000000006</v>
      </c>
      <c r="T378" s="18">
        <f>InputData[[#This Row],[PROFIT ]]/InputData[[#This Row],[TOTAL SALES]]</f>
        <v>0.1228070175438597</v>
      </c>
    </row>
    <row r="379" spans="1:20" hidden="1" x14ac:dyDescent="0.25">
      <c r="A379" s="3">
        <v>44722</v>
      </c>
      <c r="B379" s="4" t="s">
        <v>65</v>
      </c>
      <c r="C379" s="5">
        <v>8</v>
      </c>
      <c r="D379" s="5" t="s">
        <v>105</v>
      </c>
      <c r="E379" s="5" t="s">
        <v>106</v>
      </c>
      <c r="F379" s="6">
        <v>0</v>
      </c>
      <c r="G379" t="str">
        <f>VLOOKUP(InputData[[#This Row],[PRODUCT ID]],'Master Data'!$A:$F,2,0)</f>
        <v>Product28</v>
      </c>
      <c r="H379" t="str">
        <f>VLOOKUP(InputData[[#This Row],[PRODUCT ID]],'Master Data'!$A:$F,3,0)</f>
        <v>Category04</v>
      </c>
      <c r="I379" t="str">
        <f>VLOOKUP(InputData[[#This Row],[PRODUCT ID]],'Master Data'!$A:$F,4,0)</f>
        <v>No.</v>
      </c>
      <c r="J379" s="14">
        <f>VLOOKUP(InputData[[#This Row],[PRODUCT ID]],'Master Data'!$A:$F,5,0)</f>
        <v>37</v>
      </c>
      <c r="K379" s="14">
        <f>VLOOKUP(InputData[[#This Row],[PRODUCT ID]],'Master Data'!$A:$F,6,0)</f>
        <v>41.81</v>
      </c>
      <c r="L379" s="14">
        <f>PRODUCT(InputData[[#This Row],[QUANTITY]],InputData[[#This Row],[COST]])</f>
        <v>296</v>
      </c>
      <c r="M379" s="14">
        <f>PRODUCT(InputData[[#This Row],[QUANTITY]],InputData[[#This Row],[SALE PRICE ]])*(1-InputData[[#This Row],[DISCOUNT %]])</f>
        <v>334.48</v>
      </c>
      <c r="N379" s="14">
        <f>InputData[[#This Row],[TOTAL COST]]/10^3</f>
        <v>0.29599999999999999</v>
      </c>
      <c r="O379" s="14">
        <f>InputData[[#This Row],[TOTAL SALES]]/10^3</f>
        <v>0.33448</v>
      </c>
      <c r="P379" s="11">
        <f>DAY(InputData[[#This Row],[DATE]])</f>
        <v>10</v>
      </c>
      <c r="Q379" s="11" t="str">
        <f>TEXT(InputData[[#This Row],[DATE]],"mmm")</f>
        <v>Jun</v>
      </c>
      <c r="R379" s="11">
        <f>YEAR(InputData[[#This Row],[DATE]])</f>
        <v>2022</v>
      </c>
      <c r="S379" s="11">
        <f>InputData[[#This Row],[TOTAL SALES]]-InputData[[#This Row],[TOTAL COST]]</f>
        <v>38.480000000000018</v>
      </c>
      <c r="T379" s="18">
        <f>InputData[[#This Row],[PROFIT ]]/InputData[[#This Row],[TOTAL SALES]]</f>
        <v>0.11504424778761067</v>
      </c>
    </row>
    <row r="380" spans="1:20" hidden="1" x14ac:dyDescent="0.25">
      <c r="A380" s="3">
        <v>44723</v>
      </c>
      <c r="B380" s="4" t="s">
        <v>88</v>
      </c>
      <c r="C380" s="5">
        <v>13</v>
      </c>
      <c r="D380" s="5" t="s">
        <v>106</v>
      </c>
      <c r="E380" s="5" t="s">
        <v>107</v>
      </c>
      <c r="F380" s="6">
        <v>0</v>
      </c>
      <c r="G380" t="str">
        <f>VLOOKUP(InputData[[#This Row],[PRODUCT ID]],'Master Data'!$A:$F,2,0)</f>
        <v>Product39</v>
      </c>
      <c r="H380" t="str">
        <f>VLOOKUP(InputData[[#This Row],[PRODUCT ID]],'Master Data'!$A:$F,3,0)</f>
        <v>Category05</v>
      </c>
      <c r="I380" t="str">
        <f>VLOOKUP(InputData[[#This Row],[PRODUCT ID]],'Master Data'!$A:$F,4,0)</f>
        <v>No.</v>
      </c>
      <c r="J380" s="14">
        <f>VLOOKUP(InputData[[#This Row],[PRODUCT ID]],'Master Data'!$A:$F,5,0)</f>
        <v>37</v>
      </c>
      <c r="K380" s="14">
        <f>VLOOKUP(InputData[[#This Row],[PRODUCT ID]],'Master Data'!$A:$F,6,0)</f>
        <v>42.55</v>
      </c>
      <c r="L380" s="14">
        <f>PRODUCT(InputData[[#This Row],[QUANTITY]],InputData[[#This Row],[COST]])</f>
        <v>481</v>
      </c>
      <c r="M380" s="14">
        <f>PRODUCT(InputData[[#This Row],[QUANTITY]],InputData[[#This Row],[SALE PRICE ]])*(1-InputData[[#This Row],[DISCOUNT %]])</f>
        <v>553.15</v>
      </c>
      <c r="N380" s="14">
        <f>InputData[[#This Row],[TOTAL COST]]/10^3</f>
        <v>0.48099999999999998</v>
      </c>
      <c r="O380" s="14">
        <f>InputData[[#This Row],[TOTAL SALES]]/10^3</f>
        <v>0.55315000000000003</v>
      </c>
      <c r="P380" s="11">
        <f>DAY(InputData[[#This Row],[DATE]])</f>
        <v>11</v>
      </c>
      <c r="Q380" s="11" t="str">
        <f>TEXT(InputData[[#This Row],[DATE]],"mmm")</f>
        <v>Jun</v>
      </c>
      <c r="R380" s="11">
        <f>YEAR(InputData[[#This Row],[DATE]])</f>
        <v>2022</v>
      </c>
      <c r="S380" s="11">
        <f>InputData[[#This Row],[TOTAL SALES]]-InputData[[#This Row],[TOTAL COST]]</f>
        <v>72.149999999999977</v>
      </c>
      <c r="T380" s="18">
        <f>InputData[[#This Row],[PROFIT ]]/InputData[[#This Row],[TOTAL SALES]]</f>
        <v>0.13043478260869562</v>
      </c>
    </row>
    <row r="381" spans="1:20" hidden="1" x14ac:dyDescent="0.25">
      <c r="A381" s="3">
        <v>44723</v>
      </c>
      <c r="B381" s="4" t="s">
        <v>50</v>
      </c>
      <c r="C381" s="5">
        <v>6</v>
      </c>
      <c r="D381" s="5" t="s">
        <v>108</v>
      </c>
      <c r="E381" s="5" t="s">
        <v>106</v>
      </c>
      <c r="F381" s="6">
        <v>0</v>
      </c>
      <c r="G381" t="str">
        <f>VLOOKUP(InputData[[#This Row],[PRODUCT ID]],'Master Data'!$A:$F,2,0)</f>
        <v>Product21</v>
      </c>
      <c r="H381" t="str">
        <f>VLOOKUP(InputData[[#This Row],[PRODUCT ID]],'Master Data'!$A:$F,3,0)</f>
        <v>Category03</v>
      </c>
      <c r="I381" t="str">
        <f>VLOOKUP(InputData[[#This Row],[PRODUCT ID]],'Master Data'!$A:$F,4,0)</f>
        <v>Ft</v>
      </c>
      <c r="J381" s="14">
        <f>VLOOKUP(InputData[[#This Row],[PRODUCT ID]],'Master Data'!$A:$F,5,0)</f>
        <v>126</v>
      </c>
      <c r="K381" s="14">
        <f>VLOOKUP(InputData[[#This Row],[PRODUCT ID]],'Master Data'!$A:$F,6,0)</f>
        <v>162.54</v>
      </c>
      <c r="L381" s="14">
        <f>PRODUCT(InputData[[#This Row],[QUANTITY]],InputData[[#This Row],[COST]])</f>
        <v>756</v>
      </c>
      <c r="M381" s="14">
        <f>PRODUCT(InputData[[#This Row],[QUANTITY]],InputData[[#This Row],[SALE PRICE ]])*(1-InputData[[#This Row],[DISCOUNT %]])</f>
        <v>975.24</v>
      </c>
      <c r="N381" s="14">
        <f>InputData[[#This Row],[TOTAL COST]]/10^3</f>
        <v>0.75600000000000001</v>
      </c>
      <c r="O381" s="14">
        <f>InputData[[#This Row],[TOTAL SALES]]/10^3</f>
        <v>0.97524</v>
      </c>
      <c r="P381" s="11">
        <f>DAY(InputData[[#This Row],[DATE]])</f>
        <v>11</v>
      </c>
      <c r="Q381" s="11" t="str">
        <f>TEXT(InputData[[#This Row],[DATE]],"mmm")</f>
        <v>Jun</v>
      </c>
      <c r="R381" s="11">
        <f>YEAR(InputData[[#This Row],[DATE]])</f>
        <v>2022</v>
      </c>
      <c r="S381" s="11">
        <f>InputData[[#This Row],[TOTAL SALES]]-InputData[[#This Row],[TOTAL COST]]</f>
        <v>219.24</v>
      </c>
      <c r="T381" s="18">
        <f>InputData[[#This Row],[PROFIT ]]/InputData[[#This Row],[TOTAL SALES]]</f>
        <v>0.22480620155038761</v>
      </c>
    </row>
    <row r="382" spans="1:20" hidden="1" x14ac:dyDescent="0.25">
      <c r="A382" s="3">
        <v>44725</v>
      </c>
      <c r="B382" s="4" t="s">
        <v>60</v>
      </c>
      <c r="C382" s="5">
        <v>6</v>
      </c>
      <c r="D382" s="5" t="s">
        <v>108</v>
      </c>
      <c r="E382" s="5" t="s">
        <v>107</v>
      </c>
      <c r="F382" s="6">
        <v>0</v>
      </c>
      <c r="G382" t="str">
        <f>VLOOKUP(InputData[[#This Row],[PRODUCT ID]],'Master Data'!$A:$F,2,0)</f>
        <v>Product26</v>
      </c>
      <c r="H382" t="str">
        <f>VLOOKUP(InputData[[#This Row],[PRODUCT ID]],'Master Data'!$A:$F,3,0)</f>
        <v>Category04</v>
      </c>
      <c r="I382" t="str">
        <f>VLOOKUP(InputData[[#This Row],[PRODUCT ID]],'Master Data'!$A:$F,4,0)</f>
        <v>No.</v>
      </c>
      <c r="J382" s="14">
        <f>VLOOKUP(InputData[[#This Row],[PRODUCT ID]],'Master Data'!$A:$F,5,0)</f>
        <v>18</v>
      </c>
      <c r="K382" s="14">
        <f>VLOOKUP(InputData[[#This Row],[PRODUCT ID]],'Master Data'!$A:$F,6,0)</f>
        <v>24.66</v>
      </c>
      <c r="L382" s="14">
        <f>PRODUCT(InputData[[#This Row],[QUANTITY]],InputData[[#This Row],[COST]])</f>
        <v>108</v>
      </c>
      <c r="M382" s="14">
        <f>PRODUCT(InputData[[#This Row],[QUANTITY]],InputData[[#This Row],[SALE PRICE ]])*(1-InputData[[#This Row],[DISCOUNT %]])</f>
        <v>147.96</v>
      </c>
      <c r="N382" s="14">
        <f>InputData[[#This Row],[TOTAL COST]]/10^3</f>
        <v>0.108</v>
      </c>
      <c r="O382" s="14">
        <f>InputData[[#This Row],[TOTAL SALES]]/10^3</f>
        <v>0.14796000000000001</v>
      </c>
      <c r="P382" s="11">
        <f>DAY(InputData[[#This Row],[DATE]])</f>
        <v>13</v>
      </c>
      <c r="Q382" s="11" t="str">
        <f>TEXT(InputData[[#This Row],[DATE]],"mmm")</f>
        <v>Jun</v>
      </c>
      <c r="R382" s="11">
        <f>YEAR(InputData[[#This Row],[DATE]])</f>
        <v>2022</v>
      </c>
      <c r="S382" s="11">
        <f>InputData[[#This Row],[TOTAL SALES]]-InputData[[#This Row],[TOTAL COST]]</f>
        <v>39.960000000000008</v>
      </c>
      <c r="T382" s="18">
        <f>InputData[[#This Row],[PROFIT ]]/InputData[[#This Row],[TOTAL SALES]]</f>
        <v>0.27007299270072999</v>
      </c>
    </row>
    <row r="383" spans="1:20" hidden="1" x14ac:dyDescent="0.25">
      <c r="A383" s="3">
        <v>44727</v>
      </c>
      <c r="B383" s="4" t="s">
        <v>94</v>
      </c>
      <c r="C383" s="5">
        <v>15</v>
      </c>
      <c r="D383" s="5" t="s">
        <v>105</v>
      </c>
      <c r="E383" s="5" t="s">
        <v>106</v>
      </c>
      <c r="F383" s="6">
        <v>0</v>
      </c>
      <c r="G383" t="str">
        <f>VLOOKUP(InputData[[#This Row],[PRODUCT ID]],'Master Data'!$A:$F,2,0)</f>
        <v>Product42</v>
      </c>
      <c r="H383" t="str">
        <f>VLOOKUP(InputData[[#This Row],[PRODUCT ID]],'Master Data'!$A:$F,3,0)</f>
        <v>Category05</v>
      </c>
      <c r="I383" t="str">
        <f>VLOOKUP(InputData[[#This Row],[PRODUCT ID]],'Master Data'!$A:$F,4,0)</f>
        <v>Ft</v>
      </c>
      <c r="J383" s="14">
        <f>VLOOKUP(InputData[[#This Row],[PRODUCT ID]],'Master Data'!$A:$F,5,0)</f>
        <v>120</v>
      </c>
      <c r="K383" s="14">
        <f>VLOOKUP(InputData[[#This Row],[PRODUCT ID]],'Master Data'!$A:$F,6,0)</f>
        <v>162</v>
      </c>
      <c r="L383" s="14">
        <f>PRODUCT(InputData[[#This Row],[QUANTITY]],InputData[[#This Row],[COST]])</f>
        <v>1800</v>
      </c>
      <c r="M383" s="14">
        <f>PRODUCT(InputData[[#This Row],[QUANTITY]],InputData[[#This Row],[SALE PRICE ]])*(1-InputData[[#This Row],[DISCOUNT %]])</f>
        <v>2430</v>
      </c>
      <c r="N383" s="14">
        <f>InputData[[#This Row],[TOTAL COST]]/10^3</f>
        <v>1.8</v>
      </c>
      <c r="O383" s="14">
        <f>InputData[[#This Row],[TOTAL SALES]]/10^3</f>
        <v>2.4300000000000002</v>
      </c>
      <c r="P383" s="11">
        <f>DAY(InputData[[#This Row],[DATE]])</f>
        <v>15</v>
      </c>
      <c r="Q383" s="11" t="str">
        <f>TEXT(InputData[[#This Row],[DATE]],"mmm")</f>
        <v>Jun</v>
      </c>
      <c r="R383" s="11">
        <f>YEAR(InputData[[#This Row],[DATE]])</f>
        <v>2022</v>
      </c>
      <c r="S383" s="11">
        <f>InputData[[#This Row],[TOTAL SALES]]-InputData[[#This Row],[TOTAL COST]]</f>
        <v>630</v>
      </c>
      <c r="T383" s="18">
        <f>InputData[[#This Row],[PROFIT ]]/InputData[[#This Row],[TOTAL SALES]]</f>
        <v>0.25925925925925924</v>
      </c>
    </row>
    <row r="384" spans="1:20" hidden="1" x14ac:dyDescent="0.25">
      <c r="A384" s="3">
        <v>44728</v>
      </c>
      <c r="B384" s="4" t="s">
        <v>67</v>
      </c>
      <c r="C384" s="5">
        <v>15</v>
      </c>
      <c r="D384" s="5" t="s">
        <v>106</v>
      </c>
      <c r="E384" s="5" t="s">
        <v>107</v>
      </c>
      <c r="F384" s="6">
        <v>0</v>
      </c>
      <c r="G384" t="str">
        <f>VLOOKUP(InputData[[#This Row],[PRODUCT ID]],'Master Data'!$A:$F,2,0)</f>
        <v>Product29</v>
      </c>
      <c r="H384" t="str">
        <f>VLOOKUP(InputData[[#This Row],[PRODUCT ID]],'Master Data'!$A:$F,3,0)</f>
        <v>Category04</v>
      </c>
      <c r="I384" t="str">
        <f>VLOOKUP(InputData[[#This Row],[PRODUCT ID]],'Master Data'!$A:$F,4,0)</f>
        <v>Lt</v>
      </c>
      <c r="J384" s="14">
        <f>VLOOKUP(InputData[[#This Row],[PRODUCT ID]],'Master Data'!$A:$F,5,0)</f>
        <v>47</v>
      </c>
      <c r="K384" s="14">
        <f>VLOOKUP(InputData[[#This Row],[PRODUCT ID]],'Master Data'!$A:$F,6,0)</f>
        <v>53.11</v>
      </c>
      <c r="L384" s="14">
        <f>PRODUCT(InputData[[#This Row],[QUANTITY]],InputData[[#This Row],[COST]])</f>
        <v>705</v>
      </c>
      <c r="M384" s="14">
        <f>PRODUCT(InputData[[#This Row],[QUANTITY]],InputData[[#This Row],[SALE PRICE ]])*(1-InputData[[#This Row],[DISCOUNT %]])</f>
        <v>796.65</v>
      </c>
      <c r="N384" s="14">
        <f>InputData[[#This Row],[TOTAL COST]]/10^3</f>
        <v>0.70499999999999996</v>
      </c>
      <c r="O384" s="14">
        <f>InputData[[#This Row],[TOTAL SALES]]/10^3</f>
        <v>0.79664999999999997</v>
      </c>
      <c r="P384" s="11">
        <f>DAY(InputData[[#This Row],[DATE]])</f>
        <v>16</v>
      </c>
      <c r="Q384" s="11" t="str">
        <f>TEXT(InputData[[#This Row],[DATE]],"mmm")</f>
        <v>Jun</v>
      </c>
      <c r="R384" s="11">
        <f>YEAR(InputData[[#This Row],[DATE]])</f>
        <v>2022</v>
      </c>
      <c r="S384" s="11">
        <f>InputData[[#This Row],[TOTAL SALES]]-InputData[[#This Row],[TOTAL COST]]</f>
        <v>91.649999999999977</v>
      </c>
      <c r="T384" s="18">
        <f>InputData[[#This Row],[PROFIT ]]/InputData[[#This Row],[TOTAL SALES]]</f>
        <v>0.11504424778761059</v>
      </c>
    </row>
    <row r="385" spans="1:20" hidden="1" x14ac:dyDescent="0.25">
      <c r="A385" s="3">
        <v>44731</v>
      </c>
      <c r="B385" s="4" t="s">
        <v>10</v>
      </c>
      <c r="C385" s="5">
        <v>8</v>
      </c>
      <c r="D385" s="5" t="s">
        <v>108</v>
      </c>
      <c r="E385" s="5" t="s">
        <v>107</v>
      </c>
      <c r="F385" s="6">
        <v>0</v>
      </c>
      <c r="G385" t="str">
        <f>VLOOKUP(InputData[[#This Row],[PRODUCT ID]],'Master Data'!$A:$F,2,0)</f>
        <v>Product02</v>
      </c>
      <c r="H385" t="str">
        <f>VLOOKUP(InputData[[#This Row],[PRODUCT ID]],'Master Data'!$A:$F,3,0)</f>
        <v>Category01</v>
      </c>
      <c r="I385" t="str">
        <f>VLOOKUP(InputData[[#This Row],[PRODUCT ID]],'Master Data'!$A:$F,4,0)</f>
        <v>Kg</v>
      </c>
      <c r="J385" s="14">
        <f>VLOOKUP(InputData[[#This Row],[PRODUCT ID]],'Master Data'!$A:$F,5,0)</f>
        <v>105</v>
      </c>
      <c r="K385" s="14">
        <f>VLOOKUP(InputData[[#This Row],[PRODUCT ID]],'Master Data'!$A:$F,6,0)</f>
        <v>142.80000000000001</v>
      </c>
      <c r="L385" s="14">
        <f>PRODUCT(InputData[[#This Row],[QUANTITY]],InputData[[#This Row],[COST]])</f>
        <v>840</v>
      </c>
      <c r="M385" s="14">
        <f>PRODUCT(InputData[[#This Row],[QUANTITY]],InputData[[#This Row],[SALE PRICE ]])*(1-InputData[[#This Row],[DISCOUNT %]])</f>
        <v>1142.4000000000001</v>
      </c>
      <c r="N385" s="14">
        <f>InputData[[#This Row],[TOTAL COST]]/10^3</f>
        <v>0.84</v>
      </c>
      <c r="O385" s="14">
        <f>InputData[[#This Row],[TOTAL SALES]]/10^3</f>
        <v>1.1424000000000001</v>
      </c>
      <c r="P385" s="11">
        <f>DAY(InputData[[#This Row],[DATE]])</f>
        <v>19</v>
      </c>
      <c r="Q385" s="11" t="str">
        <f>TEXT(InputData[[#This Row],[DATE]],"mmm")</f>
        <v>Jun</v>
      </c>
      <c r="R385" s="11">
        <f>YEAR(InputData[[#This Row],[DATE]])</f>
        <v>2022</v>
      </c>
      <c r="S385" s="11">
        <f>InputData[[#This Row],[TOTAL SALES]]-InputData[[#This Row],[TOTAL COST]]</f>
        <v>302.40000000000009</v>
      </c>
      <c r="T385" s="18">
        <f>InputData[[#This Row],[PROFIT ]]/InputData[[#This Row],[TOTAL SALES]]</f>
        <v>0.26470588235294124</v>
      </c>
    </row>
    <row r="386" spans="1:20" hidden="1" x14ac:dyDescent="0.25">
      <c r="A386" s="3">
        <v>44733</v>
      </c>
      <c r="B386" s="4" t="s">
        <v>41</v>
      </c>
      <c r="C386" s="5">
        <v>14</v>
      </c>
      <c r="D386" s="5" t="s">
        <v>108</v>
      </c>
      <c r="E386" s="5" t="s">
        <v>107</v>
      </c>
      <c r="F386" s="6">
        <v>0</v>
      </c>
      <c r="G386" t="str">
        <f>VLOOKUP(InputData[[#This Row],[PRODUCT ID]],'Master Data'!$A:$F,2,0)</f>
        <v>Product17</v>
      </c>
      <c r="H386" t="str">
        <f>VLOOKUP(InputData[[#This Row],[PRODUCT ID]],'Master Data'!$A:$F,3,0)</f>
        <v>Category02</v>
      </c>
      <c r="I386" t="str">
        <f>VLOOKUP(InputData[[#This Row],[PRODUCT ID]],'Master Data'!$A:$F,4,0)</f>
        <v>Ft</v>
      </c>
      <c r="J386" s="14">
        <f>VLOOKUP(InputData[[#This Row],[PRODUCT ID]],'Master Data'!$A:$F,5,0)</f>
        <v>134</v>
      </c>
      <c r="K386" s="14">
        <f>VLOOKUP(InputData[[#This Row],[PRODUCT ID]],'Master Data'!$A:$F,6,0)</f>
        <v>156.78</v>
      </c>
      <c r="L386" s="14">
        <f>PRODUCT(InputData[[#This Row],[QUANTITY]],InputData[[#This Row],[COST]])</f>
        <v>1876</v>
      </c>
      <c r="M386" s="14">
        <f>PRODUCT(InputData[[#This Row],[QUANTITY]],InputData[[#This Row],[SALE PRICE ]])*(1-InputData[[#This Row],[DISCOUNT %]])</f>
        <v>2194.92</v>
      </c>
      <c r="N386" s="14">
        <f>InputData[[#This Row],[TOTAL COST]]/10^3</f>
        <v>1.8759999999999999</v>
      </c>
      <c r="O386" s="14">
        <f>InputData[[#This Row],[TOTAL SALES]]/10^3</f>
        <v>2.1949200000000002</v>
      </c>
      <c r="P386" s="11">
        <f>DAY(InputData[[#This Row],[DATE]])</f>
        <v>21</v>
      </c>
      <c r="Q386" s="11" t="str">
        <f>TEXT(InputData[[#This Row],[DATE]],"mmm")</f>
        <v>Jun</v>
      </c>
      <c r="R386" s="11">
        <f>YEAR(InputData[[#This Row],[DATE]])</f>
        <v>2022</v>
      </c>
      <c r="S386" s="11">
        <f>InputData[[#This Row],[TOTAL SALES]]-InputData[[#This Row],[TOTAL COST]]</f>
        <v>318.92000000000007</v>
      </c>
      <c r="T386" s="18">
        <f>InputData[[#This Row],[PROFIT ]]/InputData[[#This Row],[TOTAL SALES]]</f>
        <v>0.14529914529914534</v>
      </c>
    </row>
    <row r="387" spans="1:20" hidden="1" x14ac:dyDescent="0.25">
      <c r="A387" s="3">
        <v>44734</v>
      </c>
      <c r="B387" s="4" t="s">
        <v>90</v>
      </c>
      <c r="C387" s="5">
        <v>10</v>
      </c>
      <c r="D387" s="5" t="s">
        <v>106</v>
      </c>
      <c r="E387" s="5" t="s">
        <v>107</v>
      </c>
      <c r="F387" s="6">
        <v>0</v>
      </c>
      <c r="G387" t="str">
        <f>VLOOKUP(InputData[[#This Row],[PRODUCT ID]],'Master Data'!$A:$F,2,0)</f>
        <v>Product40</v>
      </c>
      <c r="H387" t="str">
        <f>VLOOKUP(InputData[[#This Row],[PRODUCT ID]],'Master Data'!$A:$F,3,0)</f>
        <v>Category05</v>
      </c>
      <c r="I387" t="str">
        <f>VLOOKUP(InputData[[#This Row],[PRODUCT ID]],'Master Data'!$A:$F,4,0)</f>
        <v>Kg</v>
      </c>
      <c r="J387" s="14">
        <f>VLOOKUP(InputData[[#This Row],[PRODUCT ID]],'Master Data'!$A:$F,5,0)</f>
        <v>90</v>
      </c>
      <c r="K387" s="14">
        <f>VLOOKUP(InputData[[#This Row],[PRODUCT ID]],'Master Data'!$A:$F,6,0)</f>
        <v>115.2</v>
      </c>
      <c r="L387" s="14">
        <f>PRODUCT(InputData[[#This Row],[QUANTITY]],InputData[[#This Row],[COST]])</f>
        <v>900</v>
      </c>
      <c r="M387" s="14">
        <f>PRODUCT(InputData[[#This Row],[QUANTITY]],InputData[[#This Row],[SALE PRICE ]])*(1-InputData[[#This Row],[DISCOUNT %]])</f>
        <v>1152</v>
      </c>
      <c r="N387" s="14">
        <f>InputData[[#This Row],[TOTAL COST]]/10^3</f>
        <v>0.9</v>
      </c>
      <c r="O387" s="14">
        <f>InputData[[#This Row],[TOTAL SALES]]/10^3</f>
        <v>1.1519999999999999</v>
      </c>
      <c r="P387" s="11">
        <f>DAY(InputData[[#This Row],[DATE]])</f>
        <v>22</v>
      </c>
      <c r="Q387" s="11" t="str">
        <f>TEXT(InputData[[#This Row],[DATE]],"mmm")</f>
        <v>Jun</v>
      </c>
      <c r="R387" s="11">
        <f>YEAR(InputData[[#This Row],[DATE]])</f>
        <v>2022</v>
      </c>
      <c r="S387" s="11">
        <f>InputData[[#This Row],[TOTAL SALES]]-InputData[[#This Row],[TOTAL COST]]</f>
        <v>252</v>
      </c>
      <c r="T387" s="18">
        <f>InputData[[#This Row],[PROFIT ]]/InputData[[#This Row],[TOTAL SALES]]</f>
        <v>0.21875</v>
      </c>
    </row>
    <row r="388" spans="1:20" hidden="1" x14ac:dyDescent="0.25">
      <c r="A388" s="3">
        <v>44734</v>
      </c>
      <c r="B388" s="4" t="s">
        <v>6</v>
      </c>
      <c r="C388" s="5">
        <v>4</v>
      </c>
      <c r="D388" s="5" t="s">
        <v>108</v>
      </c>
      <c r="E388" s="5" t="s">
        <v>107</v>
      </c>
      <c r="F388" s="6">
        <v>0</v>
      </c>
      <c r="G388" t="str">
        <f>VLOOKUP(InputData[[#This Row],[PRODUCT ID]],'Master Data'!$A:$F,2,0)</f>
        <v>Product01</v>
      </c>
      <c r="H388" t="str">
        <f>VLOOKUP(InputData[[#This Row],[PRODUCT ID]],'Master Data'!$A:$F,3,0)</f>
        <v>Category01</v>
      </c>
      <c r="I388" t="str">
        <f>VLOOKUP(InputData[[#This Row],[PRODUCT ID]],'Master Data'!$A:$F,4,0)</f>
        <v>Kg</v>
      </c>
      <c r="J388" s="14">
        <f>VLOOKUP(InputData[[#This Row],[PRODUCT ID]],'Master Data'!$A:$F,5,0)</f>
        <v>98</v>
      </c>
      <c r="K388" s="14">
        <f>VLOOKUP(InputData[[#This Row],[PRODUCT ID]],'Master Data'!$A:$F,6,0)</f>
        <v>103.88</v>
      </c>
      <c r="L388" s="14">
        <f>PRODUCT(InputData[[#This Row],[QUANTITY]],InputData[[#This Row],[COST]])</f>
        <v>392</v>
      </c>
      <c r="M388" s="14">
        <f>PRODUCT(InputData[[#This Row],[QUANTITY]],InputData[[#This Row],[SALE PRICE ]])*(1-InputData[[#This Row],[DISCOUNT %]])</f>
        <v>415.52</v>
      </c>
      <c r="N388" s="14">
        <f>InputData[[#This Row],[TOTAL COST]]/10^3</f>
        <v>0.39200000000000002</v>
      </c>
      <c r="O388" s="14">
        <f>InputData[[#This Row],[TOTAL SALES]]/10^3</f>
        <v>0.41552</v>
      </c>
      <c r="P388" s="11">
        <f>DAY(InputData[[#This Row],[DATE]])</f>
        <v>22</v>
      </c>
      <c r="Q388" s="11" t="str">
        <f>TEXT(InputData[[#This Row],[DATE]],"mmm")</f>
        <v>Jun</v>
      </c>
      <c r="R388" s="11">
        <f>YEAR(InputData[[#This Row],[DATE]])</f>
        <v>2022</v>
      </c>
      <c r="S388" s="11">
        <f>InputData[[#This Row],[TOTAL SALES]]-InputData[[#This Row],[TOTAL COST]]</f>
        <v>23.519999999999982</v>
      </c>
      <c r="T388" s="18">
        <f>InputData[[#This Row],[PROFIT ]]/InputData[[#This Row],[TOTAL SALES]]</f>
        <v>5.660377358490562E-2</v>
      </c>
    </row>
    <row r="389" spans="1:20" hidden="1" x14ac:dyDescent="0.25">
      <c r="A389" s="3">
        <v>44735</v>
      </c>
      <c r="B389" s="4" t="s">
        <v>14</v>
      </c>
      <c r="C389" s="5">
        <v>8</v>
      </c>
      <c r="D389" s="5" t="s">
        <v>108</v>
      </c>
      <c r="E389" s="5" t="s">
        <v>106</v>
      </c>
      <c r="F389" s="6">
        <v>0</v>
      </c>
      <c r="G389" t="str">
        <f>VLOOKUP(InputData[[#This Row],[PRODUCT ID]],'Master Data'!$A:$F,2,0)</f>
        <v>Product04</v>
      </c>
      <c r="H389" t="str">
        <f>VLOOKUP(InputData[[#This Row],[PRODUCT ID]],'Master Data'!$A:$F,3,0)</f>
        <v>Category01</v>
      </c>
      <c r="I389" t="str">
        <f>VLOOKUP(InputData[[#This Row],[PRODUCT ID]],'Master Data'!$A:$F,4,0)</f>
        <v>Lt</v>
      </c>
      <c r="J389" s="14">
        <f>VLOOKUP(InputData[[#This Row],[PRODUCT ID]],'Master Data'!$A:$F,5,0)</f>
        <v>44</v>
      </c>
      <c r="K389" s="14">
        <f>VLOOKUP(InputData[[#This Row],[PRODUCT ID]],'Master Data'!$A:$F,6,0)</f>
        <v>48.84</v>
      </c>
      <c r="L389" s="14">
        <f>PRODUCT(InputData[[#This Row],[QUANTITY]],InputData[[#This Row],[COST]])</f>
        <v>352</v>
      </c>
      <c r="M389" s="14">
        <f>PRODUCT(InputData[[#This Row],[QUANTITY]],InputData[[#This Row],[SALE PRICE ]])*(1-InputData[[#This Row],[DISCOUNT %]])</f>
        <v>390.72</v>
      </c>
      <c r="N389" s="14">
        <f>InputData[[#This Row],[TOTAL COST]]/10^3</f>
        <v>0.35199999999999998</v>
      </c>
      <c r="O389" s="14">
        <f>InputData[[#This Row],[TOTAL SALES]]/10^3</f>
        <v>0.39072000000000001</v>
      </c>
      <c r="P389" s="11">
        <f>DAY(InputData[[#This Row],[DATE]])</f>
        <v>23</v>
      </c>
      <c r="Q389" s="11" t="str">
        <f>TEXT(InputData[[#This Row],[DATE]],"mmm")</f>
        <v>Jun</v>
      </c>
      <c r="R389" s="11">
        <f>YEAR(InputData[[#This Row],[DATE]])</f>
        <v>2022</v>
      </c>
      <c r="S389" s="11">
        <f>InputData[[#This Row],[TOTAL SALES]]-InputData[[#This Row],[TOTAL COST]]</f>
        <v>38.720000000000027</v>
      </c>
      <c r="T389" s="18">
        <f>InputData[[#This Row],[PROFIT ]]/InputData[[#This Row],[TOTAL SALES]]</f>
        <v>9.9099099099099155E-2</v>
      </c>
    </row>
    <row r="390" spans="1:20" hidden="1" x14ac:dyDescent="0.25">
      <c r="A390" s="3">
        <v>44736</v>
      </c>
      <c r="B390" s="4" t="s">
        <v>43</v>
      </c>
      <c r="C390" s="5">
        <v>7</v>
      </c>
      <c r="D390" s="5" t="s">
        <v>108</v>
      </c>
      <c r="E390" s="5" t="s">
        <v>107</v>
      </c>
      <c r="F390" s="6">
        <v>0</v>
      </c>
      <c r="G390" t="str">
        <f>VLOOKUP(InputData[[#This Row],[PRODUCT ID]],'Master Data'!$A:$F,2,0)</f>
        <v>Product18</v>
      </c>
      <c r="H390" t="str">
        <f>VLOOKUP(InputData[[#This Row],[PRODUCT ID]],'Master Data'!$A:$F,3,0)</f>
        <v>Category02</v>
      </c>
      <c r="I390" t="str">
        <f>VLOOKUP(InputData[[#This Row],[PRODUCT ID]],'Master Data'!$A:$F,4,0)</f>
        <v>No.</v>
      </c>
      <c r="J390" s="14">
        <f>VLOOKUP(InputData[[#This Row],[PRODUCT ID]],'Master Data'!$A:$F,5,0)</f>
        <v>37</v>
      </c>
      <c r="K390" s="14">
        <f>VLOOKUP(InputData[[#This Row],[PRODUCT ID]],'Master Data'!$A:$F,6,0)</f>
        <v>49.21</v>
      </c>
      <c r="L390" s="14">
        <f>PRODUCT(InputData[[#This Row],[QUANTITY]],InputData[[#This Row],[COST]])</f>
        <v>259</v>
      </c>
      <c r="M390" s="14">
        <f>PRODUCT(InputData[[#This Row],[QUANTITY]],InputData[[#This Row],[SALE PRICE ]])*(1-InputData[[#This Row],[DISCOUNT %]])</f>
        <v>344.47</v>
      </c>
      <c r="N390" s="14">
        <f>InputData[[#This Row],[TOTAL COST]]/10^3</f>
        <v>0.25900000000000001</v>
      </c>
      <c r="O390" s="14">
        <f>InputData[[#This Row],[TOTAL SALES]]/10^3</f>
        <v>0.34447000000000005</v>
      </c>
      <c r="P390" s="11">
        <f>DAY(InputData[[#This Row],[DATE]])</f>
        <v>24</v>
      </c>
      <c r="Q390" s="11" t="str">
        <f>TEXT(InputData[[#This Row],[DATE]],"mmm")</f>
        <v>Jun</v>
      </c>
      <c r="R390" s="11">
        <f>YEAR(InputData[[#This Row],[DATE]])</f>
        <v>2022</v>
      </c>
      <c r="S390" s="11">
        <f>InputData[[#This Row],[TOTAL SALES]]-InputData[[#This Row],[TOTAL COST]]</f>
        <v>85.470000000000027</v>
      </c>
      <c r="T390" s="18">
        <f>InputData[[#This Row],[PROFIT ]]/InputData[[#This Row],[TOTAL SALES]]</f>
        <v>0.24812030075187977</v>
      </c>
    </row>
    <row r="391" spans="1:20" hidden="1" x14ac:dyDescent="0.25">
      <c r="A391" s="3">
        <v>44737</v>
      </c>
      <c r="B391" s="4" t="s">
        <v>31</v>
      </c>
      <c r="C391" s="5">
        <v>7</v>
      </c>
      <c r="D391" s="5" t="s">
        <v>106</v>
      </c>
      <c r="E391" s="5" t="s">
        <v>106</v>
      </c>
      <c r="F391" s="6">
        <v>0</v>
      </c>
      <c r="G391" t="str">
        <f>VLOOKUP(InputData[[#This Row],[PRODUCT ID]],'Master Data'!$A:$F,2,0)</f>
        <v>Product12</v>
      </c>
      <c r="H391" t="str">
        <f>VLOOKUP(InputData[[#This Row],[PRODUCT ID]],'Master Data'!$A:$F,3,0)</f>
        <v>Category02</v>
      </c>
      <c r="I391" t="str">
        <f>VLOOKUP(InputData[[#This Row],[PRODUCT ID]],'Master Data'!$A:$F,4,0)</f>
        <v>Kg</v>
      </c>
      <c r="J391" s="14">
        <f>VLOOKUP(InputData[[#This Row],[PRODUCT ID]],'Master Data'!$A:$F,5,0)</f>
        <v>73</v>
      </c>
      <c r="K391" s="14">
        <f>VLOOKUP(InputData[[#This Row],[PRODUCT ID]],'Master Data'!$A:$F,6,0)</f>
        <v>94.17</v>
      </c>
      <c r="L391" s="14">
        <f>PRODUCT(InputData[[#This Row],[QUANTITY]],InputData[[#This Row],[COST]])</f>
        <v>511</v>
      </c>
      <c r="M391" s="14">
        <f>PRODUCT(InputData[[#This Row],[QUANTITY]],InputData[[#This Row],[SALE PRICE ]])*(1-InputData[[#This Row],[DISCOUNT %]])</f>
        <v>659.19</v>
      </c>
      <c r="N391" s="14">
        <f>InputData[[#This Row],[TOTAL COST]]/10^3</f>
        <v>0.51100000000000001</v>
      </c>
      <c r="O391" s="14">
        <f>InputData[[#This Row],[TOTAL SALES]]/10^3</f>
        <v>0.65919000000000005</v>
      </c>
      <c r="P391" s="11">
        <f>DAY(InputData[[#This Row],[DATE]])</f>
        <v>25</v>
      </c>
      <c r="Q391" s="11" t="str">
        <f>TEXT(InputData[[#This Row],[DATE]],"mmm")</f>
        <v>Jun</v>
      </c>
      <c r="R391" s="11">
        <f>YEAR(InputData[[#This Row],[DATE]])</f>
        <v>2022</v>
      </c>
      <c r="S391" s="11">
        <f>InputData[[#This Row],[TOTAL SALES]]-InputData[[#This Row],[TOTAL COST]]</f>
        <v>148.19000000000005</v>
      </c>
      <c r="T391" s="18">
        <f>InputData[[#This Row],[PROFIT ]]/InputData[[#This Row],[TOTAL SALES]]</f>
        <v>0.22480620155038766</v>
      </c>
    </row>
    <row r="392" spans="1:20" hidden="1" x14ac:dyDescent="0.25">
      <c r="A392" s="3">
        <v>44738</v>
      </c>
      <c r="B392" s="4" t="s">
        <v>77</v>
      </c>
      <c r="C392" s="5">
        <v>4</v>
      </c>
      <c r="D392" s="5" t="s">
        <v>108</v>
      </c>
      <c r="E392" s="5" t="s">
        <v>107</v>
      </c>
      <c r="F392" s="6">
        <v>0</v>
      </c>
      <c r="G392" t="str">
        <f>VLOOKUP(InputData[[#This Row],[PRODUCT ID]],'Master Data'!$A:$F,2,0)</f>
        <v>Product34</v>
      </c>
      <c r="H392" t="str">
        <f>VLOOKUP(InputData[[#This Row],[PRODUCT ID]],'Master Data'!$A:$F,3,0)</f>
        <v>Category04</v>
      </c>
      <c r="I392" t="str">
        <f>VLOOKUP(InputData[[#This Row],[PRODUCT ID]],'Master Data'!$A:$F,4,0)</f>
        <v>Lt</v>
      </c>
      <c r="J392" s="14">
        <f>VLOOKUP(InputData[[#This Row],[PRODUCT ID]],'Master Data'!$A:$F,5,0)</f>
        <v>55</v>
      </c>
      <c r="K392" s="14">
        <f>VLOOKUP(InputData[[#This Row],[PRODUCT ID]],'Master Data'!$A:$F,6,0)</f>
        <v>58.3</v>
      </c>
      <c r="L392" s="14">
        <f>PRODUCT(InputData[[#This Row],[QUANTITY]],InputData[[#This Row],[COST]])</f>
        <v>220</v>
      </c>
      <c r="M392" s="14">
        <f>PRODUCT(InputData[[#This Row],[QUANTITY]],InputData[[#This Row],[SALE PRICE ]])*(1-InputData[[#This Row],[DISCOUNT %]])</f>
        <v>233.2</v>
      </c>
      <c r="N392" s="14">
        <f>InputData[[#This Row],[TOTAL COST]]/10^3</f>
        <v>0.22</v>
      </c>
      <c r="O392" s="14">
        <f>InputData[[#This Row],[TOTAL SALES]]/10^3</f>
        <v>0.23319999999999999</v>
      </c>
      <c r="P392" s="11">
        <f>DAY(InputData[[#This Row],[DATE]])</f>
        <v>26</v>
      </c>
      <c r="Q392" s="11" t="str">
        <f>TEXT(InputData[[#This Row],[DATE]],"mmm")</f>
        <v>Jun</v>
      </c>
      <c r="R392" s="11">
        <f>YEAR(InputData[[#This Row],[DATE]])</f>
        <v>2022</v>
      </c>
      <c r="S392" s="11">
        <f>InputData[[#This Row],[TOTAL SALES]]-InputData[[#This Row],[TOTAL COST]]</f>
        <v>13.199999999999989</v>
      </c>
      <c r="T392" s="18">
        <f>InputData[[#This Row],[PROFIT ]]/InputData[[#This Row],[TOTAL SALES]]</f>
        <v>5.6603773584905613E-2</v>
      </c>
    </row>
    <row r="393" spans="1:20" hidden="1" x14ac:dyDescent="0.25">
      <c r="A393" s="3">
        <v>44738</v>
      </c>
      <c r="B393" s="4" t="s">
        <v>96</v>
      </c>
      <c r="C393" s="5">
        <v>12</v>
      </c>
      <c r="D393" s="5" t="s">
        <v>108</v>
      </c>
      <c r="E393" s="5" t="s">
        <v>106</v>
      </c>
      <c r="F393" s="6">
        <v>0</v>
      </c>
      <c r="G393" t="str">
        <f>VLOOKUP(InputData[[#This Row],[PRODUCT ID]],'Master Data'!$A:$F,2,0)</f>
        <v>Product43</v>
      </c>
      <c r="H393" t="str">
        <f>VLOOKUP(InputData[[#This Row],[PRODUCT ID]],'Master Data'!$A:$F,3,0)</f>
        <v>Category05</v>
      </c>
      <c r="I393" t="str">
        <f>VLOOKUP(InputData[[#This Row],[PRODUCT ID]],'Master Data'!$A:$F,4,0)</f>
        <v>Kg</v>
      </c>
      <c r="J393" s="14">
        <f>VLOOKUP(InputData[[#This Row],[PRODUCT ID]],'Master Data'!$A:$F,5,0)</f>
        <v>67</v>
      </c>
      <c r="K393" s="14">
        <f>VLOOKUP(InputData[[#This Row],[PRODUCT ID]],'Master Data'!$A:$F,6,0)</f>
        <v>83.08</v>
      </c>
      <c r="L393" s="14">
        <f>PRODUCT(InputData[[#This Row],[QUANTITY]],InputData[[#This Row],[COST]])</f>
        <v>804</v>
      </c>
      <c r="M393" s="14">
        <f>PRODUCT(InputData[[#This Row],[QUANTITY]],InputData[[#This Row],[SALE PRICE ]])*(1-InputData[[#This Row],[DISCOUNT %]])</f>
        <v>996.96</v>
      </c>
      <c r="N393" s="14">
        <f>InputData[[#This Row],[TOTAL COST]]/10^3</f>
        <v>0.80400000000000005</v>
      </c>
      <c r="O393" s="14">
        <f>InputData[[#This Row],[TOTAL SALES]]/10^3</f>
        <v>0.99696000000000007</v>
      </c>
      <c r="P393" s="11">
        <f>DAY(InputData[[#This Row],[DATE]])</f>
        <v>26</v>
      </c>
      <c r="Q393" s="11" t="str">
        <f>TEXT(InputData[[#This Row],[DATE]],"mmm")</f>
        <v>Jun</v>
      </c>
      <c r="R393" s="11">
        <f>YEAR(InputData[[#This Row],[DATE]])</f>
        <v>2022</v>
      </c>
      <c r="S393" s="11">
        <f>InputData[[#This Row],[TOTAL SALES]]-InputData[[#This Row],[TOTAL COST]]</f>
        <v>192.96000000000004</v>
      </c>
      <c r="T393" s="18">
        <f>InputData[[#This Row],[PROFIT ]]/InputData[[#This Row],[TOTAL SALES]]</f>
        <v>0.19354838709677422</v>
      </c>
    </row>
    <row r="394" spans="1:20" hidden="1" x14ac:dyDescent="0.25">
      <c r="A394" s="3">
        <v>44745</v>
      </c>
      <c r="B394" s="4" t="s">
        <v>75</v>
      </c>
      <c r="C394" s="5">
        <v>15</v>
      </c>
      <c r="D394" s="5" t="s">
        <v>108</v>
      </c>
      <c r="E394" s="5" t="s">
        <v>107</v>
      </c>
      <c r="F394" s="6">
        <v>0</v>
      </c>
      <c r="G394" t="str">
        <f>VLOOKUP(InputData[[#This Row],[PRODUCT ID]],'Master Data'!$A:$F,2,0)</f>
        <v>Product33</v>
      </c>
      <c r="H394" t="str">
        <f>VLOOKUP(InputData[[#This Row],[PRODUCT ID]],'Master Data'!$A:$F,3,0)</f>
        <v>Category04</v>
      </c>
      <c r="I394" t="str">
        <f>VLOOKUP(InputData[[#This Row],[PRODUCT ID]],'Master Data'!$A:$F,4,0)</f>
        <v>Kg</v>
      </c>
      <c r="J394" s="14">
        <f>VLOOKUP(InputData[[#This Row],[PRODUCT ID]],'Master Data'!$A:$F,5,0)</f>
        <v>95</v>
      </c>
      <c r="K394" s="14">
        <f>VLOOKUP(InputData[[#This Row],[PRODUCT ID]],'Master Data'!$A:$F,6,0)</f>
        <v>119.7</v>
      </c>
      <c r="L394" s="14">
        <f>PRODUCT(InputData[[#This Row],[QUANTITY]],InputData[[#This Row],[COST]])</f>
        <v>1425</v>
      </c>
      <c r="M394" s="14">
        <f>PRODUCT(InputData[[#This Row],[QUANTITY]],InputData[[#This Row],[SALE PRICE ]])*(1-InputData[[#This Row],[DISCOUNT %]])</f>
        <v>1795.5</v>
      </c>
      <c r="N394" s="14">
        <f>InputData[[#This Row],[TOTAL COST]]/10^3</f>
        <v>1.425</v>
      </c>
      <c r="O394" s="14">
        <f>InputData[[#This Row],[TOTAL SALES]]/10^3</f>
        <v>1.7955000000000001</v>
      </c>
      <c r="P394" s="11">
        <f>DAY(InputData[[#This Row],[DATE]])</f>
        <v>3</v>
      </c>
      <c r="Q394" s="11" t="str">
        <f>TEXT(InputData[[#This Row],[DATE]],"mmm")</f>
        <v>Jul</v>
      </c>
      <c r="R394" s="11">
        <f>YEAR(InputData[[#This Row],[DATE]])</f>
        <v>2022</v>
      </c>
      <c r="S394" s="11">
        <f>InputData[[#This Row],[TOTAL SALES]]-InputData[[#This Row],[TOTAL COST]]</f>
        <v>370.5</v>
      </c>
      <c r="T394" s="18">
        <f>InputData[[#This Row],[PROFIT ]]/InputData[[#This Row],[TOTAL SALES]]</f>
        <v>0.20634920634920634</v>
      </c>
    </row>
    <row r="395" spans="1:20" hidden="1" x14ac:dyDescent="0.25">
      <c r="A395" s="3">
        <v>44746</v>
      </c>
      <c r="B395" s="4" t="s">
        <v>20</v>
      </c>
      <c r="C395" s="5">
        <v>7</v>
      </c>
      <c r="D395" s="5" t="s">
        <v>108</v>
      </c>
      <c r="E395" s="5" t="s">
        <v>106</v>
      </c>
      <c r="F395" s="6">
        <v>0</v>
      </c>
      <c r="G395" t="str">
        <f>VLOOKUP(InputData[[#This Row],[PRODUCT ID]],'Master Data'!$A:$F,2,0)</f>
        <v>Product07</v>
      </c>
      <c r="H395" t="str">
        <f>VLOOKUP(InputData[[#This Row],[PRODUCT ID]],'Master Data'!$A:$F,3,0)</f>
        <v>Category01</v>
      </c>
      <c r="I395" t="str">
        <f>VLOOKUP(InputData[[#This Row],[PRODUCT ID]],'Master Data'!$A:$F,4,0)</f>
        <v>Lt</v>
      </c>
      <c r="J395" s="14">
        <f>VLOOKUP(InputData[[#This Row],[PRODUCT ID]],'Master Data'!$A:$F,5,0)</f>
        <v>43</v>
      </c>
      <c r="K395" s="14">
        <f>VLOOKUP(InputData[[#This Row],[PRODUCT ID]],'Master Data'!$A:$F,6,0)</f>
        <v>47.730000000000004</v>
      </c>
      <c r="L395" s="14">
        <f>PRODUCT(InputData[[#This Row],[QUANTITY]],InputData[[#This Row],[COST]])</f>
        <v>301</v>
      </c>
      <c r="M395" s="14">
        <f>PRODUCT(InputData[[#This Row],[QUANTITY]],InputData[[#This Row],[SALE PRICE ]])*(1-InputData[[#This Row],[DISCOUNT %]])</f>
        <v>334.11</v>
      </c>
      <c r="N395" s="14">
        <f>InputData[[#This Row],[TOTAL COST]]/10^3</f>
        <v>0.30099999999999999</v>
      </c>
      <c r="O395" s="14">
        <f>InputData[[#This Row],[TOTAL SALES]]/10^3</f>
        <v>0.33411000000000002</v>
      </c>
      <c r="P395" s="11">
        <f>DAY(InputData[[#This Row],[DATE]])</f>
        <v>4</v>
      </c>
      <c r="Q395" s="11" t="str">
        <f>TEXT(InputData[[#This Row],[DATE]],"mmm")</f>
        <v>Jul</v>
      </c>
      <c r="R395" s="11">
        <f>YEAR(InputData[[#This Row],[DATE]])</f>
        <v>2022</v>
      </c>
      <c r="S395" s="11">
        <f>InputData[[#This Row],[TOTAL SALES]]-InputData[[#This Row],[TOTAL COST]]</f>
        <v>33.110000000000014</v>
      </c>
      <c r="T395" s="18">
        <f>InputData[[#This Row],[PROFIT ]]/InputData[[#This Row],[TOTAL SALES]]</f>
        <v>9.9099099099099142E-2</v>
      </c>
    </row>
    <row r="396" spans="1:20" hidden="1" x14ac:dyDescent="0.25">
      <c r="A396" s="3">
        <v>44747</v>
      </c>
      <c r="B396" s="4" t="s">
        <v>58</v>
      </c>
      <c r="C396" s="5">
        <v>7</v>
      </c>
      <c r="D396" s="5" t="s">
        <v>106</v>
      </c>
      <c r="E396" s="5" t="s">
        <v>107</v>
      </c>
      <c r="F396" s="6">
        <v>0</v>
      </c>
      <c r="G396" t="str">
        <f>VLOOKUP(InputData[[#This Row],[PRODUCT ID]],'Master Data'!$A:$F,2,0)</f>
        <v>Product25</v>
      </c>
      <c r="H396" t="str">
        <f>VLOOKUP(InputData[[#This Row],[PRODUCT ID]],'Master Data'!$A:$F,3,0)</f>
        <v>Category03</v>
      </c>
      <c r="I396" t="str">
        <f>VLOOKUP(InputData[[#This Row],[PRODUCT ID]],'Master Data'!$A:$F,4,0)</f>
        <v>No.</v>
      </c>
      <c r="J396" s="14">
        <f>VLOOKUP(InputData[[#This Row],[PRODUCT ID]],'Master Data'!$A:$F,5,0)</f>
        <v>7</v>
      </c>
      <c r="K396" s="14">
        <f>VLOOKUP(InputData[[#This Row],[PRODUCT ID]],'Master Data'!$A:$F,6,0)</f>
        <v>8.33</v>
      </c>
      <c r="L396" s="14">
        <f>PRODUCT(InputData[[#This Row],[QUANTITY]],InputData[[#This Row],[COST]])</f>
        <v>49</v>
      </c>
      <c r="M396" s="14">
        <f>PRODUCT(InputData[[#This Row],[QUANTITY]],InputData[[#This Row],[SALE PRICE ]])*(1-InputData[[#This Row],[DISCOUNT %]])</f>
        <v>58.31</v>
      </c>
      <c r="N396" s="14">
        <f>InputData[[#This Row],[TOTAL COST]]/10^3</f>
        <v>4.9000000000000002E-2</v>
      </c>
      <c r="O396" s="14">
        <f>InputData[[#This Row],[TOTAL SALES]]/10^3</f>
        <v>5.8310000000000001E-2</v>
      </c>
      <c r="P396" s="11">
        <f>DAY(InputData[[#This Row],[DATE]])</f>
        <v>5</v>
      </c>
      <c r="Q396" s="11" t="str">
        <f>TEXT(InputData[[#This Row],[DATE]],"mmm")</f>
        <v>Jul</v>
      </c>
      <c r="R396" s="11">
        <f>YEAR(InputData[[#This Row],[DATE]])</f>
        <v>2022</v>
      </c>
      <c r="S396" s="11">
        <f>InputData[[#This Row],[TOTAL SALES]]-InputData[[#This Row],[TOTAL COST]]</f>
        <v>9.3100000000000023</v>
      </c>
      <c r="T396" s="18">
        <f>InputData[[#This Row],[PROFIT ]]/InputData[[#This Row],[TOTAL SALES]]</f>
        <v>0.15966386554621853</v>
      </c>
    </row>
    <row r="397" spans="1:20" hidden="1" x14ac:dyDescent="0.25">
      <c r="A397" s="3">
        <v>44747</v>
      </c>
      <c r="B397" s="4" t="s">
        <v>37</v>
      </c>
      <c r="C397" s="5">
        <v>8</v>
      </c>
      <c r="D397" s="5" t="s">
        <v>108</v>
      </c>
      <c r="E397" s="5" t="s">
        <v>106</v>
      </c>
      <c r="F397" s="6">
        <v>0</v>
      </c>
      <c r="G397" t="str">
        <f>VLOOKUP(InputData[[#This Row],[PRODUCT ID]],'Master Data'!$A:$F,2,0)</f>
        <v>Product15</v>
      </c>
      <c r="H397" t="str">
        <f>VLOOKUP(InputData[[#This Row],[PRODUCT ID]],'Master Data'!$A:$F,3,0)</f>
        <v>Category02</v>
      </c>
      <c r="I397" t="str">
        <f>VLOOKUP(InputData[[#This Row],[PRODUCT ID]],'Master Data'!$A:$F,4,0)</f>
        <v>No.</v>
      </c>
      <c r="J397" s="14">
        <f>VLOOKUP(InputData[[#This Row],[PRODUCT ID]],'Master Data'!$A:$F,5,0)</f>
        <v>12</v>
      </c>
      <c r="K397" s="14">
        <f>VLOOKUP(InputData[[#This Row],[PRODUCT ID]],'Master Data'!$A:$F,6,0)</f>
        <v>15.719999999999999</v>
      </c>
      <c r="L397" s="14">
        <f>PRODUCT(InputData[[#This Row],[QUANTITY]],InputData[[#This Row],[COST]])</f>
        <v>96</v>
      </c>
      <c r="M397" s="14">
        <f>PRODUCT(InputData[[#This Row],[QUANTITY]],InputData[[#This Row],[SALE PRICE ]])*(1-InputData[[#This Row],[DISCOUNT %]])</f>
        <v>125.75999999999999</v>
      </c>
      <c r="N397" s="14">
        <f>InputData[[#This Row],[TOTAL COST]]/10^3</f>
        <v>9.6000000000000002E-2</v>
      </c>
      <c r="O397" s="14">
        <f>InputData[[#This Row],[TOTAL SALES]]/10^3</f>
        <v>0.12575999999999998</v>
      </c>
      <c r="P397" s="11">
        <f>DAY(InputData[[#This Row],[DATE]])</f>
        <v>5</v>
      </c>
      <c r="Q397" s="11" t="str">
        <f>TEXT(InputData[[#This Row],[DATE]],"mmm")</f>
        <v>Jul</v>
      </c>
      <c r="R397" s="11">
        <f>YEAR(InputData[[#This Row],[DATE]])</f>
        <v>2022</v>
      </c>
      <c r="S397" s="11">
        <f>InputData[[#This Row],[TOTAL SALES]]-InputData[[#This Row],[TOTAL COST]]</f>
        <v>29.759999999999991</v>
      </c>
      <c r="T397" s="18">
        <f>InputData[[#This Row],[PROFIT ]]/InputData[[#This Row],[TOTAL SALES]]</f>
        <v>0.23664122137404575</v>
      </c>
    </row>
    <row r="398" spans="1:20" hidden="1" x14ac:dyDescent="0.25">
      <c r="A398" s="3">
        <v>44748</v>
      </c>
      <c r="B398" s="4" t="s">
        <v>92</v>
      </c>
      <c r="C398" s="5">
        <v>2</v>
      </c>
      <c r="D398" s="5" t="s">
        <v>108</v>
      </c>
      <c r="E398" s="5" t="s">
        <v>107</v>
      </c>
      <c r="F398" s="6">
        <v>0</v>
      </c>
      <c r="G398" t="str">
        <f>VLOOKUP(InputData[[#This Row],[PRODUCT ID]],'Master Data'!$A:$F,2,0)</f>
        <v>Product41</v>
      </c>
      <c r="H398" t="str">
        <f>VLOOKUP(InputData[[#This Row],[PRODUCT ID]],'Master Data'!$A:$F,3,0)</f>
        <v>Category05</v>
      </c>
      <c r="I398" t="str">
        <f>VLOOKUP(InputData[[#This Row],[PRODUCT ID]],'Master Data'!$A:$F,4,0)</f>
        <v>Ft</v>
      </c>
      <c r="J398" s="14">
        <f>VLOOKUP(InputData[[#This Row],[PRODUCT ID]],'Master Data'!$A:$F,5,0)</f>
        <v>138</v>
      </c>
      <c r="K398" s="14">
        <f>VLOOKUP(InputData[[#This Row],[PRODUCT ID]],'Master Data'!$A:$F,6,0)</f>
        <v>173.88</v>
      </c>
      <c r="L398" s="14">
        <f>PRODUCT(InputData[[#This Row],[QUANTITY]],InputData[[#This Row],[COST]])</f>
        <v>276</v>
      </c>
      <c r="M398" s="14">
        <f>PRODUCT(InputData[[#This Row],[QUANTITY]],InputData[[#This Row],[SALE PRICE ]])*(1-InputData[[#This Row],[DISCOUNT %]])</f>
        <v>347.76</v>
      </c>
      <c r="N398" s="14">
        <f>InputData[[#This Row],[TOTAL COST]]/10^3</f>
        <v>0.27600000000000002</v>
      </c>
      <c r="O398" s="14">
        <f>InputData[[#This Row],[TOTAL SALES]]/10^3</f>
        <v>0.34776000000000001</v>
      </c>
      <c r="P398" s="11">
        <f>DAY(InputData[[#This Row],[DATE]])</f>
        <v>6</v>
      </c>
      <c r="Q398" s="11" t="str">
        <f>TEXT(InputData[[#This Row],[DATE]],"mmm")</f>
        <v>Jul</v>
      </c>
      <c r="R398" s="11">
        <f>YEAR(InputData[[#This Row],[DATE]])</f>
        <v>2022</v>
      </c>
      <c r="S398" s="11">
        <f>InputData[[#This Row],[TOTAL SALES]]-InputData[[#This Row],[TOTAL COST]]</f>
        <v>71.759999999999991</v>
      </c>
      <c r="T398" s="18">
        <f>InputData[[#This Row],[PROFIT ]]/InputData[[#This Row],[TOTAL SALES]]</f>
        <v>0.20634920634920634</v>
      </c>
    </row>
    <row r="399" spans="1:20" hidden="1" x14ac:dyDescent="0.25">
      <c r="A399" s="3">
        <v>44750</v>
      </c>
      <c r="B399" s="4" t="s">
        <v>43</v>
      </c>
      <c r="C399" s="5">
        <v>2</v>
      </c>
      <c r="D399" s="5" t="s">
        <v>108</v>
      </c>
      <c r="E399" s="5" t="s">
        <v>106</v>
      </c>
      <c r="F399" s="6">
        <v>0</v>
      </c>
      <c r="G399" t="str">
        <f>VLOOKUP(InputData[[#This Row],[PRODUCT ID]],'Master Data'!$A:$F,2,0)</f>
        <v>Product18</v>
      </c>
      <c r="H399" t="str">
        <f>VLOOKUP(InputData[[#This Row],[PRODUCT ID]],'Master Data'!$A:$F,3,0)</f>
        <v>Category02</v>
      </c>
      <c r="I399" t="str">
        <f>VLOOKUP(InputData[[#This Row],[PRODUCT ID]],'Master Data'!$A:$F,4,0)</f>
        <v>No.</v>
      </c>
      <c r="J399" s="14">
        <f>VLOOKUP(InputData[[#This Row],[PRODUCT ID]],'Master Data'!$A:$F,5,0)</f>
        <v>37</v>
      </c>
      <c r="K399" s="14">
        <f>VLOOKUP(InputData[[#This Row],[PRODUCT ID]],'Master Data'!$A:$F,6,0)</f>
        <v>49.21</v>
      </c>
      <c r="L399" s="14">
        <f>PRODUCT(InputData[[#This Row],[QUANTITY]],InputData[[#This Row],[COST]])</f>
        <v>74</v>
      </c>
      <c r="M399" s="14">
        <f>PRODUCT(InputData[[#This Row],[QUANTITY]],InputData[[#This Row],[SALE PRICE ]])*(1-InputData[[#This Row],[DISCOUNT %]])</f>
        <v>98.42</v>
      </c>
      <c r="N399" s="14">
        <f>InputData[[#This Row],[TOTAL COST]]/10^3</f>
        <v>7.3999999999999996E-2</v>
      </c>
      <c r="O399" s="14">
        <f>InputData[[#This Row],[TOTAL SALES]]/10^3</f>
        <v>9.8420000000000007E-2</v>
      </c>
      <c r="P399" s="11">
        <f>DAY(InputData[[#This Row],[DATE]])</f>
        <v>8</v>
      </c>
      <c r="Q399" s="11" t="str">
        <f>TEXT(InputData[[#This Row],[DATE]],"mmm")</f>
        <v>Jul</v>
      </c>
      <c r="R399" s="11">
        <f>YEAR(InputData[[#This Row],[DATE]])</f>
        <v>2022</v>
      </c>
      <c r="S399" s="11">
        <f>InputData[[#This Row],[TOTAL SALES]]-InputData[[#This Row],[TOTAL COST]]</f>
        <v>24.42</v>
      </c>
      <c r="T399" s="18">
        <f>InputData[[#This Row],[PROFIT ]]/InputData[[#This Row],[TOTAL SALES]]</f>
        <v>0.24812030075187971</v>
      </c>
    </row>
    <row r="400" spans="1:20" hidden="1" x14ac:dyDescent="0.25">
      <c r="A400" s="3">
        <v>44752</v>
      </c>
      <c r="B400" s="4" t="s">
        <v>73</v>
      </c>
      <c r="C400" s="5">
        <v>12</v>
      </c>
      <c r="D400" s="5" t="s">
        <v>106</v>
      </c>
      <c r="E400" s="5" t="s">
        <v>107</v>
      </c>
      <c r="F400" s="6">
        <v>0</v>
      </c>
      <c r="G400" t="str">
        <f>VLOOKUP(InputData[[#This Row],[PRODUCT ID]],'Master Data'!$A:$F,2,0)</f>
        <v>Product32</v>
      </c>
      <c r="H400" t="str">
        <f>VLOOKUP(InputData[[#This Row],[PRODUCT ID]],'Master Data'!$A:$F,3,0)</f>
        <v>Category04</v>
      </c>
      <c r="I400" t="str">
        <f>VLOOKUP(InputData[[#This Row],[PRODUCT ID]],'Master Data'!$A:$F,4,0)</f>
        <v>Kg</v>
      </c>
      <c r="J400" s="14">
        <f>VLOOKUP(InputData[[#This Row],[PRODUCT ID]],'Master Data'!$A:$F,5,0)</f>
        <v>89</v>
      </c>
      <c r="K400" s="14">
        <f>VLOOKUP(InputData[[#This Row],[PRODUCT ID]],'Master Data'!$A:$F,6,0)</f>
        <v>117.48</v>
      </c>
      <c r="L400" s="14">
        <f>PRODUCT(InputData[[#This Row],[QUANTITY]],InputData[[#This Row],[COST]])</f>
        <v>1068</v>
      </c>
      <c r="M400" s="14">
        <f>PRODUCT(InputData[[#This Row],[QUANTITY]],InputData[[#This Row],[SALE PRICE ]])*(1-InputData[[#This Row],[DISCOUNT %]])</f>
        <v>1409.76</v>
      </c>
      <c r="N400" s="14">
        <f>InputData[[#This Row],[TOTAL COST]]/10^3</f>
        <v>1.0680000000000001</v>
      </c>
      <c r="O400" s="14">
        <f>InputData[[#This Row],[TOTAL SALES]]/10^3</f>
        <v>1.4097599999999999</v>
      </c>
      <c r="P400" s="11">
        <f>DAY(InputData[[#This Row],[DATE]])</f>
        <v>10</v>
      </c>
      <c r="Q400" s="11" t="str">
        <f>TEXT(InputData[[#This Row],[DATE]],"mmm")</f>
        <v>Jul</v>
      </c>
      <c r="R400" s="11">
        <f>YEAR(InputData[[#This Row],[DATE]])</f>
        <v>2022</v>
      </c>
      <c r="S400" s="11">
        <f>InputData[[#This Row],[TOTAL SALES]]-InputData[[#This Row],[TOTAL COST]]</f>
        <v>341.76</v>
      </c>
      <c r="T400" s="18">
        <f>InputData[[#This Row],[PROFIT ]]/InputData[[#This Row],[TOTAL SALES]]</f>
        <v>0.24242424242424243</v>
      </c>
    </row>
    <row r="401" spans="1:20" hidden="1" x14ac:dyDescent="0.25">
      <c r="A401" s="3">
        <v>44754</v>
      </c>
      <c r="B401" s="4" t="s">
        <v>65</v>
      </c>
      <c r="C401" s="5">
        <v>12</v>
      </c>
      <c r="D401" s="5" t="s">
        <v>108</v>
      </c>
      <c r="E401" s="5" t="s">
        <v>107</v>
      </c>
      <c r="F401" s="6">
        <v>0</v>
      </c>
      <c r="G401" t="str">
        <f>VLOOKUP(InputData[[#This Row],[PRODUCT ID]],'Master Data'!$A:$F,2,0)</f>
        <v>Product28</v>
      </c>
      <c r="H401" t="str">
        <f>VLOOKUP(InputData[[#This Row],[PRODUCT ID]],'Master Data'!$A:$F,3,0)</f>
        <v>Category04</v>
      </c>
      <c r="I401" t="str">
        <f>VLOOKUP(InputData[[#This Row],[PRODUCT ID]],'Master Data'!$A:$F,4,0)</f>
        <v>No.</v>
      </c>
      <c r="J401" s="14">
        <f>VLOOKUP(InputData[[#This Row],[PRODUCT ID]],'Master Data'!$A:$F,5,0)</f>
        <v>37</v>
      </c>
      <c r="K401" s="14">
        <f>VLOOKUP(InputData[[#This Row],[PRODUCT ID]],'Master Data'!$A:$F,6,0)</f>
        <v>41.81</v>
      </c>
      <c r="L401" s="14">
        <f>PRODUCT(InputData[[#This Row],[QUANTITY]],InputData[[#This Row],[COST]])</f>
        <v>444</v>
      </c>
      <c r="M401" s="14">
        <f>PRODUCT(InputData[[#This Row],[QUANTITY]],InputData[[#This Row],[SALE PRICE ]])*(1-InputData[[#This Row],[DISCOUNT %]])</f>
        <v>501.72</v>
      </c>
      <c r="N401" s="14">
        <f>InputData[[#This Row],[TOTAL COST]]/10^3</f>
        <v>0.44400000000000001</v>
      </c>
      <c r="O401" s="14">
        <f>InputData[[#This Row],[TOTAL SALES]]/10^3</f>
        <v>0.50172000000000005</v>
      </c>
      <c r="P401" s="11">
        <f>DAY(InputData[[#This Row],[DATE]])</f>
        <v>12</v>
      </c>
      <c r="Q401" s="11" t="str">
        <f>TEXT(InputData[[#This Row],[DATE]],"mmm")</f>
        <v>Jul</v>
      </c>
      <c r="R401" s="11">
        <f>YEAR(InputData[[#This Row],[DATE]])</f>
        <v>2022</v>
      </c>
      <c r="S401" s="11">
        <f>InputData[[#This Row],[TOTAL SALES]]-InputData[[#This Row],[TOTAL COST]]</f>
        <v>57.720000000000027</v>
      </c>
      <c r="T401" s="18">
        <f>InputData[[#This Row],[PROFIT ]]/InputData[[#This Row],[TOTAL SALES]]</f>
        <v>0.11504424778761067</v>
      </c>
    </row>
    <row r="402" spans="1:20" hidden="1" x14ac:dyDescent="0.25">
      <c r="A402" s="3">
        <v>44755</v>
      </c>
      <c r="B402" s="4" t="s">
        <v>58</v>
      </c>
      <c r="C402" s="5">
        <v>7</v>
      </c>
      <c r="D402" s="5" t="s">
        <v>108</v>
      </c>
      <c r="E402" s="5" t="s">
        <v>106</v>
      </c>
      <c r="F402" s="6">
        <v>0</v>
      </c>
      <c r="G402" t="str">
        <f>VLOOKUP(InputData[[#This Row],[PRODUCT ID]],'Master Data'!$A:$F,2,0)</f>
        <v>Product25</v>
      </c>
      <c r="H402" t="str">
        <f>VLOOKUP(InputData[[#This Row],[PRODUCT ID]],'Master Data'!$A:$F,3,0)</f>
        <v>Category03</v>
      </c>
      <c r="I402" t="str">
        <f>VLOOKUP(InputData[[#This Row],[PRODUCT ID]],'Master Data'!$A:$F,4,0)</f>
        <v>No.</v>
      </c>
      <c r="J402" s="14">
        <f>VLOOKUP(InputData[[#This Row],[PRODUCT ID]],'Master Data'!$A:$F,5,0)</f>
        <v>7</v>
      </c>
      <c r="K402" s="14">
        <f>VLOOKUP(InputData[[#This Row],[PRODUCT ID]],'Master Data'!$A:$F,6,0)</f>
        <v>8.33</v>
      </c>
      <c r="L402" s="14">
        <f>PRODUCT(InputData[[#This Row],[QUANTITY]],InputData[[#This Row],[COST]])</f>
        <v>49</v>
      </c>
      <c r="M402" s="14">
        <f>PRODUCT(InputData[[#This Row],[QUANTITY]],InputData[[#This Row],[SALE PRICE ]])*(1-InputData[[#This Row],[DISCOUNT %]])</f>
        <v>58.31</v>
      </c>
      <c r="N402" s="14">
        <f>InputData[[#This Row],[TOTAL COST]]/10^3</f>
        <v>4.9000000000000002E-2</v>
      </c>
      <c r="O402" s="14">
        <f>InputData[[#This Row],[TOTAL SALES]]/10^3</f>
        <v>5.8310000000000001E-2</v>
      </c>
      <c r="P402" s="11">
        <f>DAY(InputData[[#This Row],[DATE]])</f>
        <v>13</v>
      </c>
      <c r="Q402" s="11" t="str">
        <f>TEXT(InputData[[#This Row],[DATE]],"mmm")</f>
        <v>Jul</v>
      </c>
      <c r="R402" s="11">
        <f>YEAR(InputData[[#This Row],[DATE]])</f>
        <v>2022</v>
      </c>
      <c r="S402" s="11">
        <f>InputData[[#This Row],[TOTAL SALES]]-InputData[[#This Row],[TOTAL COST]]</f>
        <v>9.3100000000000023</v>
      </c>
      <c r="T402" s="18">
        <f>InputData[[#This Row],[PROFIT ]]/InputData[[#This Row],[TOTAL SALES]]</f>
        <v>0.15966386554621853</v>
      </c>
    </row>
    <row r="403" spans="1:20" hidden="1" x14ac:dyDescent="0.25">
      <c r="A403" s="3">
        <v>44756</v>
      </c>
      <c r="B403" s="4" t="s">
        <v>75</v>
      </c>
      <c r="C403" s="5">
        <v>9</v>
      </c>
      <c r="D403" s="5" t="s">
        <v>108</v>
      </c>
      <c r="E403" s="5" t="s">
        <v>106</v>
      </c>
      <c r="F403" s="6">
        <v>0</v>
      </c>
      <c r="G403" t="str">
        <f>VLOOKUP(InputData[[#This Row],[PRODUCT ID]],'Master Data'!$A:$F,2,0)</f>
        <v>Product33</v>
      </c>
      <c r="H403" t="str">
        <f>VLOOKUP(InputData[[#This Row],[PRODUCT ID]],'Master Data'!$A:$F,3,0)</f>
        <v>Category04</v>
      </c>
      <c r="I403" t="str">
        <f>VLOOKUP(InputData[[#This Row],[PRODUCT ID]],'Master Data'!$A:$F,4,0)</f>
        <v>Kg</v>
      </c>
      <c r="J403" s="14">
        <f>VLOOKUP(InputData[[#This Row],[PRODUCT ID]],'Master Data'!$A:$F,5,0)</f>
        <v>95</v>
      </c>
      <c r="K403" s="14">
        <f>VLOOKUP(InputData[[#This Row],[PRODUCT ID]],'Master Data'!$A:$F,6,0)</f>
        <v>119.7</v>
      </c>
      <c r="L403" s="14">
        <f>PRODUCT(InputData[[#This Row],[QUANTITY]],InputData[[#This Row],[COST]])</f>
        <v>855</v>
      </c>
      <c r="M403" s="14">
        <f>PRODUCT(InputData[[#This Row],[QUANTITY]],InputData[[#This Row],[SALE PRICE ]])*(1-InputData[[#This Row],[DISCOUNT %]])</f>
        <v>1077.3</v>
      </c>
      <c r="N403" s="14">
        <f>InputData[[#This Row],[TOTAL COST]]/10^3</f>
        <v>0.85499999999999998</v>
      </c>
      <c r="O403" s="14">
        <f>InputData[[#This Row],[TOTAL SALES]]/10^3</f>
        <v>1.0772999999999999</v>
      </c>
      <c r="P403" s="11">
        <f>DAY(InputData[[#This Row],[DATE]])</f>
        <v>14</v>
      </c>
      <c r="Q403" s="11" t="str">
        <f>TEXT(InputData[[#This Row],[DATE]],"mmm")</f>
        <v>Jul</v>
      </c>
      <c r="R403" s="11">
        <f>YEAR(InputData[[#This Row],[DATE]])</f>
        <v>2022</v>
      </c>
      <c r="S403" s="11">
        <f>InputData[[#This Row],[TOTAL SALES]]-InputData[[#This Row],[TOTAL COST]]</f>
        <v>222.29999999999995</v>
      </c>
      <c r="T403" s="18">
        <f>InputData[[#This Row],[PROFIT ]]/InputData[[#This Row],[TOTAL SALES]]</f>
        <v>0.20634920634920631</v>
      </c>
    </row>
    <row r="404" spans="1:20" hidden="1" x14ac:dyDescent="0.25">
      <c r="A404" s="3">
        <v>44757</v>
      </c>
      <c r="B404" s="4" t="s">
        <v>14</v>
      </c>
      <c r="C404" s="5">
        <v>2</v>
      </c>
      <c r="D404" s="5" t="s">
        <v>106</v>
      </c>
      <c r="E404" s="5" t="s">
        <v>106</v>
      </c>
      <c r="F404" s="6">
        <v>0</v>
      </c>
      <c r="G404" t="str">
        <f>VLOOKUP(InputData[[#This Row],[PRODUCT ID]],'Master Data'!$A:$F,2,0)</f>
        <v>Product04</v>
      </c>
      <c r="H404" t="str">
        <f>VLOOKUP(InputData[[#This Row],[PRODUCT ID]],'Master Data'!$A:$F,3,0)</f>
        <v>Category01</v>
      </c>
      <c r="I404" t="str">
        <f>VLOOKUP(InputData[[#This Row],[PRODUCT ID]],'Master Data'!$A:$F,4,0)</f>
        <v>Lt</v>
      </c>
      <c r="J404" s="14">
        <f>VLOOKUP(InputData[[#This Row],[PRODUCT ID]],'Master Data'!$A:$F,5,0)</f>
        <v>44</v>
      </c>
      <c r="K404" s="14">
        <f>VLOOKUP(InputData[[#This Row],[PRODUCT ID]],'Master Data'!$A:$F,6,0)</f>
        <v>48.84</v>
      </c>
      <c r="L404" s="14">
        <f>PRODUCT(InputData[[#This Row],[QUANTITY]],InputData[[#This Row],[COST]])</f>
        <v>88</v>
      </c>
      <c r="M404" s="14">
        <f>PRODUCT(InputData[[#This Row],[QUANTITY]],InputData[[#This Row],[SALE PRICE ]])*(1-InputData[[#This Row],[DISCOUNT %]])</f>
        <v>97.68</v>
      </c>
      <c r="N404" s="14">
        <f>InputData[[#This Row],[TOTAL COST]]/10^3</f>
        <v>8.7999999999999995E-2</v>
      </c>
      <c r="O404" s="14">
        <f>InputData[[#This Row],[TOTAL SALES]]/10^3</f>
        <v>9.7680000000000003E-2</v>
      </c>
      <c r="P404" s="11">
        <f>DAY(InputData[[#This Row],[DATE]])</f>
        <v>15</v>
      </c>
      <c r="Q404" s="11" t="str">
        <f>TEXT(InputData[[#This Row],[DATE]],"mmm")</f>
        <v>Jul</v>
      </c>
      <c r="R404" s="11">
        <f>YEAR(InputData[[#This Row],[DATE]])</f>
        <v>2022</v>
      </c>
      <c r="S404" s="11">
        <f>InputData[[#This Row],[TOTAL SALES]]-InputData[[#This Row],[TOTAL COST]]</f>
        <v>9.6800000000000068</v>
      </c>
      <c r="T404" s="18">
        <f>InputData[[#This Row],[PROFIT ]]/InputData[[#This Row],[TOTAL SALES]]</f>
        <v>9.9099099099099155E-2</v>
      </c>
    </row>
    <row r="405" spans="1:20" hidden="1" x14ac:dyDescent="0.25">
      <c r="A405" s="3">
        <v>44759</v>
      </c>
      <c r="B405" s="4" t="s">
        <v>92</v>
      </c>
      <c r="C405" s="5">
        <v>8</v>
      </c>
      <c r="D405" s="5" t="s">
        <v>106</v>
      </c>
      <c r="E405" s="5" t="s">
        <v>107</v>
      </c>
      <c r="F405" s="6">
        <v>0</v>
      </c>
      <c r="G405" t="str">
        <f>VLOOKUP(InputData[[#This Row],[PRODUCT ID]],'Master Data'!$A:$F,2,0)</f>
        <v>Product41</v>
      </c>
      <c r="H405" t="str">
        <f>VLOOKUP(InputData[[#This Row],[PRODUCT ID]],'Master Data'!$A:$F,3,0)</f>
        <v>Category05</v>
      </c>
      <c r="I405" t="str">
        <f>VLOOKUP(InputData[[#This Row],[PRODUCT ID]],'Master Data'!$A:$F,4,0)</f>
        <v>Ft</v>
      </c>
      <c r="J405" s="14">
        <f>VLOOKUP(InputData[[#This Row],[PRODUCT ID]],'Master Data'!$A:$F,5,0)</f>
        <v>138</v>
      </c>
      <c r="K405" s="14">
        <f>VLOOKUP(InputData[[#This Row],[PRODUCT ID]],'Master Data'!$A:$F,6,0)</f>
        <v>173.88</v>
      </c>
      <c r="L405" s="14">
        <f>PRODUCT(InputData[[#This Row],[QUANTITY]],InputData[[#This Row],[COST]])</f>
        <v>1104</v>
      </c>
      <c r="M405" s="14">
        <f>PRODUCT(InputData[[#This Row],[QUANTITY]],InputData[[#This Row],[SALE PRICE ]])*(1-InputData[[#This Row],[DISCOUNT %]])</f>
        <v>1391.04</v>
      </c>
      <c r="N405" s="14">
        <f>InputData[[#This Row],[TOTAL COST]]/10^3</f>
        <v>1.1040000000000001</v>
      </c>
      <c r="O405" s="14">
        <f>InputData[[#This Row],[TOTAL SALES]]/10^3</f>
        <v>1.3910400000000001</v>
      </c>
      <c r="P405" s="11">
        <f>DAY(InputData[[#This Row],[DATE]])</f>
        <v>17</v>
      </c>
      <c r="Q405" s="11" t="str">
        <f>TEXT(InputData[[#This Row],[DATE]],"mmm")</f>
        <v>Jul</v>
      </c>
      <c r="R405" s="11">
        <f>YEAR(InputData[[#This Row],[DATE]])</f>
        <v>2022</v>
      </c>
      <c r="S405" s="11">
        <f>InputData[[#This Row],[TOTAL SALES]]-InputData[[#This Row],[TOTAL COST]]</f>
        <v>287.03999999999996</v>
      </c>
      <c r="T405" s="18">
        <f>InputData[[#This Row],[PROFIT ]]/InputData[[#This Row],[TOTAL SALES]]</f>
        <v>0.20634920634920634</v>
      </c>
    </row>
    <row r="406" spans="1:20" hidden="1" x14ac:dyDescent="0.25">
      <c r="A406" s="3">
        <v>44760</v>
      </c>
      <c r="B406" s="4" t="s">
        <v>26</v>
      </c>
      <c r="C406" s="5">
        <v>12</v>
      </c>
      <c r="D406" s="5" t="s">
        <v>108</v>
      </c>
      <c r="E406" s="5" t="s">
        <v>106</v>
      </c>
      <c r="F406" s="6">
        <v>0</v>
      </c>
      <c r="G406" t="str">
        <f>VLOOKUP(InputData[[#This Row],[PRODUCT ID]],'Master Data'!$A:$F,2,0)</f>
        <v>Product10</v>
      </c>
      <c r="H406" t="str">
        <f>VLOOKUP(InputData[[#This Row],[PRODUCT ID]],'Master Data'!$A:$F,3,0)</f>
        <v>Category02</v>
      </c>
      <c r="I406" t="str">
        <f>VLOOKUP(InputData[[#This Row],[PRODUCT ID]],'Master Data'!$A:$F,4,0)</f>
        <v>Ft</v>
      </c>
      <c r="J406" s="14">
        <f>VLOOKUP(InputData[[#This Row],[PRODUCT ID]],'Master Data'!$A:$F,5,0)</f>
        <v>148</v>
      </c>
      <c r="K406" s="14">
        <f>VLOOKUP(InputData[[#This Row],[PRODUCT ID]],'Master Data'!$A:$F,6,0)</f>
        <v>164.28</v>
      </c>
      <c r="L406" s="14">
        <f>PRODUCT(InputData[[#This Row],[QUANTITY]],InputData[[#This Row],[COST]])</f>
        <v>1776</v>
      </c>
      <c r="M406" s="14">
        <f>PRODUCT(InputData[[#This Row],[QUANTITY]],InputData[[#This Row],[SALE PRICE ]])*(1-InputData[[#This Row],[DISCOUNT %]])</f>
        <v>1971.3600000000001</v>
      </c>
      <c r="N406" s="14">
        <f>InputData[[#This Row],[TOTAL COST]]/10^3</f>
        <v>1.776</v>
      </c>
      <c r="O406" s="14">
        <f>InputData[[#This Row],[TOTAL SALES]]/10^3</f>
        <v>1.9713600000000002</v>
      </c>
      <c r="P406" s="11">
        <f>DAY(InputData[[#This Row],[DATE]])</f>
        <v>18</v>
      </c>
      <c r="Q406" s="11" t="str">
        <f>TEXT(InputData[[#This Row],[DATE]],"mmm")</f>
        <v>Jul</v>
      </c>
      <c r="R406" s="11">
        <f>YEAR(InputData[[#This Row],[DATE]])</f>
        <v>2022</v>
      </c>
      <c r="S406" s="11">
        <f>InputData[[#This Row],[TOTAL SALES]]-InputData[[#This Row],[TOTAL COST]]</f>
        <v>195.36000000000013</v>
      </c>
      <c r="T406" s="18">
        <f>InputData[[#This Row],[PROFIT ]]/InputData[[#This Row],[TOTAL SALES]]</f>
        <v>9.9099099099099155E-2</v>
      </c>
    </row>
    <row r="407" spans="1:20" hidden="1" x14ac:dyDescent="0.25">
      <c r="A407" s="3">
        <v>44762</v>
      </c>
      <c r="B407" s="4" t="s">
        <v>94</v>
      </c>
      <c r="C407" s="5">
        <v>8</v>
      </c>
      <c r="D407" s="5" t="s">
        <v>105</v>
      </c>
      <c r="E407" s="5" t="s">
        <v>106</v>
      </c>
      <c r="F407" s="6">
        <v>0</v>
      </c>
      <c r="G407" t="str">
        <f>VLOOKUP(InputData[[#This Row],[PRODUCT ID]],'Master Data'!$A:$F,2,0)</f>
        <v>Product42</v>
      </c>
      <c r="H407" t="str">
        <f>VLOOKUP(InputData[[#This Row],[PRODUCT ID]],'Master Data'!$A:$F,3,0)</f>
        <v>Category05</v>
      </c>
      <c r="I407" t="str">
        <f>VLOOKUP(InputData[[#This Row],[PRODUCT ID]],'Master Data'!$A:$F,4,0)</f>
        <v>Ft</v>
      </c>
      <c r="J407" s="14">
        <f>VLOOKUP(InputData[[#This Row],[PRODUCT ID]],'Master Data'!$A:$F,5,0)</f>
        <v>120</v>
      </c>
      <c r="K407" s="14">
        <f>VLOOKUP(InputData[[#This Row],[PRODUCT ID]],'Master Data'!$A:$F,6,0)</f>
        <v>162</v>
      </c>
      <c r="L407" s="14">
        <f>PRODUCT(InputData[[#This Row],[QUANTITY]],InputData[[#This Row],[COST]])</f>
        <v>960</v>
      </c>
      <c r="M407" s="14">
        <f>PRODUCT(InputData[[#This Row],[QUANTITY]],InputData[[#This Row],[SALE PRICE ]])*(1-InputData[[#This Row],[DISCOUNT %]])</f>
        <v>1296</v>
      </c>
      <c r="N407" s="14">
        <f>InputData[[#This Row],[TOTAL COST]]/10^3</f>
        <v>0.96</v>
      </c>
      <c r="O407" s="14">
        <f>InputData[[#This Row],[TOTAL SALES]]/10^3</f>
        <v>1.296</v>
      </c>
      <c r="P407" s="11">
        <f>DAY(InputData[[#This Row],[DATE]])</f>
        <v>20</v>
      </c>
      <c r="Q407" s="11" t="str">
        <f>TEXT(InputData[[#This Row],[DATE]],"mmm")</f>
        <v>Jul</v>
      </c>
      <c r="R407" s="11">
        <f>YEAR(InputData[[#This Row],[DATE]])</f>
        <v>2022</v>
      </c>
      <c r="S407" s="11">
        <f>InputData[[#This Row],[TOTAL SALES]]-InputData[[#This Row],[TOTAL COST]]</f>
        <v>336</v>
      </c>
      <c r="T407" s="18">
        <f>InputData[[#This Row],[PROFIT ]]/InputData[[#This Row],[TOTAL SALES]]</f>
        <v>0.25925925925925924</v>
      </c>
    </row>
    <row r="408" spans="1:20" hidden="1" x14ac:dyDescent="0.25">
      <c r="A408" s="3">
        <v>44764</v>
      </c>
      <c r="B408" s="4" t="s">
        <v>77</v>
      </c>
      <c r="C408" s="5">
        <v>6</v>
      </c>
      <c r="D408" s="5" t="s">
        <v>108</v>
      </c>
      <c r="E408" s="5" t="s">
        <v>107</v>
      </c>
      <c r="F408" s="6">
        <v>0</v>
      </c>
      <c r="G408" t="str">
        <f>VLOOKUP(InputData[[#This Row],[PRODUCT ID]],'Master Data'!$A:$F,2,0)</f>
        <v>Product34</v>
      </c>
      <c r="H408" t="str">
        <f>VLOOKUP(InputData[[#This Row],[PRODUCT ID]],'Master Data'!$A:$F,3,0)</f>
        <v>Category04</v>
      </c>
      <c r="I408" t="str">
        <f>VLOOKUP(InputData[[#This Row],[PRODUCT ID]],'Master Data'!$A:$F,4,0)</f>
        <v>Lt</v>
      </c>
      <c r="J408" s="14">
        <f>VLOOKUP(InputData[[#This Row],[PRODUCT ID]],'Master Data'!$A:$F,5,0)</f>
        <v>55</v>
      </c>
      <c r="K408" s="14">
        <f>VLOOKUP(InputData[[#This Row],[PRODUCT ID]],'Master Data'!$A:$F,6,0)</f>
        <v>58.3</v>
      </c>
      <c r="L408" s="14">
        <f>PRODUCT(InputData[[#This Row],[QUANTITY]],InputData[[#This Row],[COST]])</f>
        <v>330</v>
      </c>
      <c r="M408" s="14">
        <f>PRODUCT(InputData[[#This Row],[QUANTITY]],InputData[[#This Row],[SALE PRICE ]])*(1-InputData[[#This Row],[DISCOUNT %]])</f>
        <v>349.79999999999995</v>
      </c>
      <c r="N408" s="14">
        <f>InputData[[#This Row],[TOTAL COST]]/10^3</f>
        <v>0.33</v>
      </c>
      <c r="O408" s="14">
        <f>InputData[[#This Row],[TOTAL SALES]]/10^3</f>
        <v>0.34979999999999994</v>
      </c>
      <c r="P408" s="11">
        <f>DAY(InputData[[#This Row],[DATE]])</f>
        <v>22</v>
      </c>
      <c r="Q408" s="11" t="str">
        <f>TEXT(InputData[[#This Row],[DATE]],"mmm")</f>
        <v>Jul</v>
      </c>
      <c r="R408" s="11">
        <f>YEAR(InputData[[#This Row],[DATE]])</f>
        <v>2022</v>
      </c>
      <c r="S408" s="11">
        <f>InputData[[#This Row],[TOTAL SALES]]-InputData[[#This Row],[TOTAL COST]]</f>
        <v>19.799999999999955</v>
      </c>
      <c r="T408" s="18">
        <f>InputData[[#This Row],[PROFIT ]]/InputData[[#This Row],[TOTAL SALES]]</f>
        <v>5.6603773584905537E-2</v>
      </c>
    </row>
    <row r="409" spans="1:20" hidden="1" x14ac:dyDescent="0.25">
      <c r="A409" s="3">
        <v>44765</v>
      </c>
      <c r="B409" s="4" t="s">
        <v>43</v>
      </c>
      <c r="C409" s="5">
        <v>2</v>
      </c>
      <c r="D409" s="5" t="s">
        <v>106</v>
      </c>
      <c r="E409" s="5" t="s">
        <v>106</v>
      </c>
      <c r="F409" s="6">
        <v>0</v>
      </c>
      <c r="G409" t="str">
        <f>VLOOKUP(InputData[[#This Row],[PRODUCT ID]],'Master Data'!$A:$F,2,0)</f>
        <v>Product18</v>
      </c>
      <c r="H409" t="str">
        <f>VLOOKUP(InputData[[#This Row],[PRODUCT ID]],'Master Data'!$A:$F,3,0)</f>
        <v>Category02</v>
      </c>
      <c r="I409" t="str">
        <f>VLOOKUP(InputData[[#This Row],[PRODUCT ID]],'Master Data'!$A:$F,4,0)</f>
        <v>No.</v>
      </c>
      <c r="J409" s="14">
        <f>VLOOKUP(InputData[[#This Row],[PRODUCT ID]],'Master Data'!$A:$F,5,0)</f>
        <v>37</v>
      </c>
      <c r="K409" s="14">
        <f>VLOOKUP(InputData[[#This Row],[PRODUCT ID]],'Master Data'!$A:$F,6,0)</f>
        <v>49.21</v>
      </c>
      <c r="L409" s="14">
        <f>PRODUCT(InputData[[#This Row],[QUANTITY]],InputData[[#This Row],[COST]])</f>
        <v>74</v>
      </c>
      <c r="M409" s="14">
        <f>PRODUCT(InputData[[#This Row],[QUANTITY]],InputData[[#This Row],[SALE PRICE ]])*(1-InputData[[#This Row],[DISCOUNT %]])</f>
        <v>98.42</v>
      </c>
      <c r="N409" s="14">
        <f>InputData[[#This Row],[TOTAL COST]]/10^3</f>
        <v>7.3999999999999996E-2</v>
      </c>
      <c r="O409" s="14">
        <f>InputData[[#This Row],[TOTAL SALES]]/10^3</f>
        <v>9.8420000000000007E-2</v>
      </c>
      <c r="P409" s="11">
        <f>DAY(InputData[[#This Row],[DATE]])</f>
        <v>23</v>
      </c>
      <c r="Q409" s="11" t="str">
        <f>TEXT(InputData[[#This Row],[DATE]],"mmm")</f>
        <v>Jul</v>
      </c>
      <c r="R409" s="11">
        <f>YEAR(InputData[[#This Row],[DATE]])</f>
        <v>2022</v>
      </c>
      <c r="S409" s="11">
        <f>InputData[[#This Row],[TOTAL SALES]]-InputData[[#This Row],[TOTAL COST]]</f>
        <v>24.42</v>
      </c>
      <c r="T409" s="18">
        <f>InputData[[#This Row],[PROFIT ]]/InputData[[#This Row],[TOTAL SALES]]</f>
        <v>0.24812030075187971</v>
      </c>
    </row>
    <row r="410" spans="1:20" hidden="1" x14ac:dyDescent="0.25">
      <c r="A410" s="3">
        <v>44766</v>
      </c>
      <c r="B410" s="4" t="s">
        <v>18</v>
      </c>
      <c r="C410" s="5">
        <v>14</v>
      </c>
      <c r="D410" s="5" t="s">
        <v>108</v>
      </c>
      <c r="E410" s="5" t="s">
        <v>107</v>
      </c>
      <c r="F410" s="6">
        <v>0</v>
      </c>
      <c r="G410" t="str">
        <f>VLOOKUP(InputData[[#This Row],[PRODUCT ID]],'Master Data'!$A:$F,2,0)</f>
        <v>Product06</v>
      </c>
      <c r="H410" t="str">
        <f>VLOOKUP(InputData[[#This Row],[PRODUCT ID]],'Master Data'!$A:$F,3,0)</f>
        <v>Category01</v>
      </c>
      <c r="I410" t="str">
        <f>VLOOKUP(InputData[[#This Row],[PRODUCT ID]],'Master Data'!$A:$F,4,0)</f>
        <v>Kg</v>
      </c>
      <c r="J410" s="14">
        <f>VLOOKUP(InputData[[#This Row],[PRODUCT ID]],'Master Data'!$A:$F,5,0)</f>
        <v>75</v>
      </c>
      <c r="K410" s="14">
        <f>VLOOKUP(InputData[[#This Row],[PRODUCT ID]],'Master Data'!$A:$F,6,0)</f>
        <v>85.5</v>
      </c>
      <c r="L410" s="14">
        <f>PRODUCT(InputData[[#This Row],[QUANTITY]],InputData[[#This Row],[COST]])</f>
        <v>1050</v>
      </c>
      <c r="M410" s="14">
        <f>PRODUCT(InputData[[#This Row],[QUANTITY]],InputData[[#This Row],[SALE PRICE ]])*(1-InputData[[#This Row],[DISCOUNT %]])</f>
        <v>1197</v>
      </c>
      <c r="N410" s="14">
        <f>InputData[[#This Row],[TOTAL COST]]/10^3</f>
        <v>1.05</v>
      </c>
      <c r="O410" s="14">
        <f>InputData[[#This Row],[TOTAL SALES]]/10^3</f>
        <v>1.1970000000000001</v>
      </c>
      <c r="P410" s="11">
        <f>DAY(InputData[[#This Row],[DATE]])</f>
        <v>24</v>
      </c>
      <c r="Q410" s="11" t="str">
        <f>TEXT(InputData[[#This Row],[DATE]],"mmm")</f>
        <v>Jul</v>
      </c>
      <c r="R410" s="11">
        <f>YEAR(InputData[[#This Row],[DATE]])</f>
        <v>2022</v>
      </c>
      <c r="S410" s="11">
        <f>InputData[[#This Row],[TOTAL SALES]]-InputData[[#This Row],[TOTAL COST]]</f>
        <v>147</v>
      </c>
      <c r="T410" s="18">
        <f>InputData[[#This Row],[PROFIT ]]/InputData[[#This Row],[TOTAL SALES]]</f>
        <v>0.12280701754385964</v>
      </c>
    </row>
    <row r="411" spans="1:20" hidden="1" x14ac:dyDescent="0.25">
      <c r="A411" s="3">
        <v>44766</v>
      </c>
      <c r="B411" s="4" t="s">
        <v>63</v>
      </c>
      <c r="C411" s="5">
        <v>1</v>
      </c>
      <c r="D411" s="5" t="s">
        <v>106</v>
      </c>
      <c r="E411" s="5" t="s">
        <v>106</v>
      </c>
      <c r="F411" s="6">
        <v>0</v>
      </c>
      <c r="G411" t="str">
        <f>VLOOKUP(InputData[[#This Row],[PRODUCT ID]],'Master Data'!$A:$F,2,0)</f>
        <v>Product27</v>
      </c>
      <c r="H411" t="str">
        <f>VLOOKUP(InputData[[#This Row],[PRODUCT ID]],'Master Data'!$A:$F,3,0)</f>
        <v>Category04</v>
      </c>
      <c r="I411" t="str">
        <f>VLOOKUP(InputData[[#This Row],[PRODUCT ID]],'Master Data'!$A:$F,4,0)</f>
        <v>Lt</v>
      </c>
      <c r="J411" s="14">
        <f>VLOOKUP(InputData[[#This Row],[PRODUCT ID]],'Master Data'!$A:$F,5,0)</f>
        <v>48</v>
      </c>
      <c r="K411" s="14">
        <f>VLOOKUP(InputData[[#This Row],[PRODUCT ID]],'Master Data'!$A:$F,6,0)</f>
        <v>57.120000000000005</v>
      </c>
      <c r="L411" s="14">
        <f>PRODUCT(InputData[[#This Row],[QUANTITY]],InputData[[#This Row],[COST]])</f>
        <v>48</v>
      </c>
      <c r="M411" s="14">
        <f>PRODUCT(InputData[[#This Row],[QUANTITY]],InputData[[#This Row],[SALE PRICE ]])*(1-InputData[[#This Row],[DISCOUNT %]])</f>
        <v>57.120000000000005</v>
      </c>
      <c r="N411" s="14">
        <f>InputData[[#This Row],[TOTAL COST]]/10^3</f>
        <v>4.8000000000000001E-2</v>
      </c>
      <c r="O411" s="14">
        <f>InputData[[#This Row],[TOTAL SALES]]/10^3</f>
        <v>5.7120000000000004E-2</v>
      </c>
      <c r="P411" s="11">
        <f>DAY(InputData[[#This Row],[DATE]])</f>
        <v>24</v>
      </c>
      <c r="Q411" s="11" t="str">
        <f>TEXT(InputData[[#This Row],[DATE]],"mmm")</f>
        <v>Jul</v>
      </c>
      <c r="R411" s="11">
        <f>YEAR(InputData[[#This Row],[DATE]])</f>
        <v>2022</v>
      </c>
      <c r="S411" s="11">
        <f>InputData[[#This Row],[TOTAL SALES]]-InputData[[#This Row],[TOTAL COST]]</f>
        <v>9.1200000000000045</v>
      </c>
      <c r="T411" s="18">
        <f>InputData[[#This Row],[PROFIT ]]/InputData[[#This Row],[TOTAL SALES]]</f>
        <v>0.15966386554621856</v>
      </c>
    </row>
    <row r="412" spans="1:20" hidden="1" x14ac:dyDescent="0.25">
      <c r="A412" s="3">
        <v>44767</v>
      </c>
      <c r="B412" s="4" t="s">
        <v>98</v>
      </c>
      <c r="C412" s="5">
        <v>2</v>
      </c>
      <c r="D412" s="5" t="s">
        <v>108</v>
      </c>
      <c r="E412" s="5" t="s">
        <v>107</v>
      </c>
      <c r="F412" s="6">
        <v>0</v>
      </c>
      <c r="G412" t="str">
        <f>VLOOKUP(InputData[[#This Row],[PRODUCT ID]],'Master Data'!$A:$F,2,0)</f>
        <v>Product44</v>
      </c>
      <c r="H412" t="str">
        <f>VLOOKUP(InputData[[#This Row],[PRODUCT ID]],'Master Data'!$A:$F,3,0)</f>
        <v>Category05</v>
      </c>
      <c r="I412" t="str">
        <f>VLOOKUP(InputData[[#This Row],[PRODUCT ID]],'Master Data'!$A:$F,4,0)</f>
        <v>Kg</v>
      </c>
      <c r="J412" s="14">
        <f>VLOOKUP(InputData[[#This Row],[PRODUCT ID]],'Master Data'!$A:$F,5,0)</f>
        <v>76</v>
      </c>
      <c r="K412" s="14">
        <f>VLOOKUP(InputData[[#This Row],[PRODUCT ID]],'Master Data'!$A:$F,6,0)</f>
        <v>82.08</v>
      </c>
      <c r="L412" s="14">
        <f>PRODUCT(InputData[[#This Row],[QUANTITY]],InputData[[#This Row],[COST]])</f>
        <v>152</v>
      </c>
      <c r="M412" s="14">
        <f>PRODUCT(InputData[[#This Row],[QUANTITY]],InputData[[#This Row],[SALE PRICE ]])*(1-InputData[[#This Row],[DISCOUNT %]])</f>
        <v>164.16</v>
      </c>
      <c r="N412" s="14">
        <f>InputData[[#This Row],[TOTAL COST]]/10^3</f>
        <v>0.152</v>
      </c>
      <c r="O412" s="14">
        <f>InputData[[#This Row],[TOTAL SALES]]/10^3</f>
        <v>0.16416</v>
      </c>
      <c r="P412" s="11">
        <f>DAY(InputData[[#This Row],[DATE]])</f>
        <v>25</v>
      </c>
      <c r="Q412" s="11" t="str">
        <f>TEXT(InputData[[#This Row],[DATE]],"mmm")</f>
        <v>Jul</v>
      </c>
      <c r="R412" s="11">
        <f>YEAR(InputData[[#This Row],[DATE]])</f>
        <v>2022</v>
      </c>
      <c r="S412" s="11">
        <f>InputData[[#This Row],[TOTAL SALES]]-InputData[[#This Row],[TOTAL COST]]</f>
        <v>12.159999999999997</v>
      </c>
      <c r="T412" s="18">
        <f>InputData[[#This Row],[PROFIT ]]/InputData[[#This Row],[TOTAL SALES]]</f>
        <v>7.4074074074074056E-2</v>
      </c>
    </row>
    <row r="413" spans="1:20" hidden="1" x14ac:dyDescent="0.25">
      <c r="A413" s="3">
        <v>44767</v>
      </c>
      <c r="B413" s="4" t="s">
        <v>41</v>
      </c>
      <c r="C413" s="5">
        <v>12</v>
      </c>
      <c r="D413" s="5" t="s">
        <v>108</v>
      </c>
      <c r="E413" s="5" t="s">
        <v>107</v>
      </c>
      <c r="F413" s="6">
        <v>0</v>
      </c>
      <c r="G413" t="str">
        <f>VLOOKUP(InputData[[#This Row],[PRODUCT ID]],'Master Data'!$A:$F,2,0)</f>
        <v>Product17</v>
      </c>
      <c r="H413" t="str">
        <f>VLOOKUP(InputData[[#This Row],[PRODUCT ID]],'Master Data'!$A:$F,3,0)</f>
        <v>Category02</v>
      </c>
      <c r="I413" t="str">
        <f>VLOOKUP(InputData[[#This Row],[PRODUCT ID]],'Master Data'!$A:$F,4,0)</f>
        <v>Ft</v>
      </c>
      <c r="J413" s="14">
        <f>VLOOKUP(InputData[[#This Row],[PRODUCT ID]],'Master Data'!$A:$F,5,0)</f>
        <v>134</v>
      </c>
      <c r="K413" s="14">
        <f>VLOOKUP(InputData[[#This Row],[PRODUCT ID]],'Master Data'!$A:$F,6,0)</f>
        <v>156.78</v>
      </c>
      <c r="L413" s="14">
        <f>PRODUCT(InputData[[#This Row],[QUANTITY]],InputData[[#This Row],[COST]])</f>
        <v>1608</v>
      </c>
      <c r="M413" s="14">
        <f>PRODUCT(InputData[[#This Row],[QUANTITY]],InputData[[#This Row],[SALE PRICE ]])*(1-InputData[[#This Row],[DISCOUNT %]])</f>
        <v>1881.3600000000001</v>
      </c>
      <c r="N413" s="14">
        <f>InputData[[#This Row],[TOTAL COST]]/10^3</f>
        <v>1.6080000000000001</v>
      </c>
      <c r="O413" s="14">
        <f>InputData[[#This Row],[TOTAL SALES]]/10^3</f>
        <v>1.8813600000000001</v>
      </c>
      <c r="P413" s="11">
        <f>DAY(InputData[[#This Row],[DATE]])</f>
        <v>25</v>
      </c>
      <c r="Q413" s="11" t="str">
        <f>TEXT(InputData[[#This Row],[DATE]],"mmm")</f>
        <v>Jul</v>
      </c>
      <c r="R413" s="11">
        <f>YEAR(InputData[[#This Row],[DATE]])</f>
        <v>2022</v>
      </c>
      <c r="S413" s="11">
        <f>InputData[[#This Row],[TOTAL SALES]]-InputData[[#This Row],[TOTAL COST]]</f>
        <v>273.36000000000013</v>
      </c>
      <c r="T413" s="18">
        <f>InputData[[#This Row],[PROFIT ]]/InputData[[#This Row],[TOTAL SALES]]</f>
        <v>0.14529914529914537</v>
      </c>
    </row>
    <row r="414" spans="1:20" hidden="1" x14ac:dyDescent="0.25">
      <c r="A414" s="3">
        <v>44767</v>
      </c>
      <c r="B414" s="4" t="s">
        <v>12</v>
      </c>
      <c r="C414" s="5">
        <v>13</v>
      </c>
      <c r="D414" s="5" t="s">
        <v>106</v>
      </c>
      <c r="E414" s="5" t="s">
        <v>107</v>
      </c>
      <c r="F414" s="6">
        <v>0</v>
      </c>
      <c r="G414" t="str">
        <f>VLOOKUP(InputData[[#This Row],[PRODUCT ID]],'Master Data'!$A:$F,2,0)</f>
        <v>Product03</v>
      </c>
      <c r="H414" t="str">
        <f>VLOOKUP(InputData[[#This Row],[PRODUCT ID]],'Master Data'!$A:$F,3,0)</f>
        <v>Category01</v>
      </c>
      <c r="I414" t="str">
        <f>VLOOKUP(InputData[[#This Row],[PRODUCT ID]],'Master Data'!$A:$F,4,0)</f>
        <v>Kg</v>
      </c>
      <c r="J414" s="14">
        <f>VLOOKUP(InputData[[#This Row],[PRODUCT ID]],'Master Data'!$A:$F,5,0)</f>
        <v>71</v>
      </c>
      <c r="K414" s="14">
        <f>VLOOKUP(InputData[[#This Row],[PRODUCT ID]],'Master Data'!$A:$F,6,0)</f>
        <v>80.94</v>
      </c>
      <c r="L414" s="14">
        <f>PRODUCT(InputData[[#This Row],[QUANTITY]],InputData[[#This Row],[COST]])</f>
        <v>923</v>
      </c>
      <c r="M414" s="14">
        <f>PRODUCT(InputData[[#This Row],[QUANTITY]],InputData[[#This Row],[SALE PRICE ]])*(1-InputData[[#This Row],[DISCOUNT %]])</f>
        <v>1052.22</v>
      </c>
      <c r="N414" s="14">
        <f>InputData[[#This Row],[TOTAL COST]]/10^3</f>
        <v>0.92300000000000004</v>
      </c>
      <c r="O414" s="14">
        <f>InputData[[#This Row],[TOTAL SALES]]/10^3</f>
        <v>1.0522199999999999</v>
      </c>
      <c r="P414" s="11">
        <f>DAY(InputData[[#This Row],[DATE]])</f>
        <v>25</v>
      </c>
      <c r="Q414" s="11" t="str">
        <f>TEXT(InputData[[#This Row],[DATE]],"mmm")</f>
        <v>Jul</v>
      </c>
      <c r="R414" s="11">
        <f>YEAR(InputData[[#This Row],[DATE]])</f>
        <v>2022</v>
      </c>
      <c r="S414" s="11">
        <f>InputData[[#This Row],[TOTAL SALES]]-InputData[[#This Row],[TOTAL COST]]</f>
        <v>129.22000000000003</v>
      </c>
      <c r="T414" s="18">
        <f>InputData[[#This Row],[PROFIT ]]/InputData[[#This Row],[TOTAL SALES]]</f>
        <v>0.12280701754385967</v>
      </c>
    </row>
    <row r="415" spans="1:20" hidden="1" x14ac:dyDescent="0.25">
      <c r="A415" s="3">
        <v>44768</v>
      </c>
      <c r="B415" s="4" t="s">
        <v>12</v>
      </c>
      <c r="C415" s="5">
        <v>10</v>
      </c>
      <c r="D415" s="5" t="s">
        <v>106</v>
      </c>
      <c r="E415" s="5" t="s">
        <v>106</v>
      </c>
      <c r="F415" s="6">
        <v>0</v>
      </c>
      <c r="G415" t="str">
        <f>VLOOKUP(InputData[[#This Row],[PRODUCT ID]],'Master Data'!$A:$F,2,0)</f>
        <v>Product03</v>
      </c>
      <c r="H415" t="str">
        <f>VLOOKUP(InputData[[#This Row],[PRODUCT ID]],'Master Data'!$A:$F,3,0)</f>
        <v>Category01</v>
      </c>
      <c r="I415" t="str">
        <f>VLOOKUP(InputData[[#This Row],[PRODUCT ID]],'Master Data'!$A:$F,4,0)</f>
        <v>Kg</v>
      </c>
      <c r="J415" s="14">
        <f>VLOOKUP(InputData[[#This Row],[PRODUCT ID]],'Master Data'!$A:$F,5,0)</f>
        <v>71</v>
      </c>
      <c r="K415" s="14">
        <f>VLOOKUP(InputData[[#This Row],[PRODUCT ID]],'Master Data'!$A:$F,6,0)</f>
        <v>80.94</v>
      </c>
      <c r="L415" s="14">
        <f>PRODUCT(InputData[[#This Row],[QUANTITY]],InputData[[#This Row],[COST]])</f>
        <v>710</v>
      </c>
      <c r="M415" s="14">
        <f>PRODUCT(InputData[[#This Row],[QUANTITY]],InputData[[#This Row],[SALE PRICE ]])*(1-InputData[[#This Row],[DISCOUNT %]])</f>
        <v>809.4</v>
      </c>
      <c r="N415" s="14">
        <f>InputData[[#This Row],[TOTAL COST]]/10^3</f>
        <v>0.71</v>
      </c>
      <c r="O415" s="14">
        <f>InputData[[#This Row],[TOTAL SALES]]/10^3</f>
        <v>0.80940000000000001</v>
      </c>
      <c r="P415" s="11">
        <f>DAY(InputData[[#This Row],[DATE]])</f>
        <v>26</v>
      </c>
      <c r="Q415" s="11" t="str">
        <f>TEXT(InputData[[#This Row],[DATE]],"mmm")</f>
        <v>Jul</v>
      </c>
      <c r="R415" s="11">
        <f>YEAR(InputData[[#This Row],[DATE]])</f>
        <v>2022</v>
      </c>
      <c r="S415" s="11">
        <f>InputData[[#This Row],[TOTAL SALES]]-InputData[[#This Row],[TOTAL COST]]</f>
        <v>99.399999999999977</v>
      </c>
      <c r="T415" s="18">
        <f>InputData[[#This Row],[PROFIT ]]/InputData[[#This Row],[TOTAL SALES]]</f>
        <v>0.12280701754385963</v>
      </c>
    </row>
    <row r="416" spans="1:20" hidden="1" x14ac:dyDescent="0.25">
      <c r="A416" s="3">
        <v>44768</v>
      </c>
      <c r="B416" s="4" t="s">
        <v>60</v>
      </c>
      <c r="C416" s="5">
        <v>1</v>
      </c>
      <c r="D416" s="5" t="s">
        <v>106</v>
      </c>
      <c r="E416" s="5" t="s">
        <v>107</v>
      </c>
      <c r="F416" s="6">
        <v>0</v>
      </c>
      <c r="G416" t="str">
        <f>VLOOKUP(InputData[[#This Row],[PRODUCT ID]],'Master Data'!$A:$F,2,0)</f>
        <v>Product26</v>
      </c>
      <c r="H416" t="str">
        <f>VLOOKUP(InputData[[#This Row],[PRODUCT ID]],'Master Data'!$A:$F,3,0)</f>
        <v>Category04</v>
      </c>
      <c r="I416" t="str">
        <f>VLOOKUP(InputData[[#This Row],[PRODUCT ID]],'Master Data'!$A:$F,4,0)</f>
        <v>No.</v>
      </c>
      <c r="J416" s="14">
        <f>VLOOKUP(InputData[[#This Row],[PRODUCT ID]],'Master Data'!$A:$F,5,0)</f>
        <v>18</v>
      </c>
      <c r="K416" s="14">
        <f>VLOOKUP(InputData[[#This Row],[PRODUCT ID]],'Master Data'!$A:$F,6,0)</f>
        <v>24.66</v>
      </c>
      <c r="L416" s="14">
        <f>PRODUCT(InputData[[#This Row],[QUANTITY]],InputData[[#This Row],[COST]])</f>
        <v>18</v>
      </c>
      <c r="M416" s="14">
        <f>PRODUCT(InputData[[#This Row],[QUANTITY]],InputData[[#This Row],[SALE PRICE ]])*(1-InputData[[#This Row],[DISCOUNT %]])</f>
        <v>24.66</v>
      </c>
      <c r="N416" s="14">
        <f>InputData[[#This Row],[TOTAL COST]]/10^3</f>
        <v>1.7999999999999999E-2</v>
      </c>
      <c r="O416" s="14">
        <f>InputData[[#This Row],[TOTAL SALES]]/10^3</f>
        <v>2.4660000000000001E-2</v>
      </c>
      <c r="P416" s="11">
        <f>DAY(InputData[[#This Row],[DATE]])</f>
        <v>26</v>
      </c>
      <c r="Q416" s="11" t="str">
        <f>TEXT(InputData[[#This Row],[DATE]],"mmm")</f>
        <v>Jul</v>
      </c>
      <c r="R416" s="11">
        <f>YEAR(InputData[[#This Row],[DATE]])</f>
        <v>2022</v>
      </c>
      <c r="S416" s="11">
        <f>InputData[[#This Row],[TOTAL SALES]]-InputData[[#This Row],[TOTAL COST]]</f>
        <v>6.66</v>
      </c>
      <c r="T416" s="18">
        <f>InputData[[#This Row],[PROFIT ]]/InputData[[#This Row],[TOTAL SALES]]</f>
        <v>0.27007299270072993</v>
      </c>
    </row>
    <row r="417" spans="1:20" hidden="1" x14ac:dyDescent="0.25">
      <c r="A417" s="3">
        <v>44776</v>
      </c>
      <c r="B417" s="4" t="s">
        <v>31</v>
      </c>
      <c r="C417" s="5">
        <v>5</v>
      </c>
      <c r="D417" s="5" t="s">
        <v>108</v>
      </c>
      <c r="E417" s="5" t="s">
        <v>107</v>
      </c>
      <c r="F417" s="6">
        <v>0</v>
      </c>
      <c r="G417" t="str">
        <f>VLOOKUP(InputData[[#This Row],[PRODUCT ID]],'Master Data'!$A:$F,2,0)</f>
        <v>Product12</v>
      </c>
      <c r="H417" t="str">
        <f>VLOOKUP(InputData[[#This Row],[PRODUCT ID]],'Master Data'!$A:$F,3,0)</f>
        <v>Category02</v>
      </c>
      <c r="I417" t="str">
        <f>VLOOKUP(InputData[[#This Row],[PRODUCT ID]],'Master Data'!$A:$F,4,0)</f>
        <v>Kg</v>
      </c>
      <c r="J417" s="14">
        <f>VLOOKUP(InputData[[#This Row],[PRODUCT ID]],'Master Data'!$A:$F,5,0)</f>
        <v>73</v>
      </c>
      <c r="K417" s="14">
        <f>VLOOKUP(InputData[[#This Row],[PRODUCT ID]],'Master Data'!$A:$F,6,0)</f>
        <v>94.17</v>
      </c>
      <c r="L417" s="14">
        <f>PRODUCT(InputData[[#This Row],[QUANTITY]],InputData[[#This Row],[COST]])</f>
        <v>365</v>
      </c>
      <c r="M417" s="14">
        <f>PRODUCT(InputData[[#This Row],[QUANTITY]],InputData[[#This Row],[SALE PRICE ]])*(1-InputData[[#This Row],[DISCOUNT %]])</f>
        <v>470.85</v>
      </c>
      <c r="N417" s="14">
        <f>InputData[[#This Row],[TOTAL COST]]/10^3</f>
        <v>0.36499999999999999</v>
      </c>
      <c r="O417" s="14">
        <f>InputData[[#This Row],[TOTAL SALES]]/10^3</f>
        <v>0.47085000000000005</v>
      </c>
      <c r="P417" s="11">
        <f>DAY(InputData[[#This Row],[DATE]])</f>
        <v>3</v>
      </c>
      <c r="Q417" s="11" t="str">
        <f>TEXT(InputData[[#This Row],[DATE]],"mmm")</f>
        <v>Aug</v>
      </c>
      <c r="R417" s="11">
        <f>YEAR(InputData[[#This Row],[DATE]])</f>
        <v>2022</v>
      </c>
      <c r="S417" s="11">
        <f>InputData[[#This Row],[TOTAL SALES]]-InputData[[#This Row],[TOTAL COST]]</f>
        <v>105.85000000000002</v>
      </c>
      <c r="T417" s="18">
        <f>InputData[[#This Row],[PROFIT ]]/InputData[[#This Row],[TOTAL SALES]]</f>
        <v>0.22480620155038764</v>
      </c>
    </row>
    <row r="418" spans="1:20" hidden="1" x14ac:dyDescent="0.25">
      <c r="A418" s="3">
        <v>44779</v>
      </c>
      <c r="B418" s="4" t="s">
        <v>39</v>
      </c>
      <c r="C418" s="5">
        <v>9</v>
      </c>
      <c r="D418" s="5" t="s">
        <v>106</v>
      </c>
      <c r="E418" s="5" t="s">
        <v>106</v>
      </c>
      <c r="F418" s="6">
        <v>0</v>
      </c>
      <c r="G418" t="str">
        <f>VLOOKUP(InputData[[#This Row],[PRODUCT ID]],'Master Data'!$A:$F,2,0)</f>
        <v>Product16</v>
      </c>
      <c r="H418" t="str">
        <f>VLOOKUP(InputData[[#This Row],[PRODUCT ID]],'Master Data'!$A:$F,3,0)</f>
        <v>Category02</v>
      </c>
      <c r="I418" t="str">
        <f>VLOOKUP(InputData[[#This Row],[PRODUCT ID]],'Master Data'!$A:$F,4,0)</f>
        <v>No.</v>
      </c>
      <c r="J418" s="14">
        <f>VLOOKUP(InputData[[#This Row],[PRODUCT ID]],'Master Data'!$A:$F,5,0)</f>
        <v>13</v>
      </c>
      <c r="K418" s="14">
        <f>VLOOKUP(InputData[[#This Row],[PRODUCT ID]],'Master Data'!$A:$F,6,0)</f>
        <v>16.64</v>
      </c>
      <c r="L418" s="14">
        <f>PRODUCT(InputData[[#This Row],[QUANTITY]],InputData[[#This Row],[COST]])</f>
        <v>117</v>
      </c>
      <c r="M418" s="14">
        <f>PRODUCT(InputData[[#This Row],[QUANTITY]],InputData[[#This Row],[SALE PRICE ]])*(1-InputData[[#This Row],[DISCOUNT %]])</f>
        <v>149.76</v>
      </c>
      <c r="N418" s="14">
        <f>InputData[[#This Row],[TOTAL COST]]/10^3</f>
        <v>0.11700000000000001</v>
      </c>
      <c r="O418" s="14">
        <f>InputData[[#This Row],[TOTAL SALES]]/10^3</f>
        <v>0.14976</v>
      </c>
      <c r="P418" s="11">
        <f>DAY(InputData[[#This Row],[DATE]])</f>
        <v>6</v>
      </c>
      <c r="Q418" s="11" t="str">
        <f>TEXT(InputData[[#This Row],[DATE]],"mmm")</f>
        <v>Aug</v>
      </c>
      <c r="R418" s="11">
        <f>YEAR(InputData[[#This Row],[DATE]])</f>
        <v>2022</v>
      </c>
      <c r="S418" s="11">
        <f>InputData[[#This Row],[TOTAL SALES]]-InputData[[#This Row],[TOTAL COST]]</f>
        <v>32.759999999999991</v>
      </c>
      <c r="T418" s="18">
        <f>InputData[[#This Row],[PROFIT ]]/InputData[[#This Row],[TOTAL SALES]]</f>
        <v>0.21874999999999994</v>
      </c>
    </row>
    <row r="419" spans="1:20" hidden="1" x14ac:dyDescent="0.25">
      <c r="A419" s="3">
        <v>44781</v>
      </c>
      <c r="B419" s="4" t="s">
        <v>39</v>
      </c>
      <c r="C419" s="5">
        <v>2</v>
      </c>
      <c r="D419" s="5" t="s">
        <v>108</v>
      </c>
      <c r="E419" s="5" t="s">
        <v>106</v>
      </c>
      <c r="F419" s="6">
        <v>0</v>
      </c>
      <c r="G419" t="str">
        <f>VLOOKUP(InputData[[#This Row],[PRODUCT ID]],'Master Data'!$A:$F,2,0)</f>
        <v>Product16</v>
      </c>
      <c r="H419" t="str">
        <f>VLOOKUP(InputData[[#This Row],[PRODUCT ID]],'Master Data'!$A:$F,3,0)</f>
        <v>Category02</v>
      </c>
      <c r="I419" t="str">
        <f>VLOOKUP(InputData[[#This Row],[PRODUCT ID]],'Master Data'!$A:$F,4,0)</f>
        <v>No.</v>
      </c>
      <c r="J419" s="14">
        <f>VLOOKUP(InputData[[#This Row],[PRODUCT ID]],'Master Data'!$A:$F,5,0)</f>
        <v>13</v>
      </c>
      <c r="K419" s="14">
        <f>VLOOKUP(InputData[[#This Row],[PRODUCT ID]],'Master Data'!$A:$F,6,0)</f>
        <v>16.64</v>
      </c>
      <c r="L419" s="14">
        <f>PRODUCT(InputData[[#This Row],[QUANTITY]],InputData[[#This Row],[COST]])</f>
        <v>26</v>
      </c>
      <c r="M419" s="14">
        <f>PRODUCT(InputData[[#This Row],[QUANTITY]],InputData[[#This Row],[SALE PRICE ]])*(1-InputData[[#This Row],[DISCOUNT %]])</f>
        <v>33.28</v>
      </c>
      <c r="N419" s="14">
        <f>InputData[[#This Row],[TOTAL COST]]/10^3</f>
        <v>2.5999999999999999E-2</v>
      </c>
      <c r="O419" s="14">
        <f>InputData[[#This Row],[TOTAL SALES]]/10^3</f>
        <v>3.3280000000000004E-2</v>
      </c>
      <c r="P419" s="11">
        <f>DAY(InputData[[#This Row],[DATE]])</f>
        <v>8</v>
      </c>
      <c r="Q419" s="11" t="str">
        <f>TEXT(InputData[[#This Row],[DATE]],"mmm")</f>
        <v>Aug</v>
      </c>
      <c r="R419" s="11">
        <f>YEAR(InputData[[#This Row],[DATE]])</f>
        <v>2022</v>
      </c>
      <c r="S419" s="11">
        <f>InputData[[#This Row],[TOTAL SALES]]-InputData[[#This Row],[TOTAL COST]]</f>
        <v>7.2800000000000011</v>
      </c>
      <c r="T419" s="18">
        <f>InputData[[#This Row],[PROFIT ]]/InputData[[#This Row],[TOTAL SALES]]</f>
        <v>0.21875000000000003</v>
      </c>
    </row>
    <row r="420" spans="1:20" hidden="1" x14ac:dyDescent="0.25">
      <c r="A420" s="3">
        <v>44781</v>
      </c>
      <c r="B420" s="4" t="s">
        <v>73</v>
      </c>
      <c r="C420" s="5">
        <v>12</v>
      </c>
      <c r="D420" s="5" t="s">
        <v>108</v>
      </c>
      <c r="E420" s="5" t="s">
        <v>107</v>
      </c>
      <c r="F420" s="6">
        <v>0</v>
      </c>
      <c r="G420" t="str">
        <f>VLOOKUP(InputData[[#This Row],[PRODUCT ID]],'Master Data'!$A:$F,2,0)</f>
        <v>Product32</v>
      </c>
      <c r="H420" t="str">
        <f>VLOOKUP(InputData[[#This Row],[PRODUCT ID]],'Master Data'!$A:$F,3,0)</f>
        <v>Category04</v>
      </c>
      <c r="I420" t="str">
        <f>VLOOKUP(InputData[[#This Row],[PRODUCT ID]],'Master Data'!$A:$F,4,0)</f>
        <v>Kg</v>
      </c>
      <c r="J420" s="14">
        <f>VLOOKUP(InputData[[#This Row],[PRODUCT ID]],'Master Data'!$A:$F,5,0)</f>
        <v>89</v>
      </c>
      <c r="K420" s="14">
        <f>VLOOKUP(InputData[[#This Row],[PRODUCT ID]],'Master Data'!$A:$F,6,0)</f>
        <v>117.48</v>
      </c>
      <c r="L420" s="14">
        <f>PRODUCT(InputData[[#This Row],[QUANTITY]],InputData[[#This Row],[COST]])</f>
        <v>1068</v>
      </c>
      <c r="M420" s="14">
        <f>PRODUCT(InputData[[#This Row],[QUANTITY]],InputData[[#This Row],[SALE PRICE ]])*(1-InputData[[#This Row],[DISCOUNT %]])</f>
        <v>1409.76</v>
      </c>
      <c r="N420" s="14">
        <f>InputData[[#This Row],[TOTAL COST]]/10^3</f>
        <v>1.0680000000000001</v>
      </c>
      <c r="O420" s="14">
        <f>InputData[[#This Row],[TOTAL SALES]]/10^3</f>
        <v>1.4097599999999999</v>
      </c>
      <c r="P420" s="11">
        <f>DAY(InputData[[#This Row],[DATE]])</f>
        <v>8</v>
      </c>
      <c r="Q420" s="11" t="str">
        <f>TEXT(InputData[[#This Row],[DATE]],"mmm")</f>
        <v>Aug</v>
      </c>
      <c r="R420" s="11">
        <f>YEAR(InputData[[#This Row],[DATE]])</f>
        <v>2022</v>
      </c>
      <c r="S420" s="11">
        <f>InputData[[#This Row],[TOTAL SALES]]-InputData[[#This Row],[TOTAL COST]]</f>
        <v>341.76</v>
      </c>
      <c r="T420" s="18">
        <f>InputData[[#This Row],[PROFIT ]]/InputData[[#This Row],[TOTAL SALES]]</f>
        <v>0.24242424242424243</v>
      </c>
    </row>
    <row r="421" spans="1:20" hidden="1" x14ac:dyDescent="0.25">
      <c r="A421" s="3">
        <v>44781</v>
      </c>
      <c r="B421" s="4" t="s">
        <v>50</v>
      </c>
      <c r="C421" s="5">
        <v>11</v>
      </c>
      <c r="D421" s="5" t="s">
        <v>108</v>
      </c>
      <c r="E421" s="5" t="s">
        <v>107</v>
      </c>
      <c r="F421" s="6">
        <v>0</v>
      </c>
      <c r="G421" t="str">
        <f>VLOOKUP(InputData[[#This Row],[PRODUCT ID]],'Master Data'!$A:$F,2,0)</f>
        <v>Product21</v>
      </c>
      <c r="H421" t="str">
        <f>VLOOKUP(InputData[[#This Row],[PRODUCT ID]],'Master Data'!$A:$F,3,0)</f>
        <v>Category03</v>
      </c>
      <c r="I421" t="str">
        <f>VLOOKUP(InputData[[#This Row],[PRODUCT ID]],'Master Data'!$A:$F,4,0)</f>
        <v>Ft</v>
      </c>
      <c r="J421" s="14">
        <f>VLOOKUP(InputData[[#This Row],[PRODUCT ID]],'Master Data'!$A:$F,5,0)</f>
        <v>126</v>
      </c>
      <c r="K421" s="14">
        <f>VLOOKUP(InputData[[#This Row],[PRODUCT ID]],'Master Data'!$A:$F,6,0)</f>
        <v>162.54</v>
      </c>
      <c r="L421" s="14">
        <f>PRODUCT(InputData[[#This Row],[QUANTITY]],InputData[[#This Row],[COST]])</f>
        <v>1386</v>
      </c>
      <c r="M421" s="14">
        <f>PRODUCT(InputData[[#This Row],[QUANTITY]],InputData[[#This Row],[SALE PRICE ]])*(1-InputData[[#This Row],[DISCOUNT %]])</f>
        <v>1787.9399999999998</v>
      </c>
      <c r="N421" s="14">
        <f>InputData[[#This Row],[TOTAL COST]]/10^3</f>
        <v>1.3859999999999999</v>
      </c>
      <c r="O421" s="14">
        <f>InputData[[#This Row],[TOTAL SALES]]/10^3</f>
        <v>1.7879399999999999</v>
      </c>
      <c r="P421" s="11">
        <f>DAY(InputData[[#This Row],[DATE]])</f>
        <v>8</v>
      </c>
      <c r="Q421" s="11" t="str">
        <f>TEXT(InputData[[#This Row],[DATE]],"mmm")</f>
        <v>Aug</v>
      </c>
      <c r="R421" s="11">
        <f>YEAR(InputData[[#This Row],[DATE]])</f>
        <v>2022</v>
      </c>
      <c r="S421" s="11">
        <f>InputData[[#This Row],[TOTAL SALES]]-InputData[[#This Row],[TOTAL COST]]</f>
        <v>401.93999999999983</v>
      </c>
      <c r="T421" s="18">
        <f>InputData[[#This Row],[PROFIT ]]/InputData[[#This Row],[TOTAL SALES]]</f>
        <v>0.22480620155038752</v>
      </c>
    </row>
    <row r="422" spans="1:20" hidden="1" x14ac:dyDescent="0.25">
      <c r="A422" s="3">
        <v>44787</v>
      </c>
      <c r="B422" s="4" t="s">
        <v>69</v>
      </c>
      <c r="C422" s="5">
        <v>14</v>
      </c>
      <c r="D422" s="5" t="s">
        <v>108</v>
      </c>
      <c r="E422" s="5" t="s">
        <v>107</v>
      </c>
      <c r="F422" s="6">
        <v>0</v>
      </c>
      <c r="G422" t="str">
        <f>VLOOKUP(InputData[[#This Row],[PRODUCT ID]],'Master Data'!$A:$F,2,0)</f>
        <v>Product30</v>
      </c>
      <c r="H422" t="str">
        <f>VLOOKUP(InputData[[#This Row],[PRODUCT ID]],'Master Data'!$A:$F,3,0)</f>
        <v>Category04</v>
      </c>
      <c r="I422" t="str">
        <f>VLOOKUP(InputData[[#This Row],[PRODUCT ID]],'Master Data'!$A:$F,4,0)</f>
        <v>Ft</v>
      </c>
      <c r="J422" s="14">
        <f>VLOOKUP(InputData[[#This Row],[PRODUCT ID]],'Master Data'!$A:$F,5,0)</f>
        <v>148</v>
      </c>
      <c r="K422" s="14">
        <f>VLOOKUP(InputData[[#This Row],[PRODUCT ID]],'Master Data'!$A:$F,6,0)</f>
        <v>201.28</v>
      </c>
      <c r="L422" s="14">
        <f>PRODUCT(InputData[[#This Row],[QUANTITY]],InputData[[#This Row],[COST]])</f>
        <v>2072</v>
      </c>
      <c r="M422" s="14">
        <f>PRODUCT(InputData[[#This Row],[QUANTITY]],InputData[[#This Row],[SALE PRICE ]])*(1-InputData[[#This Row],[DISCOUNT %]])</f>
        <v>2817.92</v>
      </c>
      <c r="N422" s="14">
        <f>InputData[[#This Row],[TOTAL COST]]/10^3</f>
        <v>2.0720000000000001</v>
      </c>
      <c r="O422" s="14">
        <f>InputData[[#This Row],[TOTAL SALES]]/10^3</f>
        <v>2.81792</v>
      </c>
      <c r="P422" s="11">
        <f>DAY(InputData[[#This Row],[DATE]])</f>
        <v>14</v>
      </c>
      <c r="Q422" s="11" t="str">
        <f>TEXT(InputData[[#This Row],[DATE]],"mmm")</f>
        <v>Aug</v>
      </c>
      <c r="R422" s="11">
        <f>YEAR(InputData[[#This Row],[DATE]])</f>
        <v>2022</v>
      </c>
      <c r="S422" s="11">
        <f>InputData[[#This Row],[TOTAL SALES]]-InputData[[#This Row],[TOTAL COST]]</f>
        <v>745.92000000000007</v>
      </c>
      <c r="T422" s="18">
        <f>InputData[[#This Row],[PROFIT ]]/InputData[[#This Row],[TOTAL SALES]]</f>
        <v>0.26470588235294118</v>
      </c>
    </row>
    <row r="423" spans="1:20" hidden="1" x14ac:dyDescent="0.25">
      <c r="A423" s="3">
        <v>44788</v>
      </c>
      <c r="B423" s="4" t="s">
        <v>29</v>
      </c>
      <c r="C423" s="5">
        <v>10</v>
      </c>
      <c r="D423" s="5" t="s">
        <v>105</v>
      </c>
      <c r="E423" s="5" t="s">
        <v>107</v>
      </c>
      <c r="F423" s="6">
        <v>0</v>
      </c>
      <c r="G423" t="str">
        <f>VLOOKUP(InputData[[#This Row],[PRODUCT ID]],'Master Data'!$A:$F,2,0)</f>
        <v>Product11</v>
      </c>
      <c r="H423" t="str">
        <f>VLOOKUP(InputData[[#This Row],[PRODUCT ID]],'Master Data'!$A:$F,3,0)</f>
        <v>Category02</v>
      </c>
      <c r="I423" t="str">
        <f>VLOOKUP(InputData[[#This Row],[PRODUCT ID]],'Master Data'!$A:$F,4,0)</f>
        <v>Lt</v>
      </c>
      <c r="J423" s="14">
        <f>VLOOKUP(InputData[[#This Row],[PRODUCT ID]],'Master Data'!$A:$F,5,0)</f>
        <v>44</v>
      </c>
      <c r="K423" s="14">
        <f>VLOOKUP(InputData[[#This Row],[PRODUCT ID]],'Master Data'!$A:$F,6,0)</f>
        <v>48.4</v>
      </c>
      <c r="L423" s="14">
        <f>PRODUCT(InputData[[#This Row],[QUANTITY]],InputData[[#This Row],[COST]])</f>
        <v>440</v>
      </c>
      <c r="M423" s="14">
        <f>PRODUCT(InputData[[#This Row],[QUANTITY]],InputData[[#This Row],[SALE PRICE ]])*(1-InputData[[#This Row],[DISCOUNT %]])</f>
        <v>484</v>
      </c>
      <c r="N423" s="14">
        <f>InputData[[#This Row],[TOTAL COST]]/10^3</f>
        <v>0.44</v>
      </c>
      <c r="O423" s="14">
        <f>InputData[[#This Row],[TOTAL SALES]]/10^3</f>
        <v>0.48399999999999999</v>
      </c>
      <c r="P423" s="11">
        <f>DAY(InputData[[#This Row],[DATE]])</f>
        <v>15</v>
      </c>
      <c r="Q423" s="11" t="str">
        <f>TEXT(InputData[[#This Row],[DATE]],"mmm")</f>
        <v>Aug</v>
      </c>
      <c r="R423" s="11">
        <f>YEAR(InputData[[#This Row],[DATE]])</f>
        <v>2022</v>
      </c>
      <c r="S423" s="11">
        <f>InputData[[#This Row],[TOTAL SALES]]-InputData[[#This Row],[TOTAL COST]]</f>
        <v>44</v>
      </c>
      <c r="T423" s="18">
        <f>InputData[[#This Row],[PROFIT ]]/InputData[[#This Row],[TOTAL SALES]]</f>
        <v>9.0909090909090912E-2</v>
      </c>
    </row>
    <row r="424" spans="1:20" hidden="1" x14ac:dyDescent="0.25">
      <c r="A424" s="3">
        <v>44788</v>
      </c>
      <c r="B424" s="4" t="s">
        <v>37</v>
      </c>
      <c r="C424" s="5">
        <v>7</v>
      </c>
      <c r="D424" s="5" t="s">
        <v>108</v>
      </c>
      <c r="E424" s="5" t="s">
        <v>106</v>
      </c>
      <c r="F424" s="6">
        <v>0</v>
      </c>
      <c r="G424" t="str">
        <f>VLOOKUP(InputData[[#This Row],[PRODUCT ID]],'Master Data'!$A:$F,2,0)</f>
        <v>Product15</v>
      </c>
      <c r="H424" t="str">
        <f>VLOOKUP(InputData[[#This Row],[PRODUCT ID]],'Master Data'!$A:$F,3,0)</f>
        <v>Category02</v>
      </c>
      <c r="I424" t="str">
        <f>VLOOKUP(InputData[[#This Row],[PRODUCT ID]],'Master Data'!$A:$F,4,0)</f>
        <v>No.</v>
      </c>
      <c r="J424" s="14">
        <f>VLOOKUP(InputData[[#This Row],[PRODUCT ID]],'Master Data'!$A:$F,5,0)</f>
        <v>12</v>
      </c>
      <c r="K424" s="14">
        <f>VLOOKUP(InputData[[#This Row],[PRODUCT ID]],'Master Data'!$A:$F,6,0)</f>
        <v>15.719999999999999</v>
      </c>
      <c r="L424" s="14">
        <f>PRODUCT(InputData[[#This Row],[QUANTITY]],InputData[[#This Row],[COST]])</f>
        <v>84</v>
      </c>
      <c r="M424" s="14">
        <f>PRODUCT(InputData[[#This Row],[QUANTITY]],InputData[[#This Row],[SALE PRICE ]])*(1-InputData[[#This Row],[DISCOUNT %]])</f>
        <v>110.03999999999999</v>
      </c>
      <c r="N424" s="14">
        <f>InputData[[#This Row],[TOTAL COST]]/10^3</f>
        <v>8.4000000000000005E-2</v>
      </c>
      <c r="O424" s="14">
        <f>InputData[[#This Row],[TOTAL SALES]]/10^3</f>
        <v>0.11004</v>
      </c>
      <c r="P424" s="11">
        <f>DAY(InputData[[#This Row],[DATE]])</f>
        <v>15</v>
      </c>
      <c r="Q424" s="11" t="str">
        <f>TEXT(InputData[[#This Row],[DATE]],"mmm")</f>
        <v>Aug</v>
      </c>
      <c r="R424" s="11">
        <f>YEAR(InputData[[#This Row],[DATE]])</f>
        <v>2022</v>
      </c>
      <c r="S424" s="11">
        <f>InputData[[#This Row],[TOTAL SALES]]-InputData[[#This Row],[TOTAL COST]]</f>
        <v>26.039999999999992</v>
      </c>
      <c r="T424" s="18">
        <f>InputData[[#This Row],[PROFIT ]]/InputData[[#This Row],[TOTAL SALES]]</f>
        <v>0.23664122137404575</v>
      </c>
    </row>
    <row r="425" spans="1:20" hidden="1" x14ac:dyDescent="0.25">
      <c r="A425" s="3">
        <v>44791</v>
      </c>
      <c r="B425" s="4" t="s">
        <v>67</v>
      </c>
      <c r="C425" s="5">
        <v>8</v>
      </c>
      <c r="D425" s="5" t="s">
        <v>106</v>
      </c>
      <c r="E425" s="5" t="s">
        <v>106</v>
      </c>
      <c r="F425" s="6">
        <v>0</v>
      </c>
      <c r="G425" t="str">
        <f>VLOOKUP(InputData[[#This Row],[PRODUCT ID]],'Master Data'!$A:$F,2,0)</f>
        <v>Product29</v>
      </c>
      <c r="H425" t="str">
        <f>VLOOKUP(InputData[[#This Row],[PRODUCT ID]],'Master Data'!$A:$F,3,0)</f>
        <v>Category04</v>
      </c>
      <c r="I425" t="str">
        <f>VLOOKUP(InputData[[#This Row],[PRODUCT ID]],'Master Data'!$A:$F,4,0)</f>
        <v>Lt</v>
      </c>
      <c r="J425" s="14">
        <f>VLOOKUP(InputData[[#This Row],[PRODUCT ID]],'Master Data'!$A:$F,5,0)</f>
        <v>47</v>
      </c>
      <c r="K425" s="14">
        <f>VLOOKUP(InputData[[#This Row],[PRODUCT ID]],'Master Data'!$A:$F,6,0)</f>
        <v>53.11</v>
      </c>
      <c r="L425" s="14">
        <f>PRODUCT(InputData[[#This Row],[QUANTITY]],InputData[[#This Row],[COST]])</f>
        <v>376</v>
      </c>
      <c r="M425" s="14">
        <f>PRODUCT(InputData[[#This Row],[QUANTITY]],InputData[[#This Row],[SALE PRICE ]])*(1-InputData[[#This Row],[DISCOUNT %]])</f>
        <v>424.88</v>
      </c>
      <c r="N425" s="14">
        <f>InputData[[#This Row],[TOTAL COST]]/10^3</f>
        <v>0.376</v>
      </c>
      <c r="O425" s="14">
        <f>InputData[[#This Row],[TOTAL SALES]]/10^3</f>
        <v>0.42487999999999998</v>
      </c>
      <c r="P425" s="11">
        <f>DAY(InputData[[#This Row],[DATE]])</f>
        <v>18</v>
      </c>
      <c r="Q425" s="11" t="str">
        <f>TEXT(InputData[[#This Row],[DATE]],"mmm")</f>
        <v>Aug</v>
      </c>
      <c r="R425" s="11">
        <f>YEAR(InputData[[#This Row],[DATE]])</f>
        <v>2022</v>
      </c>
      <c r="S425" s="11">
        <f>InputData[[#This Row],[TOTAL SALES]]-InputData[[#This Row],[TOTAL COST]]</f>
        <v>48.879999999999995</v>
      </c>
      <c r="T425" s="18">
        <f>InputData[[#This Row],[PROFIT ]]/InputData[[#This Row],[TOTAL SALES]]</f>
        <v>0.1150442477876106</v>
      </c>
    </row>
    <row r="426" spans="1:20" hidden="1" x14ac:dyDescent="0.25">
      <c r="A426" s="3">
        <v>44791</v>
      </c>
      <c r="B426" s="4" t="s">
        <v>26</v>
      </c>
      <c r="C426" s="5">
        <v>2</v>
      </c>
      <c r="D426" s="5" t="s">
        <v>106</v>
      </c>
      <c r="E426" s="5" t="s">
        <v>107</v>
      </c>
      <c r="F426" s="6">
        <v>0</v>
      </c>
      <c r="G426" t="str">
        <f>VLOOKUP(InputData[[#This Row],[PRODUCT ID]],'Master Data'!$A:$F,2,0)</f>
        <v>Product10</v>
      </c>
      <c r="H426" t="str">
        <f>VLOOKUP(InputData[[#This Row],[PRODUCT ID]],'Master Data'!$A:$F,3,0)</f>
        <v>Category02</v>
      </c>
      <c r="I426" t="str">
        <f>VLOOKUP(InputData[[#This Row],[PRODUCT ID]],'Master Data'!$A:$F,4,0)</f>
        <v>Ft</v>
      </c>
      <c r="J426" s="14">
        <f>VLOOKUP(InputData[[#This Row],[PRODUCT ID]],'Master Data'!$A:$F,5,0)</f>
        <v>148</v>
      </c>
      <c r="K426" s="14">
        <f>VLOOKUP(InputData[[#This Row],[PRODUCT ID]],'Master Data'!$A:$F,6,0)</f>
        <v>164.28</v>
      </c>
      <c r="L426" s="14">
        <f>PRODUCT(InputData[[#This Row],[QUANTITY]],InputData[[#This Row],[COST]])</f>
        <v>296</v>
      </c>
      <c r="M426" s="14">
        <f>PRODUCT(InputData[[#This Row],[QUANTITY]],InputData[[#This Row],[SALE PRICE ]])*(1-InputData[[#This Row],[DISCOUNT %]])</f>
        <v>328.56</v>
      </c>
      <c r="N426" s="14">
        <f>InputData[[#This Row],[TOTAL COST]]/10^3</f>
        <v>0.29599999999999999</v>
      </c>
      <c r="O426" s="14">
        <f>InputData[[#This Row],[TOTAL SALES]]/10^3</f>
        <v>0.32856000000000002</v>
      </c>
      <c r="P426" s="11">
        <f>DAY(InputData[[#This Row],[DATE]])</f>
        <v>18</v>
      </c>
      <c r="Q426" s="11" t="str">
        <f>TEXT(InputData[[#This Row],[DATE]],"mmm")</f>
        <v>Aug</v>
      </c>
      <c r="R426" s="11">
        <f>YEAR(InputData[[#This Row],[DATE]])</f>
        <v>2022</v>
      </c>
      <c r="S426" s="11">
        <f>InputData[[#This Row],[TOTAL SALES]]-InputData[[#This Row],[TOTAL COST]]</f>
        <v>32.56</v>
      </c>
      <c r="T426" s="18">
        <f>InputData[[#This Row],[PROFIT ]]/InputData[[#This Row],[TOTAL SALES]]</f>
        <v>9.90990990990991E-2</v>
      </c>
    </row>
    <row r="427" spans="1:20" hidden="1" x14ac:dyDescent="0.25">
      <c r="A427" s="3">
        <v>44792</v>
      </c>
      <c r="B427" s="4" t="s">
        <v>20</v>
      </c>
      <c r="C427" s="5">
        <v>3</v>
      </c>
      <c r="D427" s="5" t="s">
        <v>106</v>
      </c>
      <c r="E427" s="5" t="s">
        <v>106</v>
      </c>
      <c r="F427" s="6">
        <v>0</v>
      </c>
      <c r="G427" t="str">
        <f>VLOOKUP(InputData[[#This Row],[PRODUCT ID]],'Master Data'!$A:$F,2,0)</f>
        <v>Product07</v>
      </c>
      <c r="H427" t="str">
        <f>VLOOKUP(InputData[[#This Row],[PRODUCT ID]],'Master Data'!$A:$F,3,0)</f>
        <v>Category01</v>
      </c>
      <c r="I427" t="str">
        <f>VLOOKUP(InputData[[#This Row],[PRODUCT ID]],'Master Data'!$A:$F,4,0)</f>
        <v>Lt</v>
      </c>
      <c r="J427" s="14">
        <f>VLOOKUP(InputData[[#This Row],[PRODUCT ID]],'Master Data'!$A:$F,5,0)</f>
        <v>43</v>
      </c>
      <c r="K427" s="14">
        <f>VLOOKUP(InputData[[#This Row],[PRODUCT ID]],'Master Data'!$A:$F,6,0)</f>
        <v>47.730000000000004</v>
      </c>
      <c r="L427" s="14">
        <f>PRODUCT(InputData[[#This Row],[QUANTITY]],InputData[[#This Row],[COST]])</f>
        <v>129</v>
      </c>
      <c r="M427" s="14">
        <f>PRODUCT(InputData[[#This Row],[QUANTITY]],InputData[[#This Row],[SALE PRICE ]])*(1-InputData[[#This Row],[DISCOUNT %]])</f>
        <v>143.19</v>
      </c>
      <c r="N427" s="14">
        <f>InputData[[#This Row],[TOTAL COST]]/10^3</f>
        <v>0.129</v>
      </c>
      <c r="O427" s="14">
        <f>InputData[[#This Row],[TOTAL SALES]]/10^3</f>
        <v>0.14318999999999998</v>
      </c>
      <c r="P427" s="11">
        <f>DAY(InputData[[#This Row],[DATE]])</f>
        <v>19</v>
      </c>
      <c r="Q427" s="11" t="str">
        <f>TEXT(InputData[[#This Row],[DATE]],"mmm")</f>
        <v>Aug</v>
      </c>
      <c r="R427" s="11">
        <f>YEAR(InputData[[#This Row],[DATE]])</f>
        <v>2022</v>
      </c>
      <c r="S427" s="11">
        <f>InputData[[#This Row],[TOTAL SALES]]-InputData[[#This Row],[TOTAL COST]]</f>
        <v>14.189999999999998</v>
      </c>
      <c r="T427" s="18">
        <f>InputData[[#This Row],[PROFIT ]]/InputData[[#This Row],[TOTAL SALES]]</f>
        <v>9.9099099099099086E-2</v>
      </c>
    </row>
    <row r="428" spans="1:20" hidden="1" x14ac:dyDescent="0.25">
      <c r="A428" s="3">
        <v>44793</v>
      </c>
      <c r="B428" s="4" t="s">
        <v>54</v>
      </c>
      <c r="C428" s="5">
        <v>13</v>
      </c>
      <c r="D428" s="5" t="s">
        <v>108</v>
      </c>
      <c r="E428" s="5" t="s">
        <v>106</v>
      </c>
      <c r="F428" s="6">
        <v>0</v>
      </c>
      <c r="G428" t="str">
        <f>VLOOKUP(InputData[[#This Row],[PRODUCT ID]],'Master Data'!$A:$F,2,0)</f>
        <v>Product23</v>
      </c>
      <c r="H428" t="str">
        <f>VLOOKUP(InputData[[#This Row],[PRODUCT ID]],'Master Data'!$A:$F,3,0)</f>
        <v>Category03</v>
      </c>
      <c r="I428" t="str">
        <f>VLOOKUP(InputData[[#This Row],[PRODUCT ID]],'Master Data'!$A:$F,4,0)</f>
        <v>Ft</v>
      </c>
      <c r="J428" s="14">
        <f>VLOOKUP(InputData[[#This Row],[PRODUCT ID]],'Master Data'!$A:$F,5,0)</f>
        <v>141</v>
      </c>
      <c r="K428" s="14">
        <f>VLOOKUP(InputData[[#This Row],[PRODUCT ID]],'Master Data'!$A:$F,6,0)</f>
        <v>149.46</v>
      </c>
      <c r="L428" s="14">
        <f>PRODUCT(InputData[[#This Row],[QUANTITY]],InputData[[#This Row],[COST]])</f>
        <v>1833</v>
      </c>
      <c r="M428" s="14">
        <f>PRODUCT(InputData[[#This Row],[QUANTITY]],InputData[[#This Row],[SALE PRICE ]])*(1-InputData[[#This Row],[DISCOUNT %]])</f>
        <v>1942.98</v>
      </c>
      <c r="N428" s="14">
        <f>InputData[[#This Row],[TOTAL COST]]/10^3</f>
        <v>1.833</v>
      </c>
      <c r="O428" s="14">
        <f>InputData[[#This Row],[TOTAL SALES]]/10^3</f>
        <v>1.9429799999999999</v>
      </c>
      <c r="P428" s="11">
        <f>DAY(InputData[[#This Row],[DATE]])</f>
        <v>20</v>
      </c>
      <c r="Q428" s="11" t="str">
        <f>TEXT(InputData[[#This Row],[DATE]],"mmm")</f>
        <v>Aug</v>
      </c>
      <c r="R428" s="11">
        <f>YEAR(InputData[[#This Row],[DATE]])</f>
        <v>2022</v>
      </c>
      <c r="S428" s="11">
        <f>InputData[[#This Row],[TOTAL SALES]]-InputData[[#This Row],[TOTAL COST]]</f>
        <v>109.98000000000002</v>
      </c>
      <c r="T428" s="18">
        <f>InputData[[#This Row],[PROFIT ]]/InputData[[#This Row],[TOTAL SALES]]</f>
        <v>5.6603773584905669E-2</v>
      </c>
    </row>
    <row r="429" spans="1:20" hidden="1" x14ac:dyDescent="0.25">
      <c r="A429" s="3">
        <v>44793</v>
      </c>
      <c r="B429" s="4" t="s">
        <v>75</v>
      </c>
      <c r="C429" s="5">
        <v>14</v>
      </c>
      <c r="D429" s="5" t="s">
        <v>108</v>
      </c>
      <c r="E429" s="5" t="s">
        <v>106</v>
      </c>
      <c r="F429" s="6">
        <v>0</v>
      </c>
      <c r="G429" t="str">
        <f>VLOOKUP(InputData[[#This Row],[PRODUCT ID]],'Master Data'!$A:$F,2,0)</f>
        <v>Product33</v>
      </c>
      <c r="H429" t="str">
        <f>VLOOKUP(InputData[[#This Row],[PRODUCT ID]],'Master Data'!$A:$F,3,0)</f>
        <v>Category04</v>
      </c>
      <c r="I429" t="str">
        <f>VLOOKUP(InputData[[#This Row],[PRODUCT ID]],'Master Data'!$A:$F,4,0)</f>
        <v>Kg</v>
      </c>
      <c r="J429" s="14">
        <f>VLOOKUP(InputData[[#This Row],[PRODUCT ID]],'Master Data'!$A:$F,5,0)</f>
        <v>95</v>
      </c>
      <c r="K429" s="14">
        <f>VLOOKUP(InputData[[#This Row],[PRODUCT ID]],'Master Data'!$A:$F,6,0)</f>
        <v>119.7</v>
      </c>
      <c r="L429" s="14">
        <f>PRODUCT(InputData[[#This Row],[QUANTITY]],InputData[[#This Row],[COST]])</f>
        <v>1330</v>
      </c>
      <c r="M429" s="14">
        <f>PRODUCT(InputData[[#This Row],[QUANTITY]],InputData[[#This Row],[SALE PRICE ]])*(1-InputData[[#This Row],[DISCOUNT %]])</f>
        <v>1675.8</v>
      </c>
      <c r="N429" s="14">
        <f>InputData[[#This Row],[TOTAL COST]]/10^3</f>
        <v>1.33</v>
      </c>
      <c r="O429" s="14">
        <f>InputData[[#This Row],[TOTAL SALES]]/10^3</f>
        <v>1.6758</v>
      </c>
      <c r="P429" s="11">
        <f>DAY(InputData[[#This Row],[DATE]])</f>
        <v>20</v>
      </c>
      <c r="Q429" s="11" t="str">
        <f>TEXT(InputData[[#This Row],[DATE]],"mmm")</f>
        <v>Aug</v>
      </c>
      <c r="R429" s="11">
        <f>YEAR(InputData[[#This Row],[DATE]])</f>
        <v>2022</v>
      </c>
      <c r="S429" s="11">
        <f>InputData[[#This Row],[TOTAL SALES]]-InputData[[#This Row],[TOTAL COST]]</f>
        <v>345.79999999999995</v>
      </c>
      <c r="T429" s="18">
        <f>InputData[[#This Row],[PROFIT ]]/InputData[[#This Row],[TOTAL SALES]]</f>
        <v>0.20634920634920634</v>
      </c>
    </row>
    <row r="430" spans="1:20" hidden="1" x14ac:dyDescent="0.25">
      <c r="A430" s="3">
        <v>44794</v>
      </c>
      <c r="B430" s="4" t="s">
        <v>39</v>
      </c>
      <c r="C430" s="5">
        <v>4</v>
      </c>
      <c r="D430" s="5" t="s">
        <v>108</v>
      </c>
      <c r="E430" s="5" t="s">
        <v>106</v>
      </c>
      <c r="F430" s="6">
        <v>0</v>
      </c>
      <c r="G430" t="str">
        <f>VLOOKUP(InputData[[#This Row],[PRODUCT ID]],'Master Data'!$A:$F,2,0)</f>
        <v>Product16</v>
      </c>
      <c r="H430" t="str">
        <f>VLOOKUP(InputData[[#This Row],[PRODUCT ID]],'Master Data'!$A:$F,3,0)</f>
        <v>Category02</v>
      </c>
      <c r="I430" t="str">
        <f>VLOOKUP(InputData[[#This Row],[PRODUCT ID]],'Master Data'!$A:$F,4,0)</f>
        <v>No.</v>
      </c>
      <c r="J430" s="14">
        <f>VLOOKUP(InputData[[#This Row],[PRODUCT ID]],'Master Data'!$A:$F,5,0)</f>
        <v>13</v>
      </c>
      <c r="K430" s="14">
        <f>VLOOKUP(InputData[[#This Row],[PRODUCT ID]],'Master Data'!$A:$F,6,0)</f>
        <v>16.64</v>
      </c>
      <c r="L430" s="14">
        <f>PRODUCT(InputData[[#This Row],[QUANTITY]],InputData[[#This Row],[COST]])</f>
        <v>52</v>
      </c>
      <c r="M430" s="14">
        <f>PRODUCT(InputData[[#This Row],[QUANTITY]],InputData[[#This Row],[SALE PRICE ]])*(1-InputData[[#This Row],[DISCOUNT %]])</f>
        <v>66.56</v>
      </c>
      <c r="N430" s="14">
        <f>InputData[[#This Row],[TOTAL COST]]/10^3</f>
        <v>5.1999999999999998E-2</v>
      </c>
      <c r="O430" s="14">
        <f>InputData[[#This Row],[TOTAL SALES]]/10^3</f>
        <v>6.6560000000000008E-2</v>
      </c>
      <c r="P430" s="11">
        <f>DAY(InputData[[#This Row],[DATE]])</f>
        <v>21</v>
      </c>
      <c r="Q430" s="11" t="str">
        <f>TEXT(InputData[[#This Row],[DATE]],"mmm")</f>
        <v>Aug</v>
      </c>
      <c r="R430" s="11">
        <f>YEAR(InputData[[#This Row],[DATE]])</f>
        <v>2022</v>
      </c>
      <c r="S430" s="11">
        <f>InputData[[#This Row],[TOTAL SALES]]-InputData[[#This Row],[TOTAL COST]]</f>
        <v>14.560000000000002</v>
      </c>
      <c r="T430" s="18">
        <f>InputData[[#This Row],[PROFIT ]]/InputData[[#This Row],[TOTAL SALES]]</f>
        <v>0.21875000000000003</v>
      </c>
    </row>
    <row r="431" spans="1:20" hidden="1" x14ac:dyDescent="0.25">
      <c r="A431" s="3">
        <v>44796</v>
      </c>
      <c r="B431" s="4" t="s">
        <v>98</v>
      </c>
      <c r="C431" s="5">
        <v>11</v>
      </c>
      <c r="D431" s="5" t="s">
        <v>106</v>
      </c>
      <c r="E431" s="5" t="s">
        <v>106</v>
      </c>
      <c r="F431" s="6">
        <v>0</v>
      </c>
      <c r="G431" t="str">
        <f>VLOOKUP(InputData[[#This Row],[PRODUCT ID]],'Master Data'!$A:$F,2,0)</f>
        <v>Product44</v>
      </c>
      <c r="H431" t="str">
        <f>VLOOKUP(InputData[[#This Row],[PRODUCT ID]],'Master Data'!$A:$F,3,0)</f>
        <v>Category05</v>
      </c>
      <c r="I431" t="str">
        <f>VLOOKUP(InputData[[#This Row],[PRODUCT ID]],'Master Data'!$A:$F,4,0)</f>
        <v>Kg</v>
      </c>
      <c r="J431" s="14">
        <f>VLOOKUP(InputData[[#This Row],[PRODUCT ID]],'Master Data'!$A:$F,5,0)</f>
        <v>76</v>
      </c>
      <c r="K431" s="14">
        <f>VLOOKUP(InputData[[#This Row],[PRODUCT ID]],'Master Data'!$A:$F,6,0)</f>
        <v>82.08</v>
      </c>
      <c r="L431" s="14">
        <f>PRODUCT(InputData[[#This Row],[QUANTITY]],InputData[[#This Row],[COST]])</f>
        <v>836</v>
      </c>
      <c r="M431" s="14">
        <f>PRODUCT(InputData[[#This Row],[QUANTITY]],InputData[[#This Row],[SALE PRICE ]])*(1-InputData[[#This Row],[DISCOUNT %]])</f>
        <v>902.88</v>
      </c>
      <c r="N431" s="14">
        <f>InputData[[#This Row],[TOTAL COST]]/10^3</f>
        <v>0.83599999999999997</v>
      </c>
      <c r="O431" s="14">
        <f>InputData[[#This Row],[TOTAL SALES]]/10^3</f>
        <v>0.90288000000000002</v>
      </c>
      <c r="P431" s="11">
        <f>DAY(InputData[[#This Row],[DATE]])</f>
        <v>23</v>
      </c>
      <c r="Q431" s="11" t="str">
        <f>TEXT(InputData[[#This Row],[DATE]],"mmm")</f>
        <v>Aug</v>
      </c>
      <c r="R431" s="11">
        <f>YEAR(InputData[[#This Row],[DATE]])</f>
        <v>2022</v>
      </c>
      <c r="S431" s="11">
        <f>InputData[[#This Row],[TOTAL SALES]]-InputData[[#This Row],[TOTAL COST]]</f>
        <v>66.88</v>
      </c>
      <c r="T431" s="18">
        <f>InputData[[#This Row],[PROFIT ]]/InputData[[#This Row],[TOTAL SALES]]</f>
        <v>7.407407407407407E-2</v>
      </c>
    </row>
    <row r="432" spans="1:20" hidden="1" x14ac:dyDescent="0.25">
      <c r="A432" s="3">
        <v>44796</v>
      </c>
      <c r="B432" s="4" t="s">
        <v>67</v>
      </c>
      <c r="C432" s="5">
        <v>14</v>
      </c>
      <c r="D432" s="5" t="s">
        <v>108</v>
      </c>
      <c r="E432" s="5" t="s">
        <v>107</v>
      </c>
      <c r="F432" s="6">
        <v>0</v>
      </c>
      <c r="G432" t="str">
        <f>VLOOKUP(InputData[[#This Row],[PRODUCT ID]],'Master Data'!$A:$F,2,0)</f>
        <v>Product29</v>
      </c>
      <c r="H432" t="str">
        <f>VLOOKUP(InputData[[#This Row],[PRODUCT ID]],'Master Data'!$A:$F,3,0)</f>
        <v>Category04</v>
      </c>
      <c r="I432" t="str">
        <f>VLOOKUP(InputData[[#This Row],[PRODUCT ID]],'Master Data'!$A:$F,4,0)</f>
        <v>Lt</v>
      </c>
      <c r="J432" s="14">
        <f>VLOOKUP(InputData[[#This Row],[PRODUCT ID]],'Master Data'!$A:$F,5,0)</f>
        <v>47</v>
      </c>
      <c r="K432" s="14">
        <f>VLOOKUP(InputData[[#This Row],[PRODUCT ID]],'Master Data'!$A:$F,6,0)</f>
        <v>53.11</v>
      </c>
      <c r="L432" s="14">
        <f>PRODUCT(InputData[[#This Row],[QUANTITY]],InputData[[#This Row],[COST]])</f>
        <v>658</v>
      </c>
      <c r="M432" s="14">
        <f>PRODUCT(InputData[[#This Row],[QUANTITY]],InputData[[#This Row],[SALE PRICE ]])*(1-InputData[[#This Row],[DISCOUNT %]])</f>
        <v>743.54</v>
      </c>
      <c r="N432" s="14">
        <f>InputData[[#This Row],[TOTAL COST]]/10^3</f>
        <v>0.65800000000000003</v>
      </c>
      <c r="O432" s="14">
        <f>InputData[[#This Row],[TOTAL SALES]]/10^3</f>
        <v>0.74353999999999998</v>
      </c>
      <c r="P432" s="11">
        <f>DAY(InputData[[#This Row],[DATE]])</f>
        <v>23</v>
      </c>
      <c r="Q432" s="11" t="str">
        <f>TEXT(InputData[[#This Row],[DATE]],"mmm")</f>
        <v>Aug</v>
      </c>
      <c r="R432" s="11">
        <f>YEAR(InputData[[#This Row],[DATE]])</f>
        <v>2022</v>
      </c>
      <c r="S432" s="11">
        <f>InputData[[#This Row],[TOTAL SALES]]-InputData[[#This Row],[TOTAL COST]]</f>
        <v>85.539999999999964</v>
      </c>
      <c r="T432" s="18">
        <f>InputData[[#This Row],[PROFIT ]]/InputData[[#This Row],[TOTAL SALES]]</f>
        <v>0.11504424778761058</v>
      </c>
    </row>
    <row r="433" spans="1:20" hidden="1" x14ac:dyDescent="0.25">
      <c r="A433" s="3">
        <v>44797</v>
      </c>
      <c r="B433" s="4" t="s">
        <v>16</v>
      </c>
      <c r="C433" s="5">
        <v>5</v>
      </c>
      <c r="D433" s="5" t="s">
        <v>108</v>
      </c>
      <c r="E433" s="5" t="s">
        <v>107</v>
      </c>
      <c r="F433" s="6">
        <v>0</v>
      </c>
      <c r="G433" t="str">
        <f>VLOOKUP(InputData[[#This Row],[PRODUCT ID]],'Master Data'!$A:$F,2,0)</f>
        <v>Product05</v>
      </c>
      <c r="H433" t="str">
        <f>VLOOKUP(InputData[[#This Row],[PRODUCT ID]],'Master Data'!$A:$F,3,0)</f>
        <v>Category01</v>
      </c>
      <c r="I433" t="str">
        <f>VLOOKUP(InputData[[#This Row],[PRODUCT ID]],'Master Data'!$A:$F,4,0)</f>
        <v>Ft</v>
      </c>
      <c r="J433" s="14">
        <f>VLOOKUP(InputData[[#This Row],[PRODUCT ID]],'Master Data'!$A:$F,5,0)</f>
        <v>133</v>
      </c>
      <c r="K433" s="14">
        <f>VLOOKUP(InputData[[#This Row],[PRODUCT ID]],'Master Data'!$A:$F,6,0)</f>
        <v>155.61000000000001</v>
      </c>
      <c r="L433" s="14">
        <f>PRODUCT(InputData[[#This Row],[QUANTITY]],InputData[[#This Row],[COST]])</f>
        <v>665</v>
      </c>
      <c r="M433" s="14">
        <f>PRODUCT(InputData[[#This Row],[QUANTITY]],InputData[[#This Row],[SALE PRICE ]])*(1-InputData[[#This Row],[DISCOUNT %]])</f>
        <v>778.05000000000007</v>
      </c>
      <c r="N433" s="14">
        <f>InputData[[#This Row],[TOTAL COST]]/10^3</f>
        <v>0.66500000000000004</v>
      </c>
      <c r="O433" s="14">
        <f>InputData[[#This Row],[TOTAL SALES]]/10^3</f>
        <v>0.77805000000000002</v>
      </c>
      <c r="P433" s="11">
        <f>DAY(InputData[[#This Row],[DATE]])</f>
        <v>24</v>
      </c>
      <c r="Q433" s="11" t="str">
        <f>TEXT(InputData[[#This Row],[DATE]],"mmm")</f>
        <v>Aug</v>
      </c>
      <c r="R433" s="11">
        <f>YEAR(InputData[[#This Row],[DATE]])</f>
        <v>2022</v>
      </c>
      <c r="S433" s="11">
        <f>InputData[[#This Row],[TOTAL SALES]]-InputData[[#This Row],[TOTAL COST]]</f>
        <v>113.05000000000007</v>
      </c>
      <c r="T433" s="18">
        <f>InputData[[#This Row],[PROFIT ]]/InputData[[#This Row],[TOTAL SALES]]</f>
        <v>0.14529914529914537</v>
      </c>
    </row>
    <row r="434" spans="1:20" hidden="1" x14ac:dyDescent="0.25">
      <c r="A434" s="3">
        <v>44799</v>
      </c>
      <c r="B434" s="4" t="s">
        <v>45</v>
      </c>
      <c r="C434" s="5">
        <v>13</v>
      </c>
      <c r="D434" s="5" t="s">
        <v>105</v>
      </c>
      <c r="E434" s="5" t="s">
        <v>107</v>
      </c>
      <c r="F434" s="6">
        <v>0</v>
      </c>
      <c r="G434" t="str">
        <f>VLOOKUP(InputData[[#This Row],[PRODUCT ID]],'Master Data'!$A:$F,2,0)</f>
        <v>Product19</v>
      </c>
      <c r="H434" t="str">
        <f>VLOOKUP(InputData[[#This Row],[PRODUCT ID]],'Master Data'!$A:$F,3,0)</f>
        <v>Category02</v>
      </c>
      <c r="I434" t="str">
        <f>VLOOKUP(InputData[[#This Row],[PRODUCT ID]],'Master Data'!$A:$F,4,0)</f>
        <v>Ft</v>
      </c>
      <c r="J434" s="14">
        <f>VLOOKUP(InputData[[#This Row],[PRODUCT ID]],'Master Data'!$A:$F,5,0)</f>
        <v>150</v>
      </c>
      <c r="K434" s="14">
        <f>VLOOKUP(InputData[[#This Row],[PRODUCT ID]],'Master Data'!$A:$F,6,0)</f>
        <v>210</v>
      </c>
      <c r="L434" s="14">
        <f>PRODUCT(InputData[[#This Row],[QUANTITY]],InputData[[#This Row],[COST]])</f>
        <v>1950</v>
      </c>
      <c r="M434" s="14">
        <f>PRODUCT(InputData[[#This Row],[QUANTITY]],InputData[[#This Row],[SALE PRICE ]])*(1-InputData[[#This Row],[DISCOUNT %]])</f>
        <v>2730</v>
      </c>
      <c r="N434" s="14">
        <f>InputData[[#This Row],[TOTAL COST]]/10^3</f>
        <v>1.95</v>
      </c>
      <c r="O434" s="14">
        <f>InputData[[#This Row],[TOTAL SALES]]/10^3</f>
        <v>2.73</v>
      </c>
      <c r="P434" s="11">
        <f>DAY(InputData[[#This Row],[DATE]])</f>
        <v>26</v>
      </c>
      <c r="Q434" s="11" t="str">
        <f>TEXT(InputData[[#This Row],[DATE]],"mmm")</f>
        <v>Aug</v>
      </c>
      <c r="R434" s="11">
        <f>YEAR(InputData[[#This Row],[DATE]])</f>
        <v>2022</v>
      </c>
      <c r="S434" s="11">
        <f>InputData[[#This Row],[TOTAL SALES]]-InputData[[#This Row],[TOTAL COST]]</f>
        <v>780</v>
      </c>
      <c r="T434" s="18">
        <f>InputData[[#This Row],[PROFIT ]]/InputData[[#This Row],[TOTAL SALES]]</f>
        <v>0.2857142857142857</v>
      </c>
    </row>
    <row r="435" spans="1:20" hidden="1" x14ac:dyDescent="0.25">
      <c r="A435" s="3">
        <v>44799</v>
      </c>
      <c r="B435" s="4" t="s">
        <v>83</v>
      </c>
      <c r="C435" s="5">
        <v>8</v>
      </c>
      <c r="D435" s="5" t="s">
        <v>106</v>
      </c>
      <c r="E435" s="5" t="s">
        <v>106</v>
      </c>
      <c r="F435" s="6">
        <v>0</v>
      </c>
      <c r="G435" t="str">
        <f>VLOOKUP(InputData[[#This Row],[PRODUCT ID]],'Master Data'!$A:$F,2,0)</f>
        <v>Product37</v>
      </c>
      <c r="H435" t="str">
        <f>VLOOKUP(InputData[[#This Row],[PRODUCT ID]],'Master Data'!$A:$F,3,0)</f>
        <v>Category05</v>
      </c>
      <c r="I435" t="str">
        <f>VLOOKUP(InputData[[#This Row],[PRODUCT ID]],'Master Data'!$A:$F,4,0)</f>
        <v>Kg</v>
      </c>
      <c r="J435" s="14">
        <f>VLOOKUP(InputData[[#This Row],[PRODUCT ID]],'Master Data'!$A:$F,5,0)</f>
        <v>67</v>
      </c>
      <c r="K435" s="14">
        <f>VLOOKUP(InputData[[#This Row],[PRODUCT ID]],'Master Data'!$A:$F,6,0)</f>
        <v>85.76</v>
      </c>
      <c r="L435" s="14">
        <f>PRODUCT(InputData[[#This Row],[QUANTITY]],InputData[[#This Row],[COST]])</f>
        <v>536</v>
      </c>
      <c r="M435" s="14">
        <f>PRODUCT(InputData[[#This Row],[QUANTITY]],InputData[[#This Row],[SALE PRICE ]])*(1-InputData[[#This Row],[DISCOUNT %]])</f>
        <v>686.08</v>
      </c>
      <c r="N435" s="14">
        <f>InputData[[#This Row],[TOTAL COST]]/10^3</f>
        <v>0.53600000000000003</v>
      </c>
      <c r="O435" s="14">
        <f>InputData[[#This Row],[TOTAL SALES]]/10^3</f>
        <v>0.68608000000000002</v>
      </c>
      <c r="P435" s="11">
        <f>DAY(InputData[[#This Row],[DATE]])</f>
        <v>26</v>
      </c>
      <c r="Q435" s="11" t="str">
        <f>TEXT(InputData[[#This Row],[DATE]],"mmm")</f>
        <v>Aug</v>
      </c>
      <c r="R435" s="11">
        <f>YEAR(InputData[[#This Row],[DATE]])</f>
        <v>2022</v>
      </c>
      <c r="S435" s="11">
        <f>InputData[[#This Row],[TOTAL SALES]]-InputData[[#This Row],[TOTAL COST]]</f>
        <v>150.08000000000004</v>
      </c>
      <c r="T435" s="18">
        <f>InputData[[#This Row],[PROFIT ]]/InputData[[#This Row],[TOTAL SALES]]</f>
        <v>0.21875000000000006</v>
      </c>
    </row>
    <row r="436" spans="1:20" hidden="1" x14ac:dyDescent="0.25">
      <c r="A436" s="3">
        <v>44800</v>
      </c>
      <c r="B436" s="4" t="s">
        <v>88</v>
      </c>
      <c r="C436" s="5">
        <v>15</v>
      </c>
      <c r="D436" s="5" t="s">
        <v>105</v>
      </c>
      <c r="E436" s="5" t="s">
        <v>106</v>
      </c>
      <c r="F436" s="6">
        <v>0</v>
      </c>
      <c r="G436" t="str">
        <f>VLOOKUP(InputData[[#This Row],[PRODUCT ID]],'Master Data'!$A:$F,2,0)</f>
        <v>Product39</v>
      </c>
      <c r="H436" t="str">
        <f>VLOOKUP(InputData[[#This Row],[PRODUCT ID]],'Master Data'!$A:$F,3,0)</f>
        <v>Category05</v>
      </c>
      <c r="I436" t="str">
        <f>VLOOKUP(InputData[[#This Row],[PRODUCT ID]],'Master Data'!$A:$F,4,0)</f>
        <v>No.</v>
      </c>
      <c r="J436" s="14">
        <f>VLOOKUP(InputData[[#This Row],[PRODUCT ID]],'Master Data'!$A:$F,5,0)</f>
        <v>37</v>
      </c>
      <c r="K436" s="14">
        <f>VLOOKUP(InputData[[#This Row],[PRODUCT ID]],'Master Data'!$A:$F,6,0)</f>
        <v>42.55</v>
      </c>
      <c r="L436" s="14">
        <f>PRODUCT(InputData[[#This Row],[QUANTITY]],InputData[[#This Row],[COST]])</f>
        <v>555</v>
      </c>
      <c r="M436" s="14">
        <f>PRODUCT(InputData[[#This Row],[QUANTITY]],InputData[[#This Row],[SALE PRICE ]])*(1-InputData[[#This Row],[DISCOUNT %]])</f>
        <v>638.25</v>
      </c>
      <c r="N436" s="14">
        <f>InputData[[#This Row],[TOTAL COST]]/10^3</f>
        <v>0.55500000000000005</v>
      </c>
      <c r="O436" s="14">
        <f>InputData[[#This Row],[TOTAL SALES]]/10^3</f>
        <v>0.63824999999999998</v>
      </c>
      <c r="P436" s="11">
        <f>DAY(InputData[[#This Row],[DATE]])</f>
        <v>27</v>
      </c>
      <c r="Q436" s="11" t="str">
        <f>TEXT(InputData[[#This Row],[DATE]],"mmm")</f>
        <v>Aug</v>
      </c>
      <c r="R436" s="11">
        <f>YEAR(InputData[[#This Row],[DATE]])</f>
        <v>2022</v>
      </c>
      <c r="S436" s="11">
        <f>InputData[[#This Row],[TOTAL SALES]]-InputData[[#This Row],[TOTAL COST]]</f>
        <v>83.25</v>
      </c>
      <c r="T436" s="18">
        <f>InputData[[#This Row],[PROFIT ]]/InputData[[#This Row],[TOTAL SALES]]</f>
        <v>0.13043478260869565</v>
      </c>
    </row>
    <row r="437" spans="1:20" hidden="1" x14ac:dyDescent="0.25">
      <c r="A437" s="3">
        <v>44801</v>
      </c>
      <c r="B437" s="4" t="s">
        <v>16</v>
      </c>
      <c r="C437" s="5">
        <v>9</v>
      </c>
      <c r="D437" s="5" t="s">
        <v>106</v>
      </c>
      <c r="E437" s="5" t="s">
        <v>106</v>
      </c>
      <c r="F437" s="6">
        <v>0</v>
      </c>
      <c r="G437" t="str">
        <f>VLOOKUP(InputData[[#This Row],[PRODUCT ID]],'Master Data'!$A:$F,2,0)</f>
        <v>Product05</v>
      </c>
      <c r="H437" t="str">
        <f>VLOOKUP(InputData[[#This Row],[PRODUCT ID]],'Master Data'!$A:$F,3,0)</f>
        <v>Category01</v>
      </c>
      <c r="I437" t="str">
        <f>VLOOKUP(InputData[[#This Row],[PRODUCT ID]],'Master Data'!$A:$F,4,0)</f>
        <v>Ft</v>
      </c>
      <c r="J437" s="14">
        <f>VLOOKUP(InputData[[#This Row],[PRODUCT ID]],'Master Data'!$A:$F,5,0)</f>
        <v>133</v>
      </c>
      <c r="K437" s="14">
        <f>VLOOKUP(InputData[[#This Row],[PRODUCT ID]],'Master Data'!$A:$F,6,0)</f>
        <v>155.61000000000001</v>
      </c>
      <c r="L437" s="14">
        <f>PRODUCT(InputData[[#This Row],[QUANTITY]],InputData[[#This Row],[COST]])</f>
        <v>1197</v>
      </c>
      <c r="M437" s="14">
        <f>PRODUCT(InputData[[#This Row],[QUANTITY]],InputData[[#This Row],[SALE PRICE ]])*(1-InputData[[#This Row],[DISCOUNT %]])</f>
        <v>1400.4900000000002</v>
      </c>
      <c r="N437" s="14">
        <f>InputData[[#This Row],[TOTAL COST]]/10^3</f>
        <v>1.1970000000000001</v>
      </c>
      <c r="O437" s="14">
        <f>InputData[[#This Row],[TOTAL SALES]]/10^3</f>
        <v>1.4004900000000002</v>
      </c>
      <c r="P437" s="11">
        <f>DAY(InputData[[#This Row],[DATE]])</f>
        <v>28</v>
      </c>
      <c r="Q437" s="11" t="str">
        <f>TEXT(InputData[[#This Row],[DATE]],"mmm")</f>
        <v>Aug</v>
      </c>
      <c r="R437" s="11">
        <f>YEAR(InputData[[#This Row],[DATE]])</f>
        <v>2022</v>
      </c>
      <c r="S437" s="11">
        <f>InputData[[#This Row],[TOTAL SALES]]-InputData[[#This Row],[TOTAL COST]]</f>
        <v>203.49000000000024</v>
      </c>
      <c r="T437" s="18">
        <f>InputData[[#This Row],[PROFIT ]]/InputData[[#This Row],[TOTAL SALES]]</f>
        <v>0.14529914529914545</v>
      </c>
    </row>
    <row r="438" spans="1:20" hidden="1" x14ac:dyDescent="0.25">
      <c r="A438" s="3">
        <v>44801</v>
      </c>
      <c r="B438" s="4" t="s">
        <v>88</v>
      </c>
      <c r="C438" s="5">
        <v>5</v>
      </c>
      <c r="D438" s="5" t="s">
        <v>108</v>
      </c>
      <c r="E438" s="5" t="s">
        <v>106</v>
      </c>
      <c r="F438" s="6">
        <v>0</v>
      </c>
      <c r="G438" t="str">
        <f>VLOOKUP(InputData[[#This Row],[PRODUCT ID]],'Master Data'!$A:$F,2,0)</f>
        <v>Product39</v>
      </c>
      <c r="H438" t="str">
        <f>VLOOKUP(InputData[[#This Row],[PRODUCT ID]],'Master Data'!$A:$F,3,0)</f>
        <v>Category05</v>
      </c>
      <c r="I438" t="str">
        <f>VLOOKUP(InputData[[#This Row],[PRODUCT ID]],'Master Data'!$A:$F,4,0)</f>
        <v>No.</v>
      </c>
      <c r="J438" s="14">
        <f>VLOOKUP(InputData[[#This Row],[PRODUCT ID]],'Master Data'!$A:$F,5,0)</f>
        <v>37</v>
      </c>
      <c r="K438" s="14">
        <f>VLOOKUP(InputData[[#This Row],[PRODUCT ID]],'Master Data'!$A:$F,6,0)</f>
        <v>42.55</v>
      </c>
      <c r="L438" s="14">
        <f>PRODUCT(InputData[[#This Row],[QUANTITY]],InputData[[#This Row],[COST]])</f>
        <v>185</v>
      </c>
      <c r="M438" s="14">
        <f>PRODUCT(InputData[[#This Row],[QUANTITY]],InputData[[#This Row],[SALE PRICE ]])*(1-InputData[[#This Row],[DISCOUNT %]])</f>
        <v>212.75</v>
      </c>
      <c r="N438" s="14">
        <f>InputData[[#This Row],[TOTAL COST]]/10^3</f>
        <v>0.185</v>
      </c>
      <c r="O438" s="14">
        <f>InputData[[#This Row],[TOTAL SALES]]/10^3</f>
        <v>0.21274999999999999</v>
      </c>
      <c r="P438" s="11">
        <f>DAY(InputData[[#This Row],[DATE]])</f>
        <v>28</v>
      </c>
      <c r="Q438" s="11" t="str">
        <f>TEXT(InputData[[#This Row],[DATE]],"mmm")</f>
        <v>Aug</v>
      </c>
      <c r="R438" s="11">
        <f>YEAR(InputData[[#This Row],[DATE]])</f>
        <v>2022</v>
      </c>
      <c r="S438" s="11">
        <f>InputData[[#This Row],[TOTAL SALES]]-InputData[[#This Row],[TOTAL COST]]</f>
        <v>27.75</v>
      </c>
      <c r="T438" s="18">
        <f>InputData[[#This Row],[PROFIT ]]/InputData[[#This Row],[TOTAL SALES]]</f>
        <v>0.13043478260869565</v>
      </c>
    </row>
    <row r="439" spans="1:20" hidden="1" x14ac:dyDescent="0.25">
      <c r="A439" s="3">
        <v>44803</v>
      </c>
      <c r="B439" s="4" t="s">
        <v>18</v>
      </c>
      <c r="C439" s="5">
        <v>6</v>
      </c>
      <c r="D439" s="5" t="s">
        <v>106</v>
      </c>
      <c r="E439" s="5" t="s">
        <v>107</v>
      </c>
      <c r="F439" s="6">
        <v>0</v>
      </c>
      <c r="G439" t="str">
        <f>VLOOKUP(InputData[[#This Row],[PRODUCT ID]],'Master Data'!$A:$F,2,0)</f>
        <v>Product06</v>
      </c>
      <c r="H439" t="str">
        <f>VLOOKUP(InputData[[#This Row],[PRODUCT ID]],'Master Data'!$A:$F,3,0)</f>
        <v>Category01</v>
      </c>
      <c r="I439" t="str">
        <f>VLOOKUP(InputData[[#This Row],[PRODUCT ID]],'Master Data'!$A:$F,4,0)</f>
        <v>Kg</v>
      </c>
      <c r="J439" s="14">
        <f>VLOOKUP(InputData[[#This Row],[PRODUCT ID]],'Master Data'!$A:$F,5,0)</f>
        <v>75</v>
      </c>
      <c r="K439" s="14">
        <f>VLOOKUP(InputData[[#This Row],[PRODUCT ID]],'Master Data'!$A:$F,6,0)</f>
        <v>85.5</v>
      </c>
      <c r="L439" s="14">
        <f>PRODUCT(InputData[[#This Row],[QUANTITY]],InputData[[#This Row],[COST]])</f>
        <v>450</v>
      </c>
      <c r="M439" s="14">
        <f>PRODUCT(InputData[[#This Row],[QUANTITY]],InputData[[#This Row],[SALE PRICE ]])*(1-InputData[[#This Row],[DISCOUNT %]])</f>
        <v>513</v>
      </c>
      <c r="N439" s="14">
        <f>InputData[[#This Row],[TOTAL COST]]/10^3</f>
        <v>0.45</v>
      </c>
      <c r="O439" s="14">
        <f>InputData[[#This Row],[TOTAL SALES]]/10^3</f>
        <v>0.51300000000000001</v>
      </c>
      <c r="P439" s="11">
        <f>DAY(InputData[[#This Row],[DATE]])</f>
        <v>30</v>
      </c>
      <c r="Q439" s="11" t="str">
        <f>TEXT(InputData[[#This Row],[DATE]],"mmm")</f>
        <v>Aug</v>
      </c>
      <c r="R439" s="11">
        <f>YEAR(InputData[[#This Row],[DATE]])</f>
        <v>2022</v>
      </c>
      <c r="S439" s="11">
        <f>InputData[[#This Row],[TOTAL SALES]]-InputData[[#This Row],[TOTAL COST]]</f>
        <v>63</v>
      </c>
      <c r="T439" s="18">
        <f>InputData[[#This Row],[PROFIT ]]/InputData[[#This Row],[TOTAL SALES]]</f>
        <v>0.12280701754385964</v>
      </c>
    </row>
    <row r="440" spans="1:20" hidden="1" x14ac:dyDescent="0.25">
      <c r="A440" s="3">
        <v>44803</v>
      </c>
      <c r="B440" s="4" t="s">
        <v>96</v>
      </c>
      <c r="C440" s="5">
        <v>6</v>
      </c>
      <c r="D440" s="5" t="s">
        <v>108</v>
      </c>
      <c r="E440" s="5" t="s">
        <v>107</v>
      </c>
      <c r="F440" s="6">
        <v>0</v>
      </c>
      <c r="G440" t="str">
        <f>VLOOKUP(InputData[[#This Row],[PRODUCT ID]],'Master Data'!$A:$F,2,0)</f>
        <v>Product43</v>
      </c>
      <c r="H440" t="str">
        <f>VLOOKUP(InputData[[#This Row],[PRODUCT ID]],'Master Data'!$A:$F,3,0)</f>
        <v>Category05</v>
      </c>
      <c r="I440" t="str">
        <f>VLOOKUP(InputData[[#This Row],[PRODUCT ID]],'Master Data'!$A:$F,4,0)</f>
        <v>Kg</v>
      </c>
      <c r="J440" s="14">
        <f>VLOOKUP(InputData[[#This Row],[PRODUCT ID]],'Master Data'!$A:$F,5,0)</f>
        <v>67</v>
      </c>
      <c r="K440" s="14">
        <f>VLOOKUP(InputData[[#This Row],[PRODUCT ID]],'Master Data'!$A:$F,6,0)</f>
        <v>83.08</v>
      </c>
      <c r="L440" s="14">
        <f>PRODUCT(InputData[[#This Row],[QUANTITY]],InputData[[#This Row],[COST]])</f>
        <v>402</v>
      </c>
      <c r="M440" s="14">
        <f>PRODUCT(InputData[[#This Row],[QUANTITY]],InputData[[#This Row],[SALE PRICE ]])*(1-InputData[[#This Row],[DISCOUNT %]])</f>
        <v>498.48</v>
      </c>
      <c r="N440" s="14">
        <f>InputData[[#This Row],[TOTAL COST]]/10^3</f>
        <v>0.40200000000000002</v>
      </c>
      <c r="O440" s="14">
        <f>InputData[[#This Row],[TOTAL SALES]]/10^3</f>
        <v>0.49848000000000003</v>
      </c>
      <c r="P440" s="11">
        <f>DAY(InputData[[#This Row],[DATE]])</f>
        <v>30</v>
      </c>
      <c r="Q440" s="11" t="str">
        <f>TEXT(InputData[[#This Row],[DATE]],"mmm")</f>
        <v>Aug</v>
      </c>
      <c r="R440" s="11">
        <f>YEAR(InputData[[#This Row],[DATE]])</f>
        <v>2022</v>
      </c>
      <c r="S440" s="11">
        <f>InputData[[#This Row],[TOTAL SALES]]-InputData[[#This Row],[TOTAL COST]]</f>
        <v>96.480000000000018</v>
      </c>
      <c r="T440" s="18">
        <f>InputData[[#This Row],[PROFIT ]]/InputData[[#This Row],[TOTAL SALES]]</f>
        <v>0.19354838709677422</v>
      </c>
    </row>
    <row r="441" spans="1:20" hidden="1" x14ac:dyDescent="0.25">
      <c r="A441" s="3">
        <v>44803</v>
      </c>
      <c r="B441" s="4" t="s">
        <v>58</v>
      </c>
      <c r="C441" s="5">
        <v>5</v>
      </c>
      <c r="D441" s="5" t="s">
        <v>108</v>
      </c>
      <c r="E441" s="5" t="s">
        <v>107</v>
      </c>
      <c r="F441" s="6">
        <v>0</v>
      </c>
      <c r="G441" t="str">
        <f>VLOOKUP(InputData[[#This Row],[PRODUCT ID]],'Master Data'!$A:$F,2,0)</f>
        <v>Product25</v>
      </c>
      <c r="H441" t="str">
        <f>VLOOKUP(InputData[[#This Row],[PRODUCT ID]],'Master Data'!$A:$F,3,0)</f>
        <v>Category03</v>
      </c>
      <c r="I441" t="str">
        <f>VLOOKUP(InputData[[#This Row],[PRODUCT ID]],'Master Data'!$A:$F,4,0)</f>
        <v>No.</v>
      </c>
      <c r="J441" s="14">
        <f>VLOOKUP(InputData[[#This Row],[PRODUCT ID]],'Master Data'!$A:$F,5,0)</f>
        <v>7</v>
      </c>
      <c r="K441" s="14">
        <f>VLOOKUP(InputData[[#This Row],[PRODUCT ID]],'Master Data'!$A:$F,6,0)</f>
        <v>8.33</v>
      </c>
      <c r="L441" s="14">
        <f>PRODUCT(InputData[[#This Row],[QUANTITY]],InputData[[#This Row],[COST]])</f>
        <v>35</v>
      </c>
      <c r="M441" s="14">
        <f>PRODUCT(InputData[[#This Row],[QUANTITY]],InputData[[#This Row],[SALE PRICE ]])*(1-InputData[[#This Row],[DISCOUNT %]])</f>
        <v>41.65</v>
      </c>
      <c r="N441" s="14">
        <f>InputData[[#This Row],[TOTAL COST]]/10^3</f>
        <v>3.5000000000000003E-2</v>
      </c>
      <c r="O441" s="14">
        <f>InputData[[#This Row],[TOTAL SALES]]/10^3</f>
        <v>4.165E-2</v>
      </c>
      <c r="P441" s="11">
        <f>DAY(InputData[[#This Row],[DATE]])</f>
        <v>30</v>
      </c>
      <c r="Q441" s="11" t="str">
        <f>TEXT(InputData[[#This Row],[DATE]],"mmm")</f>
        <v>Aug</v>
      </c>
      <c r="R441" s="11">
        <f>YEAR(InputData[[#This Row],[DATE]])</f>
        <v>2022</v>
      </c>
      <c r="S441" s="11">
        <f>InputData[[#This Row],[TOTAL SALES]]-InputData[[#This Row],[TOTAL COST]]</f>
        <v>6.6499999999999986</v>
      </c>
      <c r="T441" s="18">
        <f>InputData[[#This Row],[PROFIT ]]/InputData[[#This Row],[TOTAL SALES]]</f>
        <v>0.15966386554621845</v>
      </c>
    </row>
    <row r="442" spans="1:20" hidden="1" x14ac:dyDescent="0.25">
      <c r="A442" s="3">
        <v>44804</v>
      </c>
      <c r="B442" s="4" t="s">
        <v>37</v>
      </c>
      <c r="C442" s="5">
        <v>13</v>
      </c>
      <c r="D442" s="5" t="s">
        <v>108</v>
      </c>
      <c r="E442" s="5" t="s">
        <v>107</v>
      </c>
      <c r="F442" s="6">
        <v>0</v>
      </c>
      <c r="G442" t="str">
        <f>VLOOKUP(InputData[[#This Row],[PRODUCT ID]],'Master Data'!$A:$F,2,0)</f>
        <v>Product15</v>
      </c>
      <c r="H442" t="str">
        <f>VLOOKUP(InputData[[#This Row],[PRODUCT ID]],'Master Data'!$A:$F,3,0)</f>
        <v>Category02</v>
      </c>
      <c r="I442" t="str">
        <f>VLOOKUP(InputData[[#This Row],[PRODUCT ID]],'Master Data'!$A:$F,4,0)</f>
        <v>No.</v>
      </c>
      <c r="J442" s="14">
        <f>VLOOKUP(InputData[[#This Row],[PRODUCT ID]],'Master Data'!$A:$F,5,0)</f>
        <v>12</v>
      </c>
      <c r="K442" s="14">
        <f>VLOOKUP(InputData[[#This Row],[PRODUCT ID]],'Master Data'!$A:$F,6,0)</f>
        <v>15.719999999999999</v>
      </c>
      <c r="L442" s="14">
        <f>PRODUCT(InputData[[#This Row],[QUANTITY]],InputData[[#This Row],[COST]])</f>
        <v>156</v>
      </c>
      <c r="M442" s="14">
        <f>PRODUCT(InputData[[#This Row],[QUANTITY]],InputData[[#This Row],[SALE PRICE ]])*(1-InputData[[#This Row],[DISCOUNT %]])</f>
        <v>204.35999999999999</v>
      </c>
      <c r="N442" s="14">
        <f>InputData[[#This Row],[TOTAL COST]]/10^3</f>
        <v>0.156</v>
      </c>
      <c r="O442" s="14">
        <f>InputData[[#This Row],[TOTAL SALES]]/10^3</f>
        <v>0.20435999999999999</v>
      </c>
      <c r="P442" s="11">
        <f>DAY(InputData[[#This Row],[DATE]])</f>
        <v>31</v>
      </c>
      <c r="Q442" s="11" t="str">
        <f>TEXT(InputData[[#This Row],[DATE]],"mmm")</f>
        <v>Aug</v>
      </c>
      <c r="R442" s="11">
        <f>YEAR(InputData[[#This Row],[DATE]])</f>
        <v>2022</v>
      </c>
      <c r="S442" s="11">
        <f>InputData[[#This Row],[TOTAL SALES]]-InputData[[#This Row],[TOTAL COST]]</f>
        <v>48.359999999999985</v>
      </c>
      <c r="T442" s="18">
        <f>InputData[[#This Row],[PROFIT ]]/InputData[[#This Row],[TOTAL SALES]]</f>
        <v>0.23664122137404575</v>
      </c>
    </row>
    <row r="443" spans="1:20" hidden="1" x14ac:dyDescent="0.25">
      <c r="A443" s="3">
        <v>44808</v>
      </c>
      <c r="B443" s="4" t="s">
        <v>10</v>
      </c>
      <c r="C443" s="5">
        <v>1</v>
      </c>
      <c r="D443" s="5" t="s">
        <v>108</v>
      </c>
      <c r="E443" s="5" t="s">
        <v>107</v>
      </c>
      <c r="F443" s="6">
        <v>0</v>
      </c>
      <c r="G443" t="str">
        <f>VLOOKUP(InputData[[#This Row],[PRODUCT ID]],'Master Data'!$A:$F,2,0)</f>
        <v>Product02</v>
      </c>
      <c r="H443" t="str">
        <f>VLOOKUP(InputData[[#This Row],[PRODUCT ID]],'Master Data'!$A:$F,3,0)</f>
        <v>Category01</v>
      </c>
      <c r="I443" t="str">
        <f>VLOOKUP(InputData[[#This Row],[PRODUCT ID]],'Master Data'!$A:$F,4,0)</f>
        <v>Kg</v>
      </c>
      <c r="J443" s="14">
        <f>VLOOKUP(InputData[[#This Row],[PRODUCT ID]],'Master Data'!$A:$F,5,0)</f>
        <v>105</v>
      </c>
      <c r="K443" s="14">
        <f>VLOOKUP(InputData[[#This Row],[PRODUCT ID]],'Master Data'!$A:$F,6,0)</f>
        <v>142.80000000000001</v>
      </c>
      <c r="L443" s="14">
        <f>PRODUCT(InputData[[#This Row],[QUANTITY]],InputData[[#This Row],[COST]])</f>
        <v>105</v>
      </c>
      <c r="M443" s="14">
        <f>PRODUCT(InputData[[#This Row],[QUANTITY]],InputData[[#This Row],[SALE PRICE ]])*(1-InputData[[#This Row],[DISCOUNT %]])</f>
        <v>142.80000000000001</v>
      </c>
      <c r="N443" s="14">
        <f>InputData[[#This Row],[TOTAL COST]]/10^3</f>
        <v>0.105</v>
      </c>
      <c r="O443" s="14">
        <f>InputData[[#This Row],[TOTAL SALES]]/10^3</f>
        <v>0.14280000000000001</v>
      </c>
      <c r="P443" s="11">
        <f>DAY(InputData[[#This Row],[DATE]])</f>
        <v>4</v>
      </c>
      <c r="Q443" s="11" t="str">
        <f>TEXT(InputData[[#This Row],[DATE]],"mmm")</f>
        <v>Sep</v>
      </c>
      <c r="R443" s="11">
        <f>YEAR(InputData[[#This Row],[DATE]])</f>
        <v>2022</v>
      </c>
      <c r="S443" s="11">
        <f>InputData[[#This Row],[TOTAL SALES]]-InputData[[#This Row],[TOTAL COST]]</f>
        <v>37.800000000000011</v>
      </c>
      <c r="T443" s="18">
        <f>InputData[[#This Row],[PROFIT ]]/InputData[[#This Row],[TOTAL SALES]]</f>
        <v>0.26470588235294124</v>
      </c>
    </row>
    <row r="444" spans="1:20" hidden="1" x14ac:dyDescent="0.25">
      <c r="A444" s="3">
        <v>44810</v>
      </c>
      <c r="B444" s="4" t="s">
        <v>16</v>
      </c>
      <c r="C444" s="5">
        <v>12</v>
      </c>
      <c r="D444" s="5" t="s">
        <v>105</v>
      </c>
      <c r="E444" s="5" t="s">
        <v>106</v>
      </c>
      <c r="F444" s="6">
        <v>0</v>
      </c>
      <c r="G444" t="str">
        <f>VLOOKUP(InputData[[#This Row],[PRODUCT ID]],'Master Data'!$A:$F,2,0)</f>
        <v>Product05</v>
      </c>
      <c r="H444" t="str">
        <f>VLOOKUP(InputData[[#This Row],[PRODUCT ID]],'Master Data'!$A:$F,3,0)</f>
        <v>Category01</v>
      </c>
      <c r="I444" t="str">
        <f>VLOOKUP(InputData[[#This Row],[PRODUCT ID]],'Master Data'!$A:$F,4,0)</f>
        <v>Ft</v>
      </c>
      <c r="J444" s="14">
        <f>VLOOKUP(InputData[[#This Row],[PRODUCT ID]],'Master Data'!$A:$F,5,0)</f>
        <v>133</v>
      </c>
      <c r="K444" s="14">
        <f>VLOOKUP(InputData[[#This Row],[PRODUCT ID]],'Master Data'!$A:$F,6,0)</f>
        <v>155.61000000000001</v>
      </c>
      <c r="L444" s="14">
        <f>PRODUCT(InputData[[#This Row],[QUANTITY]],InputData[[#This Row],[COST]])</f>
        <v>1596</v>
      </c>
      <c r="M444" s="14">
        <f>PRODUCT(InputData[[#This Row],[QUANTITY]],InputData[[#This Row],[SALE PRICE ]])*(1-InputData[[#This Row],[DISCOUNT %]])</f>
        <v>1867.3200000000002</v>
      </c>
      <c r="N444" s="14">
        <f>InputData[[#This Row],[TOTAL COST]]/10^3</f>
        <v>1.5960000000000001</v>
      </c>
      <c r="O444" s="14">
        <f>InputData[[#This Row],[TOTAL SALES]]/10^3</f>
        <v>1.8673200000000001</v>
      </c>
      <c r="P444" s="11">
        <f>DAY(InputData[[#This Row],[DATE]])</f>
        <v>6</v>
      </c>
      <c r="Q444" s="11" t="str">
        <f>TEXT(InputData[[#This Row],[DATE]],"mmm")</f>
        <v>Sep</v>
      </c>
      <c r="R444" s="11">
        <f>YEAR(InputData[[#This Row],[DATE]])</f>
        <v>2022</v>
      </c>
      <c r="S444" s="11">
        <f>InputData[[#This Row],[TOTAL SALES]]-InputData[[#This Row],[TOTAL COST]]</f>
        <v>271.32000000000016</v>
      </c>
      <c r="T444" s="18">
        <f>InputData[[#This Row],[PROFIT ]]/InputData[[#This Row],[TOTAL SALES]]</f>
        <v>0.14529914529914537</v>
      </c>
    </row>
    <row r="445" spans="1:20" hidden="1" x14ac:dyDescent="0.25">
      <c r="A445" s="3">
        <v>44813</v>
      </c>
      <c r="B445" s="4" t="s">
        <v>92</v>
      </c>
      <c r="C445" s="5">
        <v>9</v>
      </c>
      <c r="D445" s="5" t="s">
        <v>108</v>
      </c>
      <c r="E445" s="5" t="s">
        <v>106</v>
      </c>
      <c r="F445" s="6">
        <v>0</v>
      </c>
      <c r="G445" t="str">
        <f>VLOOKUP(InputData[[#This Row],[PRODUCT ID]],'Master Data'!$A:$F,2,0)</f>
        <v>Product41</v>
      </c>
      <c r="H445" t="str">
        <f>VLOOKUP(InputData[[#This Row],[PRODUCT ID]],'Master Data'!$A:$F,3,0)</f>
        <v>Category05</v>
      </c>
      <c r="I445" t="str">
        <f>VLOOKUP(InputData[[#This Row],[PRODUCT ID]],'Master Data'!$A:$F,4,0)</f>
        <v>Ft</v>
      </c>
      <c r="J445" s="14">
        <f>VLOOKUP(InputData[[#This Row],[PRODUCT ID]],'Master Data'!$A:$F,5,0)</f>
        <v>138</v>
      </c>
      <c r="K445" s="14">
        <f>VLOOKUP(InputData[[#This Row],[PRODUCT ID]],'Master Data'!$A:$F,6,0)</f>
        <v>173.88</v>
      </c>
      <c r="L445" s="14">
        <f>PRODUCT(InputData[[#This Row],[QUANTITY]],InputData[[#This Row],[COST]])</f>
        <v>1242</v>
      </c>
      <c r="M445" s="14">
        <f>PRODUCT(InputData[[#This Row],[QUANTITY]],InputData[[#This Row],[SALE PRICE ]])*(1-InputData[[#This Row],[DISCOUNT %]])</f>
        <v>1564.92</v>
      </c>
      <c r="N445" s="14">
        <f>InputData[[#This Row],[TOTAL COST]]/10^3</f>
        <v>1.242</v>
      </c>
      <c r="O445" s="14">
        <f>InputData[[#This Row],[TOTAL SALES]]/10^3</f>
        <v>1.5649200000000001</v>
      </c>
      <c r="P445" s="11">
        <f>DAY(InputData[[#This Row],[DATE]])</f>
        <v>9</v>
      </c>
      <c r="Q445" s="11" t="str">
        <f>TEXT(InputData[[#This Row],[DATE]],"mmm")</f>
        <v>Sep</v>
      </c>
      <c r="R445" s="11">
        <f>YEAR(InputData[[#This Row],[DATE]])</f>
        <v>2022</v>
      </c>
      <c r="S445" s="11">
        <f>InputData[[#This Row],[TOTAL SALES]]-InputData[[#This Row],[TOTAL COST]]</f>
        <v>322.92000000000007</v>
      </c>
      <c r="T445" s="18">
        <f>InputData[[#This Row],[PROFIT ]]/InputData[[#This Row],[TOTAL SALES]]</f>
        <v>0.20634920634920639</v>
      </c>
    </row>
    <row r="446" spans="1:20" hidden="1" x14ac:dyDescent="0.25">
      <c r="A446" s="3">
        <v>44813</v>
      </c>
      <c r="B446" s="4" t="s">
        <v>12</v>
      </c>
      <c r="C446" s="5">
        <v>3</v>
      </c>
      <c r="D446" s="5" t="s">
        <v>108</v>
      </c>
      <c r="E446" s="5" t="s">
        <v>106</v>
      </c>
      <c r="F446" s="6">
        <v>0</v>
      </c>
      <c r="G446" t="str">
        <f>VLOOKUP(InputData[[#This Row],[PRODUCT ID]],'Master Data'!$A:$F,2,0)</f>
        <v>Product03</v>
      </c>
      <c r="H446" t="str">
        <f>VLOOKUP(InputData[[#This Row],[PRODUCT ID]],'Master Data'!$A:$F,3,0)</f>
        <v>Category01</v>
      </c>
      <c r="I446" t="str">
        <f>VLOOKUP(InputData[[#This Row],[PRODUCT ID]],'Master Data'!$A:$F,4,0)</f>
        <v>Kg</v>
      </c>
      <c r="J446" s="14">
        <f>VLOOKUP(InputData[[#This Row],[PRODUCT ID]],'Master Data'!$A:$F,5,0)</f>
        <v>71</v>
      </c>
      <c r="K446" s="14">
        <f>VLOOKUP(InputData[[#This Row],[PRODUCT ID]],'Master Data'!$A:$F,6,0)</f>
        <v>80.94</v>
      </c>
      <c r="L446" s="14">
        <f>PRODUCT(InputData[[#This Row],[QUANTITY]],InputData[[#This Row],[COST]])</f>
        <v>213</v>
      </c>
      <c r="M446" s="14">
        <f>PRODUCT(InputData[[#This Row],[QUANTITY]],InputData[[#This Row],[SALE PRICE ]])*(1-InputData[[#This Row],[DISCOUNT %]])</f>
        <v>242.82</v>
      </c>
      <c r="N446" s="14">
        <f>InputData[[#This Row],[TOTAL COST]]/10^3</f>
        <v>0.21299999999999999</v>
      </c>
      <c r="O446" s="14">
        <f>InputData[[#This Row],[TOTAL SALES]]/10^3</f>
        <v>0.24281999999999998</v>
      </c>
      <c r="P446" s="11">
        <f>DAY(InputData[[#This Row],[DATE]])</f>
        <v>9</v>
      </c>
      <c r="Q446" s="11" t="str">
        <f>TEXT(InputData[[#This Row],[DATE]],"mmm")</f>
        <v>Sep</v>
      </c>
      <c r="R446" s="11">
        <f>YEAR(InputData[[#This Row],[DATE]])</f>
        <v>2022</v>
      </c>
      <c r="S446" s="11">
        <f>InputData[[#This Row],[TOTAL SALES]]-InputData[[#This Row],[TOTAL COST]]</f>
        <v>29.819999999999993</v>
      </c>
      <c r="T446" s="18">
        <f>InputData[[#This Row],[PROFIT ]]/InputData[[#This Row],[TOTAL SALES]]</f>
        <v>0.12280701754385963</v>
      </c>
    </row>
    <row r="447" spans="1:20" hidden="1" x14ac:dyDescent="0.25">
      <c r="A447" s="3">
        <v>44814</v>
      </c>
      <c r="B447" s="4" t="s">
        <v>79</v>
      </c>
      <c r="C447" s="5">
        <v>15</v>
      </c>
      <c r="D447" s="5" t="s">
        <v>106</v>
      </c>
      <c r="E447" s="5" t="s">
        <v>107</v>
      </c>
      <c r="F447" s="6">
        <v>0</v>
      </c>
      <c r="G447" t="str">
        <f>VLOOKUP(InputData[[#This Row],[PRODUCT ID]],'Master Data'!$A:$F,2,0)</f>
        <v>Product35</v>
      </c>
      <c r="H447" t="str">
        <f>VLOOKUP(InputData[[#This Row],[PRODUCT ID]],'Master Data'!$A:$F,3,0)</f>
        <v>Category04</v>
      </c>
      <c r="I447" t="str">
        <f>VLOOKUP(InputData[[#This Row],[PRODUCT ID]],'Master Data'!$A:$F,4,0)</f>
        <v>No.</v>
      </c>
      <c r="J447" s="14">
        <f>VLOOKUP(InputData[[#This Row],[PRODUCT ID]],'Master Data'!$A:$F,5,0)</f>
        <v>5</v>
      </c>
      <c r="K447" s="14">
        <f>VLOOKUP(InputData[[#This Row],[PRODUCT ID]],'Master Data'!$A:$F,6,0)</f>
        <v>6.7</v>
      </c>
      <c r="L447" s="14">
        <f>PRODUCT(InputData[[#This Row],[QUANTITY]],InputData[[#This Row],[COST]])</f>
        <v>75</v>
      </c>
      <c r="M447" s="14">
        <f>PRODUCT(InputData[[#This Row],[QUANTITY]],InputData[[#This Row],[SALE PRICE ]])*(1-InputData[[#This Row],[DISCOUNT %]])</f>
        <v>100.5</v>
      </c>
      <c r="N447" s="14">
        <f>InputData[[#This Row],[TOTAL COST]]/10^3</f>
        <v>7.4999999999999997E-2</v>
      </c>
      <c r="O447" s="14">
        <f>InputData[[#This Row],[TOTAL SALES]]/10^3</f>
        <v>0.10050000000000001</v>
      </c>
      <c r="P447" s="11">
        <f>DAY(InputData[[#This Row],[DATE]])</f>
        <v>10</v>
      </c>
      <c r="Q447" s="11" t="str">
        <f>TEXT(InputData[[#This Row],[DATE]],"mmm")</f>
        <v>Sep</v>
      </c>
      <c r="R447" s="11">
        <f>YEAR(InputData[[#This Row],[DATE]])</f>
        <v>2022</v>
      </c>
      <c r="S447" s="11">
        <f>InputData[[#This Row],[TOTAL SALES]]-InputData[[#This Row],[TOTAL COST]]</f>
        <v>25.5</v>
      </c>
      <c r="T447" s="18">
        <f>InputData[[#This Row],[PROFIT ]]/InputData[[#This Row],[TOTAL SALES]]</f>
        <v>0.2537313432835821</v>
      </c>
    </row>
    <row r="448" spans="1:20" hidden="1" x14ac:dyDescent="0.25">
      <c r="A448" s="3">
        <v>44814</v>
      </c>
      <c r="B448" s="4" t="s">
        <v>86</v>
      </c>
      <c r="C448" s="5">
        <v>4</v>
      </c>
      <c r="D448" s="5" t="s">
        <v>108</v>
      </c>
      <c r="E448" s="5" t="s">
        <v>107</v>
      </c>
      <c r="F448" s="6">
        <v>0</v>
      </c>
      <c r="G448" t="str">
        <f>VLOOKUP(InputData[[#This Row],[PRODUCT ID]],'Master Data'!$A:$F,2,0)</f>
        <v>Product38</v>
      </c>
      <c r="H448" t="str">
        <f>VLOOKUP(InputData[[#This Row],[PRODUCT ID]],'Master Data'!$A:$F,3,0)</f>
        <v>Category05</v>
      </c>
      <c r="I448" t="str">
        <f>VLOOKUP(InputData[[#This Row],[PRODUCT ID]],'Master Data'!$A:$F,4,0)</f>
        <v>Kg</v>
      </c>
      <c r="J448" s="14">
        <f>VLOOKUP(InputData[[#This Row],[PRODUCT ID]],'Master Data'!$A:$F,5,0)</f>
        <v>72</v>
      </c>
      <c r="K448" s="14">
        <f>VLOOKUP(InputData[[#This Row],[PRODUCT ID]],'Master Data'!$A:$F,6,0)</f>
        <v>79.92</v>
      </c>
      <c r="L448" s="14">
        <f>PRODUCT(InputData[[#This Row],[QUANTITY]],InputData[[#This Row],[COST]])</f>
        <v>288</v>
      </c>
      <c r="M448" s="14">
        <f>PRODUCT(InputData[[#This Row],[QUANTITY]],InputData[[#This Row],[SALE PRICE ]])*(1-InputData[[#This Row],[DISCOUNT %]])</f>
        <v>319.68</v>
      </c>
      <c r="N448" s="14">
        <f>InputData[[#This Row],[TOTAL COST]]/10^3</f>
        <v>0.28799999999999998</v>
      </c>
      <c r="O448" s="14">
        <f>InputData[[#This Row],[TOTAL SALES]]/10^3</f>
        <v>0.31968000000000002</v>
      </c>
      <c r="P448" s="11">
        <f>DAY(InputData[[#This Row],[DATE]])</f>
        <v>10</v>
      </c>
      <c r="Q448" s="11" t="str">
        <f>TEXT(InputData[[#This Row],[DATE]],"mmm")</f>
        <v>Sep</v>
      </c>
      <c r="R448" s="11">
        <f>YEAR(InputData[[#This Row],[DATE]])</f>
        <v>2022</v>
      </c>
      <c r="S448" s="11">
        <f>InputData[[#This Row],[TOTAL SALES]]-InputData[[#This Row],[TOTAL COST]]</f>
        <v>31.680000000000007</v>
      </c>
      <c r="T448" s="18">
        <f>InputData[[#This Row],[PROFIT ]]/InputData[[#This Row],[TOTAL SALES]]</f>
        <v>9.9099099099099114E-2</v>
      </c>
    </row>
    <row r="449" spans="1:20" hidden="1" x14ac:dyDescent="0.25">
      <c r="A449" s="3">
        <v>44818</v>
      </c>
      <c r="B449" s="4" t="s">
        <v>67</v>
      </c>
      <c r="C449" s="5">
        <v>3</v>
      </c>
      <c r="D449" s="5" t="s">
        <v>108</v>
      </c>
      <c r="E449" s="5" t="s">
        <v>107</v>
      </c>
      <c r="F449" s="6">
        <v>0</v>
      </c>
      <c r="G449" t="str">
        <f>VLOOKUP(InputData[[#This Row],[PRODUCT ID]],'Master Data'!$A:$F,2,0)</f>
        <v>Product29</v>
      </c>
      <c r="H449" t="str">
        <f>VLOOKUP(InputData[[#This Row],[PRODUCT ID]],'Master Data'!$A:$F,3,0)</f>
        <v>Category04</v>
      </c>
      <c r="I449" t="str">
        <f>VLOOKUP(InputData[[#This Row],[PRODUCT ID]],'Master Data'!$A:$F,4,0)</f>
        <v>Lt</v>
      </c>
      <c r="J449" s="14">
        <f>VLOOKUP(InputData[[#This Row],[PRODUCT ID]],'Master Data'!$A:$F,5,0)</f>
        <v>47</v>
      </c>
      <c r="K449" s="14">
        <f>VLOOKUP(InputData[[#This Row],[PRODUCT ID]],'Master Data'!$A:$F,6,0)</f>
        <v>53.11</v>
      </c>
      <c r="L449" s="14">
        <f>PRODUCT(InputData[[#This Row],[QUANTITY]],InputData[[#This Row],[COST]])</f>
        <v>141</v>
      </c>
      <c r="M449" s="14">
        <f>PRODUCT(InputData[[#This Row],[QUANTITY]],InputData[[#This Row],[SALE PRICE ]])*(1-InputData[[#This Row],[DISCOUNT %]])</f>
        <v>159.32999999999998</v>
      </c>
      <c r="N449" s="14">
        <f>InputData[[#This Row],[TOTAL COST]]/10^3</f>
        <v>0.14099999999999999</v>
      </c>
      <c r="O449" s="14">
        <f>InputData[[#This Row],[TOTAL SALES]]/10^3</f>
        <v>0.15932999999999997</v>
      </c>
      <c r="P449" s="11">
        <f>DAY(InputData[[#This Row],[DATE]])</f>
        <v>14</v>
      </c>
      <c r="Q449" s="11" t="str">
        <f>TEXT(InputData[[#This Row],[DATE]],"mmm")</f>
        <v>Sep</v>
      </c>
      <c r="R449" s="11">
        <f>YEAR(InputData[[#This Row],[DATE]])</f>
        <v>2022</v>
      </c>
      <c r="S449" s="11">
        <f>InputData[[#This Row],[TOTAL SALES]]-InputData[[#This Row],[TOTAL COST]]</f>
        <v>18.329999999999984</v>
      </c>
      <c r="T449" s="18">
        <f>InputData[[#This Row],[PROFIT ]]/InputData[[#This Row],[TOTAL SALES]]</f>
        <v>0.11504424778761053</v>
      </c>
    </row>
    <row r="450" spans="1:20" hidden="1" x14ac:dyDescent="0.25">
      <c r="A450" s="3">
        <v>44819</v>
      </c>
      <c r="B450" s="4" t="s">
        <v>83</v>
      </c>
      <c r="C450" s="5">
        <v>15</v>
      </c>
      <c r="D450" s="5" t="s">
        <v>106</v>
      </c>
      <c r="E450" s="5" t="s">
        <v>106</v>
      </c>
      <c r="F450" s="6">
        <v>0</v>
      </c>
      <c r="G450" t="str">
        <f>VLOOKUP(InputData[[#This Row],[PRODUCT ID]],'Master Data'!$A:$F,2,0)</f>
        <v>Product37</v>
      </c>
      <c r="H450" t="str">
        <f>VLOOKUP(InputData[[#This Row],[PRODUCT ID]],'Master Data'!$A:$F,3,0)</f>
        <v>Category05</v>
      </c>
      <c r="I450" t="str">
        <f>VLOOKUP(InputData[[#This Row],[PRODUCT ID]],'Master Data'!$A:$F,4,0)</f>
        <v>Kg</v>
      </c>
      <c r="J450" s="14">
        <f>VLOOKUP(InputData[[#This Row],[PRODUCT ID]],'Master Data'!$A:$F,5,0)</f>
        <v>67</v>
      </c>
      <c r="K450" s="14">
        <f>VLOOKUP(InputData[[#This Row],[PRODUCT ID]],'Master Data'!$A:$F,6,0)</f>
        <v>85.76</v>
      </c>
      <c r="L450" s="14">
        <f>PRODUCT(InputData[[#This Row],[QUANTITY]],InputData[[#This Row],[COST]])</f>
        <v>1005</v>
      </c>
      <c r="M450" s="14">
        <f>PRODUCT(InputData[[#This Row],[QUANTITY]],InputData[[#This Row],[SALE PRICE ]])*(1-InputData[[#This Row],[DISCOUNT %]])</f>
        <v>1286.4000000000001</v>
      </c>
      <c r="N450" s="14">
        <f>InputData[[#This Row],[TOTAL COST]]/10^3</f>
        <v>1.0049999999999999</v>
      </c>
      <c r="O450" s="14">
        <f>InputData[[#This Row],[TOTAL SALES]]/10^3</f>
        <v>1.2864</v>
      </c>
      <c r="P450" s="11">
        <f>DAY(InputData[[#This Row],[DATE]])</f>
        <v>15</v>
      </c>
      <c r="Q450" s="11" t="str">
        <f>TEXT(InputData[[#This Row],[DATE]],"mmm")</f>
        <v>Sep</v>
      </c>
      <c r="R450" s="11">
        <f>YEAR(InputData[[#This Row],[DATE]])</f>
        <v>2022</v>
      </c>
      <c r="S450" s="11">
        <f>InputData[[#This Row],[TOTAL SALES]]-InputData[[#This Row],[TOTAL COST]]</f>
        <v>281.40000000000009</v>
      </c>
      <c r="T450" s="18">
        <f>InputData[[#This Row],[PROFIT ]]/InputData[[#This Row],[TOTAL SALES]]</f>
        <v>0.21875000000000006</v>
      </c>
    </row>
    <row r="451" spans="1:20" hidden="1" x14ac:dyDescent="0.25">
      <c r="A451" s="3">
        <v>44822</v>
      </c>
      <c r="B451" s="4" t="s">
        <v>60</v>
      </c>
      <c r="C451" s="5">
        <v>14</v>
      </c>
      <c r="D451" s="5" t="s">
        <v>106</v>
      </c>
      <c r="E451" s="5" t="s">
        <v>107</v>
      </c>
      <c r="F451" s="6">
        <v>0</v>
      </c>
      <c r="G451" t="str">
        <f>VLOOKUP(InputData[[#This Row],[PRODUCT ID]],'Master Data'!$A:$F,2,0)</f>
        <v>Product26</v>
      </c>
      <c r="H451" t="str">
        <f>VLOOKUP(InputData[[#This Row],[PRODUCT ID]],'Master Data'!$A:$F,3,0)</f>
        <v>Category04</v>
      </c>
      <c r="I451" t="str">
        <f>VLOOKUP(InputData[[#This Row],[PRODUCT ID]],'Master Data'!$A:$F,4,0)</f>
        <v>No.</v>
      </c>
      <c r="J451" s="14">
        <f>VLOOKUP(InputData[[#This Row],[PRODUCT ID]],'Master Data'!$A:$F,5,0)</f>
        <v>18</v>
      </c>
      <c r="K451" s="14">
        <f>VLOOKUP(InputData[[#This Row],[PRODUCT ID]],'Master Data'!$A:$F,6,0)</f>
        <v>24.66</v>
      </c>
      <c r="L451" s="14">
        <f>PRODUCT(InputData[[#This Row],[QUANTITY]],InputData[[#This Row],[COST]])</f>
        <v>252</v>
      </c>
      <c r="M451" s="14">
        <f>PRODUCT(InputData[[#This Row],[QUANTITY]],InputData[[#This Row],[SALE PRICE ]])*(1-InputData[[#This Row],[DISCOUNT %]])</f>
        <v>345.24</v>
      </c>
      <c r="N451" s="14">
        <f>InputData[[#This Row],[TOTAL COST]]/10^3</f>
        <v>0.252</v>
      </c>
      <c r="O451" s="14">
        <f>InputData[[#This Row],[TOTAL SALES]]/10^3</f>
        <v>0.34523999999999999</v>
      </c>
      <c r="P451" s="11">
        <f>DAY(InputData[[#This Row],[DATE]])</f>
        <v>18</v>
      </c>
      <c r="Q451" s="11" t="str">
        <f>TEXT(InputData[[#This Row],[DATE]],"mmm")</f>
        <v>Sep</v>
      </c>
      <c r="R451" s="11">
        <f>YEAR(InputData[[#This Row],[DATE]])</f>
        <v>2022</v>
      </c>
      <c r="S451" s="11">
        <f>InputData[[#This Row],[TOTAL SALES]]-InputData[[#This Row],[TOTAL COST]]</f>
        <v>93.240000000000009</v>
      </c>
      <c r="T451" s="18">
        <f>InputData[[#This Row],[PROFIT ]]/InputData[[#This Row],[TOTAL SALES]]</f>
        <v>0.27007299270072993</v>
      </c>
    </row>
    <row r="452" spans="1:20" hidden="1" x14ac:dyDescent="0.25">
      <c r="A452" s="3">
        <v>44823</v>
      </c>
      <c r="B452" s="4" t="s">
        <v>75</v>
      </c>
      <c r="C452" s="5">
        <v>8</v>
      </c>
      <c r="D452" s="5" t="s">
        <v>105</v>
      </c>
      <c r="E452" s="5" t="s">
        <v>107</v>
      </c>
      <c r="F452" s="6">
        <v>0</v>
      </c>
      <c r="G452" t="str">
        <f>VLOOKUP(InputData[[#This Row],[PRODUCT ID]],'Master Data'!$A:$F,2,0)</f>
        <v>Product33</v>
      </c>
      <c r="H452" t="str">
        <f>VLOOKUP(InputData[[#This Row],[PRODUCT ID]],'Master Data'!$A:$F,3,0)</f>
        <v>Category04</v>
      </c>
      <c r="I452" t="str">
        <f>VLOOKUP(InputData[[#This Row],[PRODUCT ID]],'Master Data'!$A:$F,4,0)</f>
        <v>Kg</v>
      </c>
      <c r="J452" s="14">
        <f>VLOOKUP(InputData[[#This Row],[PRODUCT ID]],'Master Data'!$A:$F,5,0)</f>
        <v>95</v>
      </c>
      <c r="K452" s="14">
        <f>VLOOKUP(InputData[[#This Row],[PRODUCT ID]],'Master Data'!$A:$F,6,0)</f>
        <v>119.7</v>
      </c>
      <c r="L452" s="14">
        <f>PRODUCT(InputData[[#This Row],[QUANTITY]],InputData[[#This Row],[COST]])</f>
        <v>760</v>
      </c>
      <c r="M452" s="14">
        <f>PRODUCT(InputData[[#This Row],[QUANTITY]],InputData[[#This Row],[SALE PRICE ]])*(1-InputData[[#This Row],[DISCOUNT %]])</f>
        <v>957.6</v>
      </c>
      <c r="N452" s="14">
        <f>InputData[[#This Row],[TOTAL COST]]/10^3</f>
        <v>0.76</v>
      </c>
      <c r="O452" s="14">
        <f>InputData[[#This Row],[TOTAL SALES]]/10^3</f>
        <v>0.95760000000000001</v>
      </c>
      <c r="P452" s="11">
        <f>DAY(InputData[[#This Row],[DATE]])</f>
        <v>19</v>
      </c>
      <c r="Q452" s="11" t="str">
        <f>TEXT(InputData[[#This Row],[DATE]],"mmm")</f>
        <v>Sep</v>
      </c>
      <c r="R452" s="11">
        <f>YEAR(InputData[[#This Row],[DATE]])</f>
        <v>2022</v>
      </c>
      <c r="S452" s="11">
        <f>InputData[[#This Row],[TOTAL SALES]]-InputData[[#This Row],[TOTAL COST]]</f>
        <v>197.60000000000002</v>
      </c>
      <c r="T452" s="18">
        <f>InputData[[#This Row],[PROFIT ]]/InputData[[#This Row],[TOTAL SALES]]</f>
        <v>0.20634920634920637</v>
      </c>
    </row>
    <row r="453" spans="1:20" hidden="1" x14ac:dyDescent="0.25">
      <c r="A453" s="3">
        <v>44824</v>
      </c>
      <c r="B453" s="4" t="s">
        <v>75</v>
      </c>
      <c r="C453" s="5">
        <v>6</v>
      </c>
      <c r="D453" s="5" t="s">
        <v>108</v>
      </c>
      <c r="E453" s="5" t="s">
        <v>106</v>
      </c>
      <c r="F453" s="6">
        <v>0</v>
      </c>
      <c r="G453" t="str">
        <f>VLOOKUP(InputData[[#This Row],[PRODUCT ID]],'Master Data'!$A:$F,2,0)</f>
        <v>Product33</v>
      </c>
      <c r="H453" t="str">
        <f>VLOOKUP(InputData[[#This Row],[PRODUCT ID]],'Master Data'!$A:$F,3,0)</f>
        <v>Category04</v>
      </c>
      <c r="I453" t="str">
        <f>VLOOKUP(InputData[[#This Row],[PRODUCT ID]],'Master Data'!$A:$F,4,0)</f>
        <v>Kg</v>
      </c>
      <c r="J453" s="14">
        <f>VLOOKUP(InputData[[#This Row],[PRODUCT ID]],'Master Data'!$A:$F,5,0)</f>
        <v>95</v>
      </c>
      <c r="K453" s="14">
        <f>VLOOKUP(InputData[[#This Row],[PRODUCT ID]],'Master Data'!$A:$F,6,0)</f>
        <v>119.7</v>
      </c>
      <c r="L453" s="14">
        <f>PRODUCT(InputData[[#This Row],[QUANTITY]],InputData[[#This Row],[COST]])</f>
        <v>570</v>
      </c>
      <c r="M453" s="14">
        <f>PRODUCT(InputData[[#This Row],[QUANTITY]],InputData[[#This Row],[SALE PRICE ]])*(1-InputData[[#This Row],[DISCOUNT %]])</f>
        <v>718.2</v>
      </c>
      <c r="N453" s="14">
        <f>InputData[[#This Row],[TOTAL COST]]/10^3</f>
        <v>0.56999999999999995</v>
      </c>
      <c r="O453" s="14">
        <f>InputData[[#This Row],[TOTAL SALES]]/10^3</f>
        <v>0.71820000000000006</v>
      </c>
      <c r="P453" s="11">
        <f>DAY(InputData[[#This Row],[DATE]])</f>
        <v>20</v>
      </c>
      <c r="Q453" s="11" t="str">
        <f>TEXT(InputData[[#This Row],[DATE]],"mmm")</f>
        <v>Sep</v>
      </c>
      <c r="R453" s="11">
        <f>YEAR(InputData[[#This Row],[DATE]])</f>
        <v>2022</v>
      </c>
      <c r="S453" s="11">
        <f>InputData[[#This Row],[TOTAL SALES]]-InputData[[#This Row],[TOTAL COST]]</f>
        <v>148.20000000000005</v>
      </c>
      <c r="T453" s="18">
        <f>InputData[[#This Row],[PROFIT ]]/InputData[[#This Row],[TOTAL SALES]]</f>
        <v>0.20634920634920639</v>
      </c>
    </row>
    <row r="454" spans="1:20" hidden="1" x14ac:dyDescent="0.25">
      <c r="A454" s="3">
        <v>44824</v>
      </c>
      <c r="B454" s="4" t="s">
        <v>6</v>
      </c>
      <c r="C454" s="5">
        <v>10</v>
      </c>
      <c r="D454" s="5" t="s">
        <v>108</v>
      </c>
      <c r="E454" s="5" t="s">
        <v>106</v>
      </c>
      <c r="F454" s="6">
        <v>0</v>
      </c>
      <c r="G454" t="str">
        <f>VLOOKUP(InputData[[#This Row],[PRODUCT ID]],'Master Data'!$A:$F,2,0)</f>
        <v>Product01</v>
      </c>
      <c r="H454" t="str">
        <f>VLOOKUP(InputData[[#This Row],[PRODUCT ID]],'Master Data'!$A:$F,3,0)</f>
        <v>Category01</v>
      </c>
      <c r="I454" t="str">
        <f>VLOOKUP(InputData[[#This Row],[PRODUCT ID]],'Master Data'!$A:$F,4,0)</f>
        <v>Kg</v>
      </c>
      <c r="J454" s="14">
        <f>VLOOKUP(InputData[[#This Row],[PRODUCT ID]],'Master Data'!$A:$F,5,0)</f>
        <v>98</v>
      </c>
      <c r="K454" s="14">
        <f>VLOOKUP(InputData[[#This Row],[PRODUCT ID]],'Master Data'!$A:$F,6,0)</f>
        <v>103.88</v>
      </c>
      <c r="L454" s="14">
        <f>PRODUCT(InputData[[#This Row],[QUANTITY]],InputData[[#This Row],[COST]])</f>
        <v>980</v>
      </c>
      <c r="M454" s="14">
        <f>PRODUCT(InputData[[#This Row],[QUANTITY]],InputData[[#This Row],[SALE PRICE ]])*(1-InputData[[#This Row],[DISCOUNT %]])</f>
        <v>1038.8</v>
      </c>
      <c r="N454" s="14">
        <f>InputData[[#This Row],[TOTAL COST]]/10^3</f>
        <v>0.98</v>
      </c>
      <c r="O454" s="14">
        <f>InputData[[#This Row],[TOTAL SALES]]/10^3</f>
        <v>1.0387999999999999</v>
      </c>
      <c r="P454" s="11">
        <f>DAY(InputData[[#This Row],[DATE]])</f>
        <v>20</v>
      </c>
      <c r="Q454" s="11" t="str">
        <f>TEXT(InputData[[#This Row],[DATE]],"mmm")</f>
        <v>Sep</v>
      </c>
      <c r="R454" s="11">
        <f>YEAR(InputData[[#This Row],[DATE]])</f>
        <v>2022</v>
      </c>
      <c r="S454" s="11">
        <f>InputData[[#This Row],[TOTAL SALES]]-InputData[[#This Row],[TOTAL COST]]</f>
        <v>58.799999999999955</v>
      </c>
      <c r="T454" s="18">
        <f>InputData[[#This Row],[PROFIT ]]/InputData[[#This Row],[TOTAL SALES]]</f>
        <v>5.660377358490562E-2</v>
      </c>
    </row>
    <row r="455" spans="1:20" hidden="1" x14ac:dyDescent="0.25">
      <c r="A455" s="3">
        <v>44825</v>
      </c>
      <c r="B455" s="4" t="s">
        <v>43</v>
      </c>
      <c r="C455" s="5">
        <v>14</v>
      </c>
      <c r="D455" s="5" t="s">
        <v>106</v>
      </c>
      <c r="E455" s="5" t="s">
        <v>106</v>
      </c>
      <c r="F455" s="6">
        <v>0</v>
      </c>
      <c r="G455" t="str">
        <f>VLOOKUP(InputData[[#This Row],[PRODUCT ID]],'Master Data'!$A:$F,2,0)</f>
        <v>Product18</v>
      </c>
      <c r="H455" t="str">
        <f>VLOOKUP(InputData[[#This Row],[PRODUCT ID]],'Master Data'!$A:$F,3,0)</f>
        <v>Category02</v>
      </c>
      <c r="I455" t="str">
        <f>VLOOKUP(InputData[[#This Row],[PRODUCT ID]],'Master Data'!$A:$F,4,0)</f>
        <v>No.</v>
      </c>
      <c r="J455" s="14">
        <f>VLOOKUP(InputData[[#This Row],[PRODUCT ID]],'Master Data'!$A:$F,5,0)</f>
        <v>37</v>
      </c>
      <c r="K455" s="14">
        <f>VLOOKUP(InputData[[#This Row],[PRODUCT ID]],'Master Data'!$A:$F,6,0)</f>
        <v>49.21</v>
      </c>
      <c r="L455" s="14">
        <f>PRODUCT(InputData[[#This Row],[QUANTITY]],InputData[[#This Row],[COST]])</f>
        <v>518</v>
      </c>
      <c r="M455" s="14">
        <f>PRODUCT(InputData[[#This Row],[QUANTITY]],InputData[[#This Row],[SALE PRICE ]])*(1-InputData[[#This Row],[DISCOUNT %]])</f>
        <v>688.94</v>
      </c>
      <c r="N455" s="14">
        <f>InputData[[#This Row],[TOTAL COST]]/10^3</f>
        <v>0.51800000000000002</v>
      </c>
      <c r="O455" s="14">
        <f>InputData[[#This Row],[TOTAL SALES]]/10^3</f>
        <v>0.68894000000000011</v>
      </c>
      <c r="P455" s="11">
        <f>DAY(InputData[[#This Row],[DATE]])</f>
        <v>21</v>
      </c>
      <c r="Q455" s="11" t="str">
        <f>TEXT(InputData[[#This Row],[DATE]],"mmm")</f>
        <v>Sep</v>
      </c>
      <c r="R455" s="11">
        <f>YEAR(InputData[[#This Row],[DATE]])</f>
        <v>2022</v>
      </c>
      <c r="S455" s="11">
        <f>InputData[[#This Row],[TOTAL SALES]]-InputData[[#This Row],[TOTAL COST]]</f>
        <v>170.94000000000005</v>
      </c>
      <c r="T455" s="18">
        <f>InputData[[#This Row],[PROFIT ]]/InputData[[#This Row],[TOTAL SALES]]</f>
        <v>0.24812030075187977</v>
      </c>
    </row>
    <row r="456" spans="1:20" hidden="1" x14ac:dyDescent="0.25">
      <c r="A456" s="3">
        <v>44825</v>
      </c>
      <c r="B456" s="4" t="s">
        <v>60</v>
      </c>
      <c r="C456" s="5">
        <v>5</v>
      </c>
      <c r="D456" s="5" t="s">
        <v>108</v>
      </c>
      <c r="E456" s="5" t="s">
        <v>107</v>
      </c>
      <c r="F456" s="6">
        <v>0</v>
      </c>
      <c r="G456" t="str">
        <f>VLOOKUP(InputData[[#This Row],[PRODUCT ID]],'Master Data'!$A:$F,2,0)</f>
        <v>Product26</v>
      </c>
      <c r="H456" t="str">
        <f>VLOOKUP(InputData[[#This Row],[PRODUCT ID]],'Master Data'!$A:$F,3,0)</f>
        <v>Category04</v>
      </c>
      <c r="I456" t="str">
        <f>VLOOKUP(InputData[[#This Row],[PRODUCT ID]],'Master Data'!$A:$F,4,0)</f>
        <v>No.</v>
      </c>
      <c r="J456" s="14">
        <f>VLOOKUP(InputData[[#This Row],[PRODUCT ID]],'Master Data'!$A:$F,5,0)</f>
        <v>18</v>
      </c>
      <c r="K456" s="14">
        <f>VLOOKUP(InputData[[#This Row],[PRODUCT ID]],'Master Data'!$A:$F,6,0)</f>
        <v>24.66</v>
      </c>
      <c r="L456" s="14">
        <f>PRODUCT(InputData[[#This Row],[QUANTITY]],InputData[[#This Row],[COST]])</f>
        <v>90</v>
      </c>
      <c r="M456" s="14">
        <f>PRODUCT(InputData[[#This Row],[QUANTITY]],InputData[[#This Row],[SALE PRICE ]])*(1-InputData[[#This Row],[DISCOUNT %]])</f>
        <v>123.3</v>
      </c>
      <c r="N456" s="14">
        <f>InputData[[#This Row],[TOTAL COST]]/10^3</f>
        <v>0.09</v>
      </c>
      <c r="O456" s="14">
        <f>InputData[[#This Row],[TOTAL SALES]]/10^3</f>
        <v>0.12329999999999999</v>
      </c>
      <c r="P456" s="11">
        <f>DAY(InputData[[#This Row],[DATE]])</f>
        <v>21</v>
      </c>
      <c r="Q456" s="11" t="str">
        <f>TEXT(InputData[[#This Row],[DATE]],"mmm")</f>
        <v>Sep</v>
      </c>
      <c r="R456" s="11">
        <f>YEAR(InputData[[#This Row],[DATE]])</f>
        <v>2022</v>
      </c>
      <c r="S456" s="11">
        <f>InputData[[#This Row],[TOTAL SALES]]-InputData[[#This Row],[TOTAL COST]]</f>
        <v>33.299999999999997</v>
      </c>
      <c r="T456" s="18">
        <f>InputData[[#This Row],[PROFIT ]]/InputData[[#This Row],[TOTAL SALES]]</f>
        <v>0.27007299270072993</v>
      </c>
    </row>
    <row r="457" spans="1:20" hidden="1" x14ac:dyDescent="0.25">
      <c r="A457" s="3">
        <v>44826</v>
      </c>
      <c r="B457" s="4" t="s">
        <v>96</v>
      </c>
      <c r="C457" s="5">
        <v>12</v>
      </c>
      <c r="D457" s="5" t="s">
        <v>106</v>
      </c>
      <c r="E457" s="5" t="s">
        <v>106</v>
      </c>
      <c r="F457" s="6">
        <v>0</v>
      </c>
      <c r="G457" t="str">
        <f>VLOOKUP(InputData[[#This Row],[PRODUCT ID]],'Master Data'!$A:$F,2,0)</f>
        <v>Product43</v>
      </c>
      <c r="H457" t="str">
        <f>VLOOKUP(InputData[[#This Row],[PRODUCT ID]],'Master Data'!$A:$F,3,0)</f>
        <v>Category05</v>
      </c>
      <c r="I457" t="str">
        <f>VLOOKUP(InputData[[#This Row],[PRODUCT ID]],'Master Data'!$A:$F,4,0)</f>
        <v>Kg</v>
      </c>
      <c r="J457" s="14">
        <f>VLOOKUP(InputData[[#This Row],[PRODUCT ID]],'Master Data'!$A:$F,5,0)</f>
        <v>67</v>
      </c>
      <c r="K457" s="14">
        <f>VLOOKUP(InputData[[#This Row],[PRODUCT ID]],'Master Data'!$A:$F,6,0)</f>
        <v>83.08</v>
      </c>
      <c r="L457" s="14">
        <f>PRODUCT(InputData[[#This Row],[QUANTITY]],InputData[[#This Row],[COST]])</f>
        <v>804</v>
      </c>
      <c r="M457" s="14">
        <f>PRODUCT(InputData[[#This Row],[QUANTITY]],InputData[[#This Row],[SALE PRICE ]])*(1-InputData[[#This Row],[DISCOUNT %]])</f>
        <v>996.96</v>
      </c>
      <c r="N457" s="14">
        <f>InputData[[#This Row],[TOTAL COST]]/10^3</f>
        <v>0.80400000000000005</v>
      </c>
      <c r="O457" s="14">
        <f>InputData[[#This Row],[TOTAL SALES]]/10^3</f>
        <v>0.99696000000000007</v>
      </c>
      <c r="P457" s="11">
        <f>DAY(InputData[[#This Row],[DATE]])</f>
        <v>22</v>
      </c>
      <c r="Q457" s="11" t="str">
        <f>TEXT(InputData[[#This Row],[DATE]],"mmm")</f>
        <v>Sep</v>
      </c>
      <c r="R457" s="11">
        <f>YEAR(InputData[[#This Row],[DATE]])</f>
        <v>2022</v>
      </c>
      <c r="S457" s="11">
        <f>InputData[[#This Row],[TOTAL SALES]]-InputData[[#This Row],[TOTAL COST]]</f>
        <v>192.96000000000004</v>
      </c>
      <c r="T457" s="18">
        <f>InputData[[#This Row],[PROFIT ]]/InputData[[#This Row],[TOTAL SALES]]</f>
        <v>0.19354838709677422</v>
      </c>
    </row>
    <row r="458" spans="1:20" hidden="1" x14ac:dyDescent="0.25">
      <c r="A458" s="3">
        <v>44827</v>
      </c>
      <c r="B458" s="4" t="s">
        <v>31</v>
      </c>
      <c r="C458" s="5">
        <v>12</v>
      </c>
      <c r="D458" s="5" t="s">
        <v>108</v>
      </c>
      <c r="E458" s="5" t="s">
        <v>106</v>
      </c>
      <c r="F458" s="6">
        <v>0</v>
      </c>
      <c r="G458" t="str">
        <f>VLOOKUP(InputData[[#This Row],[PRODUCT ID]],'Master Data'!$A:$F,2,0)</f>
        <v>Product12</v>
      </c>
      <c r="H458" t="str">
        <f>VLOOKUP(InputData[[#This Row],[PRODUCT ID]],'Master Data'!$A:$F,3,0)</f>
        <v>Category02</v>
      </c>
      <c r="I458" t="str">
        <f>VLOOKUP(InputData[[#This Row],[PRODUCT ID]],'Master Data'!$A:$F,4,0)</f>
        <v>Kg</v>
      </c>
      <c r="J458" s="14">
        <f>VLOOKUP(InputData[[#This Row],[PRODUCT ID]],'Master Data'!$A:$F,5,0)</f>
        <v>73</v>
      </c>
      <c r="K458" s="14">
        <f>VLOOKUP(InputData[[#This Row],[PRODUCT ID]],'Master Data'!$A:$F,6,0)</f>
        <v>94.17</v>
      </c>
      <c r="L458" s="14">
        <f>PRODUCT(InputData[[#This Row],[QUANTITY]],InputData[[#This Row],[COST]])</f>
        <v>876</v>
      </c>
      <c r="M458" s="14">
        <f>PRODUCT(InputData[[#This Row],[QUANTITY]],InputData[[#This Row],[SALE PRICE ]])*(1-InputData[[#This Row],[DISCOUNT %]])</f>
        <v>1130.04</v>
      </c>
      <c r="N458" s="14">
        <f>InputData[[#This Row],[TOTAL COST]]/10^3</f>
        <v>0.876</v>
      </c>
      <c r="O458" s="14">
        <f>InputData[[#This Row],[TOTAL SALES]]/10^3</f>
        <v>1.1300399999999999</v>
      </c>
      <c r="P458" s="11">
        <f>DAY(InputData[[#This Row],[DATE]])</f>
        <v>23</v>
      </c>
      <c r="Q458" s="11" t="str">
        <f>TEXT(InputData[[#This Row],[DATE]],"mmm")</f>
        <v>Sep</v>
      </c>
      <c r="R458" s="11">
        <f>YEAR(InputData[[#This Row],[DATE]])</f>
        <v>2022</v>
      </c>
      <c r="S458" s="11">
        <f>InputData[[#This Row],[TOTAL SALES]]-InputData[[#This Row],[TOTAL COST]]</f>
        <v>254.03999999999996</v>
      </c>
      <c r="T458" s="18">
        <f>InputData[[#This Row],[PROFIT ]]/InputData[[#This Row],[TOTAL SALES]]</f>
        <v>0.22480620155038758</v>
      </c>
    </row>
    <row r="459" spans="1:20" hidden="1" x14ac:dyDescent="0.25">
      <c r="A459" s="3">
        <v>44828</v>
      </c>
      <c r="B459" s="4" t="s">
        <v>73</v>
      </c>
      <c r="C459" s="5">
        <v>14</v>
      </c>
      <c r="D459" s="5" t="s">
        <v>108</v>
      </c>
      <c r="E459" s="5" t="s">
        <v>106</v>
      </c>
      <c r="F459" s="6">
        <v>0</v>
      </c>
      <c r="G459" t="str">
        <f>VLOOKUP(InputData[[#This Row],[PRODUCT ID]],'Master Data'!$A:$F,2,0)</f>
        <v>Product32</v>
      </c>
      <c r="H459" t="str">
        <f>VLOOKUP(InputData[[#This Row],[PRODUCT ID]],'Master Data'!$A:$F,3,0)</f>
        <v>Category04</v>
      </c>
      <c r="I459" t="str">
        <f>VLOOKUP(InputData[[#This Row],[PRODUCT ID]],'Master Data'!$A:$F,4,0)</f>
        <v>Kg</v>
      </c>
      <c r="J459" s="14">
        <f>VLOOKUP(InputData[[#This Row],[PRODUCT ID]],'Master Data'!$A:$F,5,0)</f>
        <v>89</v>
      </c>
      <c r="K459" s="14">
        <f>VLOOKUP(InputData[[#This Row],[PRODUCT ID]],'Master Data'!$A:$F,6,0)</f>
        <v>117.48</v>
      </c>
      <c r="L459" s="14">
        <f>PRODUCT(InputData[[#This Row],[QUANTITY]],InputData[[#This Row],[COST]])</f>
        <v>1246</v>
      </c>
      <c r="M459" s="14">
        <f>PRODUCT(InputData[[#This Row],[QUANTITY]],InputData[[#This Row],[SALE PRICE ]])*(1-InputData[[#This Row],[DISCOUNT %]])</f>
        <v>1644.72</v>
      </c>
      <c r="N459" s="14">
        <f>InputData[[#This Row],[TOTAL COST]]/10^3</f>
        <v>1.246</v>
      </c>
      <c r="O459" s="14">
        <f>InputData[[#This Row],[TOTAL SALES]]/10^3</f>
        <v>1.64472</v>
      </c>
      <c r="P459" s="11">
        <f>DAY(InputData[[#This Row],[DATE]])</f>
        <v>24</v>
      </c>
      <c r="Q459" s="11" t="str">
        <f>TEXT(InputData[[#This Row],[DATE]],"mmm")</f>
        <v>Sep</v>
      </c>
      <c r="R459" s="11">
        <f>YEAR(InputData[[#This Row],[DATE]])</f>
        <v>2022</v>
      </c>
      <c r="S459" s="11">
        <f>InputData[[#This Row],[TOTAL SALES]]-InputData[[#This Row],[TOTAL COST]]</f>
        <v>398.72</v>
      </c>
      <c r="T459" s="18">
        <f>InputData[[#This Row],[PROFIT ]]/InputData[[#This Row],[TOTAL SALES]]</f>
        <v>0.24242424242424243</v>
      </c>
    </row>
    <row r="460" spans="1:20" hidden="1" x14ac:dyDescent="0.25">
      <c r="A460" s="3">
        <v>44828</v>
      </c>
      <c r="B460" s="4" t="s">
        <v>73</v>
      </c>
      <c r="C460" s="5">
        <v>8</v>
      </c>
      <c r="D460" s="5" t="s">
        <v>108</v>
      </c>
      <c r="E460" s="5" t="s">
        <v>107</v>
      </c>
      <c r="F460" s="6">
        <v>0</v>
      </c>
      <c r="G460" t="str">
        <f>VLOOKUP(InputData[[#This Row],[PRODUCT ID]],'Master Data'!$A:$F,2,0)</f>
        <v>Product32</v>
      </c>
      <c r="H460" t="str">
        <f>VLOOKUP(InputData[[#This Row],[PRODUCT ID]],'Master Data'!$A:$F,3,0)</f>
        <v>Category04</v>
      </c>
      <c r="I460" t="str">
        <f>VLOOKUP(InputData[[#This Row],[PRODUCT ID]],'Master Data'!$A:$F,4,0)</f>
        <v>Kg</v>
      </c>
      <c r="J460" s="14">
        <f>VLOOKUP(InputData[[#This Row],[PRODUCT ID]],'Master Data'!$A:$F,5,0)</f>
        <v>89</v>
      </c>
      <c r="K460" s="14">
        <f>VLOOKUP(InputData[[#This Row],[PRODUCT ID]],'Master Data'!$A:$F,6,0)</f>
        <v>117.48</v>
      </c>
      <c r="L460" s="14">
        <f>PRODUCT(InputData[[#This Row],[QUANTITY]],InputData[[#This Row],[COST]])</f>
        <v>712</v>
      </c>
      <c r="M460" s="14">
        <f>PRODUCT(InputData[[#This Row],[QUANTITY]],InputData[[#This Row],[SALE PRICE ]])*(1-InputData[[#This Row],[DISCOUNT %]])</f>
        <v>939.84</v>
      </c>
      <c r="N460" s="14">
        <f>InputData[[#This Row],[TOTAL COST]]/10^3</f>
        <v>0.71199999999999997</v>
      </c>
      <c r="O460" s="14">
        <f>InputData[[#This Row],[TOTAL SALES]]/10^3</f>
        <v>0.93984000000000001</v>
      </c>
      <c r="P460" s="11">
        <f>DAY(InputData[[#This Row],[DATE]])</f>
        <v>24</v>
      </c>
      <c r="Q460" s="11" t="str">
        <f>TEXT(InputData[[#This Row],[DATE]],"mmm")</f>
        <v>Sep</v>
      </c>
      <c r="R460" s="11">
        <f>YEAR(InputData[[#This Row],[DATE]])</f>
        <v>2022</v>
      </c>
      <c r="S460" s="11">
        <f>InputData[[#This Row],[TOTAL SALES]]-InputData[[#This Row],[TOTAL COST]]</f>
        <v>227.84000000000003</v>
      </c>
      <c r="T460" s="18">
        <f>InputData[[#This Row],[PROFIT ]]/InputData[[#This Row],[TOTAL SALES]]</f>
        <v>0.24242424242424246</v>
      </c>
    </row>
    <row r="461" spans="1:20" hidden="1" x14ac:dyDescent="0.25">
      <c r="A461" s="3">
        <v>44831</v>
      </c>
      <c r="B461" s="4" t="s">
        <v>81</v>
      </c>
      <c r="C461" s="5">
        <v>4</v>
      </c>
      <c r="D461" s="5" t="s">
        <v>108</v>
      </c>
      <c r="E461" s="5" t="s">
        <v>107</v>
      </c>
      <c r="F461" s="6">
        <v>0</v>
      </c>
      <c r="G461" t="str">
        <f>VLOOKUP(InputData[[#This Row],[PRODUCT ID]],'Master Data'!$A:$F,2,0)</f>
        <v>Product36</v>
      </c>
      <c r="H461" t="str">
        <f>VLOOKUP(InputData[[#This Row],[PRODUCT ID]],'Master Data'!$A:$F,3,0)</f>
        <v>Category04</v>
      </c>
      <c r="I461" t="str">
        <f>VLOOKUP(InputData[[#This Row],[PRODUCT ID]],'Master Data'!$A:$F,4,0)</f>
        <v>Kg</v>
      </c>
      <c r="J461" s="14">
        <f>VLOOKUP(InputData[[#This Row],[PRODUCT ID]],'Master Data'!$A:$F,5,0)</f>
        <v>90</v>
      </c>
      <c r="K461" s="14">
        <f>VLOOKUP(InputData[[#This Row],[PRODUCT ID]],'Master Data'!$A:$F,6,0)</f>
        <v>96.3</v>
      </c>
      <c r="L461" s="14">
        <f>PRODUCT(InputData[[#This Row],[QUANTITY]],InputData[[#This Row],[COST]])</f>
        <v>360</v>
      </c>
      <c r="M461" s="14">
        <f>PRODUCT(InputData[[#This Row],[QUANTITY]],InputData[[#This Row],[SALE PRICE ]])*(1-InputData[[#This Row],[DISCOUNT %]])</f>
        <v>385.2</v>
      </c>
      <c r="N461" s="14">
        <f>InputData[[#This Row],[TOTAL COST]]/10^3</f>
        <v>0.36</v>
      </c>
      <c r="O461" s="14">
        <f>InputData[[#This Row],[TOTAL SALES]]/10^3</f>
        <v>0.38519999999999999</v>
      </c>
      <c r="P461" s="11">
        <f>DAY(InputData[[#This Row],[DATE]])</f>
        <v>27</v>
      </c>
      <c r="Q461" s="11" t="str">
        <f>TEXT(InputData[[#This Row],[DATE]],"mmm")</f>
        <v>Sep</v>
      </c>
      <c r="R461" s="11">
        <f>YEAR(InputData[[#This Row],[DATE]])</f>
        <v>2022</v>
      </c>
      <c r="S461" s="11">
        <f>InputData[[#This Row],[TOTAL SALES]]-InputData[[#This Row],[TOTAL COST]]</f>
        <v>25.199999999999989</v>
      </c>
      <c r="T461" s="18">
        <f>InputData[[#This Row],[PROFIT ]]/InputData[[#This Row],[TOTAL SALES]]</f>
        <v>6.5420560747663517E-2</v>
      </c>
    </row>
    <row r="462" spans="1:20" hidden="1" x14ac:dyDescent="0.25">
      <c r="A462" s="3">
        <v>44831</v>
      </c>
      <c r="B462" s="4" t="s">
        <v>98</v>
      </c>
      <c r="C462" s="5">
        <v>9</v>
      </c>
      <c r="D462" s="5" t="s">
        <v>108</v>
      </c>
      <c r="E462" s="5" t="s">
        <v>107</v>
      </c>
      <c r="F462" s="6">
        <v>0</v>
      </c>
      <c r="G462" t="str">
        <f>VLOOKUP(InputData[[#This Row],[PRODUCT ID]],'Master Data'!$A:$F,2,0)</f>
        <v>Product44</v>
      </c>
      <c r="H462" t="str">
        <f>VLOOKUP(InputData[[#This Row],[PRODUCT ID]],'Master Data'!$A:$F,3,0)</f>
        <v>Category05</v>
      </c>
      <c r="I462" t="str">
        <f>VLOOKUP(InputData[[#This Row],[PRODUCT ID]],'Master Data'!$A:$F,4,0)</f>
        <v>Kg</v>
      </c>
      <c r="J462" s="14">
        <f>VLOOKUP(InputData[[#This Row],[PRODUCT ID]],'Master Data'!$A:$F,5,0)</f>
        <v>76</v>
      </c>
      <c r="K462" s="14">
        <f>VLOOKUP(InputData[[#This Row],[PRODUCT ID]],'Master Data'!$A:$F,6,0)</f>
        <v>82.08</v>
      </c>
      <c r="L462" s="14">
        <f>PRODUCT(InputData[[#This Row],[QUANTITY]],InputData[[#This Row],[COST]])</f>
        <v>684</v>
      </c>
      <c r="M462" s="14">
        <f>PRODUCT(InputData[[#This Row],[QUANTITY]],InputData[[#This Row],[SALE PRICE ]])*(1-InputData[[#This Row],[DISCOUNT %]])</f>
        <v>738.72</v>
      </c>
      <c r="N462" s="14">
        <f>InputData[[#This Row],[TOTAL COST]]/10^3</f>
        <v>0.68400000000000005</v>
      </c>
      <c r="O462" s="14">
        <f>InputData[[#This Row],[TOTAL SALES]]/10^3</f>
        <v>0.73872000000000004</v>
      </c>
      <c r="P462" s="11">
        <f>DAY(InputData[[#This Row],[DATE]])</f>
        <v>27</v>
      </c>
      <c r="Q462" s="11" t="str">
        <f>TEXT(InputData[[#This Row],[DATE]],"mmm")</f>
        <v>Sep</v>
      </c>
      <c r="R462" s="11">
        <f>YEAR(InputData[[#This Row],[DATE]])</f>
        <v>2022</v>
      </c>
      <c r="S462" s="11">
        <f>InputData[[#This Row],[TOTAL SALES]]-InputData[[#This Row],[TOTAL COST]]</f>
        <v>54.720000000000027</v>
      </c>
      <c r="T462" s="18">
        <f>InputData[[#This Row],[PROFIT ]]/InputData[[#This Row],[TOTAL SALES]]</f>
        <v>7.4074074074074112E-2</v>
      </c>
    </row>
    <row r="463" spans="1:20" hidden="1" x14ac:dyDescent="0.25">
      <c r="A463" s="3">
        <v>44831</v>
      </c>
      <c r="B463" s="4" t="s">
        <v>86</v>
      </c>
      <c r="C463" s="5">
        <v>3</v>
      </c>
      <c r="D463" s="5" t="s">
        <v>105</v>
      </c>
      <c r="E463" s="5" t="s">
        <v>107</v>
      </c>
      <c r="F463" s="6">
        <v>0</v>
      </c>
      <c r="G463" t="str">
        <f>VLOOKUP(InputData[[#This Row],[PRODUCT ID]],'Master Data'!$A:$F,2,0)</f>
        <v>Product38</v>
      </c>
      <c r="H463" t="str">
        <f>VLOOKUP(InputData[[#This Row],[PRODUCT ID]],'Master Data'!$A:$F,3,0)</f>
        <v>Category05</v>
      </c>
      <c r="I463" t="str">
        <f>VLOOKUP(InputData[[#This Row],[PRODUCT ID]],'Master Data'!$A:$F,4,0)</f>
        <v>Kg</v>
      </c>
      <c r="J463" s="14">
        <f>VLOOKUP(InputData[[#This Row],[PRODUCT ID]],'Master Data'!$A:$F,5,0)</f>
        <v>72</v>
      </c>
      <c r="K463" s="14">
        <f>VLOOKUP(InputData[[#This Row],[PRODUCT ID]],'Master Data'!$A:$F,6,0)</f>
        <v>79.92</v>
      </c>
      <c r="L463" s="14">
        <f>PRODUCT(InputData[[#This Row],[QUANTITY]],InputData[[#This Row],[COST]])</f>
        <v>216</v>
      </c>
      <c r="M463" s="14">
        <f>PRODUCT(InputData[[#This Row],[QUANTITY]],InputData[[#This Row],[SALE PRICE ]])*(1-InputData[[#This Row],[DISCOUNT %]])</f>
        <v>239.76</v>
      </c>
      <c r="N463" s="14">
        <f>InputData[[#This Row],[TOTAL COST]]/10^3</f>
        <v>0.216</v>
      </c>
      <c r="O463" s="14">
        <f>InputData[[#This Row],[TOTAL SALES]]/10^3</f>
        <v>0.23976</v>
      </c>
      <c r="P463" s="11">
        <f>DAY(InputData[[#This Row],[DATE]])</f>
        <v>27</v>
      </c>
      <c r="Q463" s="11" t="str">
        <f>TEXT(InputData[[#This Row],[DATE]],"mmm")</f>
        <v>Sep</v>
      </c>
      <c r="R463" s="11">
        <f>YEAR(InputData[[#This Row],[DATE]])</f>
        <v>2022</v>
      </c>
      <c r="S463" s="11">
        <f>InputData[[#This Row],[TOTAL SALES]]-InputData[[#This Row],[TOTAL COST]]</f>
        <v>23.759999999999991</v>
      </c>
      <c r="T463" s="18">
        <f>InputData[[#This Row],[PROFIT ]]/InputData[[#This Row],[TOTAL SALES]]</f>
        <v>9.9099099099099058E-2</v>
      </c>
    </row>
    <row r="464" spans="1:20" hidden="1" x14ac:dyDescent="0.25">
      <c r="A464" s="3">
        <v>44833</v>
      </c>
      <c r="B464" s="4" t="s">
        <v>77</v>
      </c>
      <c r="C464" s="5">
        <v>13</v>
      </c>
      <c r="D464" s="5" t="s">
        <v>108</v>
      </c>
      <c r="E464" s="5" t="s">
        <v>106</v>
      </c>
      <c r="F464" s="6">
        <v>0</v>
      </c>
      <c r="G464" t="str">
        <f>VLOOKUP(InputData[[#This Row],[PRODUCT ID]],'Master Data'!$A:$F,2,0)</f>
        <v>Product34</v>
      </c>
      <c r="H464" t="str">
        <f>VLOOKUP(InputData[[#This Row],[PRODUCT ID]],'Master Data'!$A:$F,3,0)</f>
        <v>Category04</v>
      </c>
      <c r="I464" t="str">
        <f>VLOOKUP(InputData[[#This Row],[PRODUCT ID]],'Master Data'!$A:$F,4,0)</f>
        <v>Lt</v>
      </c>
      <c r="J464" s="14">
        <f>VLOOKUP(InputData[[#This Row],[PRODUCT ID]],'Master Data'!$A:$F,5,0)</f>
        <v>55</v>
      </c>
      <c r="K464" s="14">
        <f>VLOOKUP(InputData[[#This Row],[PRODUCT ID]],'Master Data'!$A:$F,6,0)</f>
        <v>58.3</v>
      </c>
      <c r="L464" s="14">
        <f>PRODUCT(InputData[[#This Row],[QUANTITY]],InputData[[#This Row],[COST]])</f>
        <v>715</v>
      </c>
      <c r="M464" s="14">
        <f>PRODUCT(InputData[[#This Row],[QUANTITY]],InputData[[#This Row],[SALE PRICE ]])*(1-InputData[[#This Row],[DISCOUNT %]])</f>
        <v>757.9</v>
      </c>
      <c r="N464" s="14">
        <f>InputData[[#This Row],[TOTAL COST]]/10^3</f>
        <v>0.71499999999999997</v>
      </c>
      <c r="O464" s="14">
        <f>InputData[[#This Row],[TOTAL SALES]]/10^3</f>
        <v>0.75790000000000002</v>
      </c>
      <c r="P464" s="11">
        <f>DAY(InputData[[#This Row],[DATE]])</f>
        <v>29</v>
      </c>
      <c r="Q464" s="11" t="str">
        <f>TEXT(InputData[[#This Row],[DATE]],"mmm")</f>
        <v>Sep</v>
      </c>
      <c r="R464" s="11">
        <f>YEAR(InputData[[#This Row],[DATE]])</f>
        <v>2022</v>
      </c>
      <c r="S464" s="11">
        <f>InputData[[#This Row],[TOTAL SALES]]-InputData[[#This Row],[TOTAL COST]]</f>
        <v>42.899999999999977</v>
      </c>
      <c r="T464" s="18">
        <f>InputData[[#This Row],[PROFIT ]]/InputData[[#This Row],[TOTAL SALES]]</f>
        <v>5.6603773584905634E-2</v>
      </c>
    </row>
    <row r="465" spans="1:20" hidden="1" x14ac:dyDescent="0.25">
      <c r="A465" s="3">
        <v>44837</v>
      </c>
      <c r="B465" s="4" t="s">
        <v>29</v>
      </c>
      <c r="C465" s="5">
        <v>5</v>
      </c>
      <c r="D465" s="5" t="s">
        <v>108</v>
      </c>
      <c r="E465" s="5" t="s">
        <v>107</v>
      </c>
      <c r="F465" s="6">
        <v>0</v>
      </c>
      <c r="G465" t="str">
        <f>VLOOKUP(InputData[[#This Row],[PRODUCT ID]],'Master Data'!$A:$F,2,0)</f>
        <v>Product11</v>
      </c>
      <c r="H465" t="str">
        <f>VLOOKUP(InputData[[#This Row],[PRODUCT ID]],'Master Data'!$A:$F,3,0)</f>
        <v>Category02</v>
      </c>
      <c r="I465" t="str">
        <f>VLOOKUP(InputData[[#This Row],[PRODUCT ID]],'Master Data'!$A:$F,4,0)</f>
        <v>Lt</v>
      </c>
      <c r="J465" s="14">
        <f>VLOOKUP(InputData[[#This Row],[PRODUCT ID]],'Master Data'!$A:$F,5,0)</f>
        <v>44</v>
      </c>
      <c r="K465" s="14">
        <f>VLOOKUP(InputData[[#This Row],[PRODUCT ID]],'Master Data'!$A:$F,6,0)</f>
        <v>48.4</v>
      </c>
      <c r="L465" s="14">
        <f>PRODUCT(InputData[[#This Row],[QUANTITY]],InputData[[#This Row],[COST]])</f>
        <v>220</v>
      </c>
      <c r="M465" s="14">
        <f>PRODUCT(InputData[[#This Row],[QUANTITY]],InputData[[#This Row],[SALE PRICE ]])*(1-InputData[[#This Row],[DISCOUNT %]])</f>
        <v>242</v>
      </c>
      <c r="N465" s="14">
        <f>InputData[[#This Row],[TOTAL COST]]/10^3</f>
        <v>0.22</v>
      </c>
      <c r="O465" s="14">
        <f>InputData[[#This Row],[TOTAL SALES]]/10^3</f>
        <v>0.24199999999999999</v>
      </c>
      <c r="P465" s="11">
        <f>DAY(InputData[[#This Row],[DATE]])</f>
        <v>3</v>
      </c>
      <c r="Q465" s="11" t="str">
        <f>TEXT(InputData[[#This Row],[DATE]],"mmm")</f>
        <v>Oct</v>
      </c>
      <c r="R465" s="11">
        <f>YEAR(InputData[[#This Row],[DATE]])</f>
        <v>2022</v>
      </c>
      <c r="S465" s="11">
        <f>InputData[[#This Row],[TOTAL SALES]]-InputData[[#This Row],[TOTAL COST]]</f>
        <v>22</v>
      </c>
      <c r="T465" s="18">
        <f>InputData[[#This Row],[PROFIT ]]/InputData[[#This Row],[TOTAL SALES]]</f>
        <v>9.0909090909090912E-2</v>
      </c>
    </row>
    <row r="466" spans="1:20" hidden="1" x14ac:dyDescent="0.25">
      <c r="A466" s="3">
        <v>44838</v>
      </c>
      <c r="B466" s="4" t="s">
        <v>20</v>
      </c>
      <c r="C466" s="5">
        <v>15</v>
      </c>
      <c r="D466" s="5" t="s">
        <v>108</v>
      </c>
      <c r="E466" s="5" t="s">
        <v>106</v>
      </c>
      <c r="F466" s="6">
        <v>0</v>
      </c>
      <c r="G466" t="str">
        <f>VLOOKUP(InputData[[#This Row],[PRODUCT ID]],'Master Data'!$A:$F,2,0)</f>
        <v>Product07</v>
      </c>
      <c r="H466" t="str">
        <f>VLOOKUP(InputData[[#This Row],[PRODUCT ID]],'Master Data'!$A:$F,3,0)</f>
        <v>Category01</v>
      </c>
      <c r="I466" t="str">
        <f>VLOOKUP(InputData[[#This Row],[PRODUCT ID]],'Master Data'!$A:$F,4,0)</f>
        <v>Lt</v>
      </c>
      <c r="J466" s="14">
        <f>VLOOKUP(InputData[[#This Row],[PRODUCT ID]],'Master Data'!$A:$F,5,0)</f>
        <v>43</v>
      </c>
      <c r="K466" s="14">
        <f>VLOOKUP(InputData[[#This Row],[PRODUCT ID]],'Master Data'!$A:$F,6,0)</f>
        <v>47.730000000000004</v>
      </c>
      <c r="L466" s="14">
        <f>PRODUCT(InputData[[#This Row],[QUANTITY]],InputData[[#This Row],[COST]])</f>
        <v>645</v>
      </c>
      <c r="M466" s="14">
        <f>PRODUCT(InputData[[#This Row],[QUANTITY]],InputData[[#This Row],[SALE PRICE ]])*(1-InputData[[#This Row],[DISCOUNT %]])</f>
        <v>715.95</v>
      </c>
      <c r="N466" s="14">
        <f>InputData[[#This Row],[TOTAL COST]]/10^3</f>
        <v>0.64500000000000002</v>
      </c>
      <c r="O466" s="14">
        <f>InputData[[#This Row],[TOTAL SALES]]/10^3</f>
        <v>0.71595000000000009</v>
      </c>
      <c r="P466" s="11">
        <f>DAY(InputData[[#This Row],[DATE]])</f>
        <v>4</v>
      </c>
      <c r="Q466" s="11" t="str">
        <f>TEXT(InputData[[#This Row],[DATE]],"mmm")</f>
        <v>Oct</v>
      </c>
      <c r="R466" s="11">
        <f>YEAR(InputData[[#This Row],[DATE]])</f>
        <v>2022</v>
      </c>
      <c r="S466" s="11">
        <f>InputData[[#This Row],[TOTAL SALES]]-InputData[[#This Row],[TOTAL COST]]</f>
        <v>70.950000000000045</v>
      </c>
      <c r="T466" s="18">
        <f>InputData[[#This Row],[PROFIT ]]/InputData[[#This Row],[TOTAL SALES]]</f>
        <v>9.9099099099099155E-2</v>
      </c>
    </row>
    <row r="467" spans="1:20" hidden="1" x14ac:dyDescent="0.25">
      <c r="A467" s="3">
        <v>44840</v>
      </c>
      <c r="B467" s="4" t="s">
        <v>79</v>
      </c>
      <c r="C467" s="5">
        <v>1</v>
      </c>
      <c r="D467" s="5" t="s">
        <v>108</v>
      </c>
      <c r="E467" s="5" t="s">
        <v>106</v>
      </c>
      <c r="F467" s="6">
        <v>0</v>
      </c>
      <c r="G467" t="str">
        <f>VLOOKUP(InputData[[#This Row],[PRODUCT ID]],'Master Data'!$A:$F,2,0)</f>
        <v>Product35</v>
      </c>
      <c r="H467" t="str">
        <f>VLOOKUP(InputData[[#This Row],[PRODUCT ID]],'Master Data'!$A:$F,3,0)</f>
        <v>Category04</v>
      </c>
      <c r="I467" t="str">
        <f>VLOOKUP(InputData[[#This Row],[PRODUCT ID]],'Master Data'!$A:$F,4,0)</f>
        <v>No.</v>
      </c>
      <c r="J467" s="14">
        <f>VLOOKUP(InputData[[#This Row],[PRODUCT ID]],'Master Data'!$A:$F,5,0)</f>
        <v>5</v>
      </c>
      <c r="K467" s="14">
        <f>VLOOKUP(InputData[[#This Row],[PRODUCT ID]],'Master Data'!$A:$F,6,0)</f>
        <v>6.7</v>
      </c>
      <c r="L467" s="14">
        <f>PRODUCT(InputData[[#This Row],[QUANTITY]],InputData[[#This Row],[COST]])</f>
        <v>5</v>
      </c>
      <c r="M467" s="14">
        <f>PRODUCT(InputData[[#This Row],[QUANTITY]],InputData[[#This Row],[SALE PRICE ]])*(1-InputData[[#This Row],[DISCOUNT %]])</f>
        <v>6.7</v>
      </c>
      <c r="N467" s="14">
        <f>InputData[[#This Row],[TOTAL COST]]/10^3</f>
        <v>5.0000000000000001E-3</v>
      </c>
      <c r="O467" s="14">
        <f>InputData[[#This Row],[TOTAL SALES]]/10^3</f>
        <v>6.7000000000000002E-3</v>
      </c>
      <c r="P467" s="11">
        <f>DAY(InputData[[#This Row],[DATE]])</f>
        <v>6</v>
      </c>
      <c r="Q467" s="11" t="str">
        <f>TEXT(InputData[[#This Row],[DATE]],"mmm")</f>
        <v>Oct</v>
      </c>
      <c r="R467" s="11">
        <f>YEAR(InputData[[#This Row],[DATE]])</f>
        <v>2022</v>
      </c>
      <c r="S467" s="11">
        <f>InputData[[#This Row],[TOTAL SALES]]-InputData[[#This Row],[TOTAL COST]]</f>
        <v>1.7000000000000002</v>
      </c>
      <c r="T467" s="18">
        <f>InputData[[#This Row],[PROFIT ]]/InputData[[#This Row],[TOTAL SALES]]</f>
        <v>0.2537313432835821</v>
      </c>
    </row>
    <row r="468" spans="1:20" hidden="1" x14ac:dyDescent="0.25">
      <c r="A468" s="3">
        <v>44843</v>
      </c>
      <c r="B468" s="4" t="s">
        <v>86</v>
      </c>
      <c r="C468" s="5">
        <v>14</v>
      </c>
      <c r="D468" s="5" t="s">
        <v>106</v>
      </c>
      <c r="E468" s="5" t="s">
        <v>106</v>
      </c>
      <c r="F468" s="6">
        <v>0</v>
      </c>
      <c r="G468" t="str">
        <f>VLOOKUP(InputData[[#This Row],[PRODUCT ID]],'Master Data'!$A:$F,2,0)</f>
        <v>Product38</v>
      </c>
      <c r="H468" t="str">
        <f>VLOOKUP(InputData[[#This Row],[PRODUCT ID]],'Master Data'!$A:$F,3,0)</f>
        <v>Category05</v>
      </c>
      <c r="I468" t="str">
        <f>VLOOKUP(InputData[[#This Row],[PRODUCT ID]],'Master Data'!$A:$F,4,0)</f>
        <v>Kg</v>
      </c>
      <c r="J468" s="14">
        <f>VLOOKUP(InputData[[#This Row],[PRODUCT ID]],'Master Data'!$A:$F,5,0)</f>
        <v>72</v>
      </c>
      <c r="K468" s="14">
        <f>VLOOKUP(InputData[[#This Row],[PRODUCT ID]],'Master Data'!$A:$F,6,0)</f>
        <v>79.92</v>
      </c>
      <c r="L468" s="14">
        <f>PRODUCT(InputData[[#This Row],[QUANTITY]],InputData[[#This Row],[COST]])</f>
        <v>1008</v>
      </c>
      <c r="M468" s="14">
        <f>PRODUCT(InputData[[#This Row],[QUANTITY]],InputData[[#This Row],[SALE PRICE ]])*(1-InputData[[#This Row],[DISCOUNT %]])</f>
        <v>1118.8800000000001</v>
      </c>
      <c r="N468" s="14">
        <f>InputData[[#This Row],[TOTAL COST]]/10^3</f>
        <v>1.008</v>
      </c>
      <c r="O468" s="14">
        <f>InputData[[#This Row],[TOTAL SALES]]/10^3</f>
        <v>1.1188800000000001</v>
      </c>
      <c r="P468" s="11">
        <f>DAY(InputData[[#This Row],[DATE]])</f>
        <v>9</v>
      </c>
      <c r="Q468" s="11" t="str">
        <f>TEXT(InputData[[#This Row],[DATE]],"mmm")</f>
        <v>Oct</v>
      </c>
      <c r="R468" s="11">
        <f>YEAR(InputData[[#This Row],[DATE]])</f>
        <v>2022</v>
      </c>
      <c r="S468" s="11">
        <f>InputData[[#This Row],[TOTAL SALES]]-InputData[[#This Row],[TOTAL COST]]</f>
        <v>110.88000000000011</v>
      </c>
      <c r="T468" s="18">
        <f>InputData[[#This Row],[PROFIT ]]/InputData[[#This Row],[TOTAL SALES]]</f>
        <v>9.9099099099099183E-2</v>
      </c>
    </row>
    <row r="469" spans="1:20" hidden="1" x14ac:dyDescent="0.25">
      <c r="A469" s="3">
        <v>44844</v>
      </c>
      <c r="B469" s="4" t="s">
        <v>45</v>
      </c>
      <c r="C469" s="5">
        <v>9</v>
      </c>
      <c r="D469" s="5" t="s">
        <v>108</v>
      </c>
      <c r="E469" s="5" t="s">
        <v>106</v>
      </c>
      <c r="F469" s="6">
        <v>0</v>
      </c>
      <c r="G469" t="str">
        <f>VLOOKUP(InputData[[#This Row],[PRODUCT ID]],'Master Data'!$A:$F,2,0)</f>
        <v>Product19</v>
      </c>
      <c r="H469" t="str">
        <f>VLOOKUP(InputData[[#This Row],[PRODUCT ID]],'Master Data'!$A:$F,3,0)</f>
        <v>Category02</v>
      </c>
      <c r="I469" t="str">
        <f>VLOOKUP(InputData[[#This Row],[PRODUCT ID]],'Master Data'!$A:$F,4,0)</f>
        <v>Ft</v>
      </c>
      <c r="J469" s="14">
        <f>VLOOKUP(InputData[[#This Row],[PRODUCT ID]],'Master Data'!$A:$F,5,0)</f>
        <v>150</v>
      </c>
      <c r="K469" s="14">
        <f>VLOOKUP(InputData[[#This Row],[PRODUCT ID]],'Master Data'!$A:$F,6,0)</f>
        <v>210</v>
      </c>
      <c r="L469" s="14">
        <f>PRODUCT(InputData[[#This Row],[QUANTITY]],InputData[[#This Row],[COST]])</f>
        <v>1350</v>
      </c>
      <c r="M469" s="14">
        <f>PRODUCT(InputData[[#This Row],[QUANTITY]],InputData[[#This Row],[SALE PRICE ]])*(1-InputData[[#This Row],[DISCOUNT %]])</f>
        <v>1890</v>
      </c>
      <c r="N469" s="14">
        <f>InputData[[#This Row],[TOTAL COST]]/10^3</f>
        <v>1.35</v>
      </c>
      <c r="O469" s="14">
        <f>InputData[[#This Row],[TOTAL SALES]]/10^3</f>
        <v>1.89</v>
      </c>
      <c r="P469" s="11">
        <f>DAY(InputData[[#This Row],[DATE]])</f>
        <v>10</v>
      </c>
      <c r="Q469" s="11" t="str">
        <f>TEXT(InputData[[#This Row],[DATE]],"mmm")</f>
        <v>Oct</v>
      </c>
      <c r="R469" s="11">
        <f>YEAR(InputData[[#This Row],[DATE]])</f>
        <v>2022</v>
      </c>
      <c r="S469" s="11">
        <f>InputData[[#This Row],[TOTAL SALES]]-InputData[[#This Row],[TOTAL COST]]</f>
        <v>540</v>
      </c>
      <c r="T469" s="18">
        <f>InputData[[#This Row],[PROFIT ]]/InputData[[#This Row],[TOTAL SALES]]</f>
        <v>0.2857142857142857</v>
      </c>
    </row>
    <row r="470" spans="1:20" hidden="1" x14ac:dyDescent="0.25">
      <c r="A470" s="3">
        <v>44844</v>
      </c>
      <c r="B470" s="4" t="s">
        <v>98</v>
      </c>
      <c r="C470" s="5">
        <v>12</v>
      </c>
      <c r="D470" s="5" t="s">
        <v>106</v>
      </c>
      <c r="E470" s="5" t="s">
        <v>106</v>
      </c>
      <c r="F470" s="6">
        <v>0</v>
      </c>
      <c r="G470" t="str">
        <f>VLOOKUP(InputData[[#This Row],[PRODUCT ID]],'Master Data'!$A:$F,2,0)</f>
        <v>Product44</v>
      </c>
      <c r="H470" t="str">
        <f>VLOOKUP(InputData[[#This Row],[PRODUCT ID]],'Master Data'!$A:$F,3,0)</f>
        <v>Category05</v>
      </c>
      <c r="I470" t="str">
        <f>VLOOKUP(InputData[[#This Row],[PRODUCT ID]],'Master Data'!$A:$F,4,0)</f>
        <v>Kg</v>
      </c>
      <c r="J470" s="14">
        <f>VLOOKUP(InputData[[#This Row],[PRODUCT ID]],'Master Data'!$A:$F,5,0)</f>
        <v>76</v>
      </c>
      <c r="K470" s="14">
        <f>VLOOKUP(InputData[[#This Row],[PRODUCT ID]],'Master Data'!$A:$F,6,0)</f>
        <v>82.08</v>
      </c>
      <c r="L470" s="14">
        <f>PRODUCT(InputData[[#This Row],[QUANTITY]],InputData[[#This Row],[COST]])</f>
        <v>912</v>
      </c>
      <c r="M470" s="14">
        <f>PRODUCT(InputData[[#This Row],[QUANTITY]],InputData[[#This Row],[SALE PRICE ]])*(1-InputData[[#This Row],[DISCOUNT %]])</f>
        <v>984.96</v>
      </c>
      <c r="N470" s="14">
        <f>InputData[[#This Row],[TOTAL COST]]/10^3</f>
        <v>0.91200000000000003</v>
      </c>
      <c r="O470" s="14">
        <f>InputData[[#This Row],[TOTAL SALES]]/10^3</f>
        <v>0.98496000000000006</v>
      </c>
      <c r="P470" s="11">
        <f>DAY(InputData[[#This Row],[DATE]])</f>
        <v>10</v>
      </c>
      <c r="Q470" s="11" t="str">
        <f>TEXT(InputData[[#This Row],[DATE]],"mmm")</f>
        <v>Oct</v>
      </c>
      <c r="R470" s="11">
        <f>YEAR(InputData[[#This Row],[DATE]])</f>
        <v>2022</v>
      </c>
      <c r="S470" s="11">
        <f>InputData[[#This Row],[TOTAL SALES]]-InputData[[#This Row],[TOTAL COST]]</f>
        <v>72.960000000000036</v>
      </c>
      <c r="T470" s="18">
        <f>InputData[[#This Row],[PROFIT ]]/InputData[[#This Row],[TOTAL SALES]]</f>
        <v>7.4074074074074112E-2</v>
      </c>
    </row>
    <row r="471" spans="1:20" hidden="1" x14ac:dyDescent="0.25">
      <c r="A471" s="3">
        <v>44845</v>
      </c>
      <c r="B471" s="4" t="s">
        <v>22</v>
      </c>
      <c r="C471" s="5">
        <v>10</v>
      </c>
      <c r="D471" s="5" t="s">
        <v>108</v>
      </c>
      <c r="E471" s="5" t="s">
        <v>106</v>
      </c>
      <c r="F471" s="6">
        <v>0</v>
      </c>
      <c r="G471" t="str">
        <f>VLOOKUP(InputData[[#This Row],[PRODUCT ID]],'Master Data'!$A:$F,2,0)</f>
        <v>Product08</v>
      </c>
      <c r="H471" t="str">
        <f>VLOOKUP(InputData[[#This Row],[PRODUCT ID]],'Master Data'!$A:$F,3,0)</f>
        <v>Category01</v>
      </c>
      <c r="I471" t="str">
        <f>VLOOKUP(InputData[[#This Row],[PRODUCT ID]],'Master Data'!$A:$F,4,0)</f>
        <v>Kg</v>
      </c>
      <c r="J471" s="14">
        <f>VLOOKUP(InputData[[#This Row],[PRODUCT ID]],'Master Data'!$A:$F,5,0)</f>
        <v>83</v>
      </c>
      <c r="K471" s="14">
        <f>VLOOKUP(InputData[[#This Row],[PRODUCT ID]],'Master Data'!$A:$F,6,0)</f>
        <v>94.62</v>
      </c>
      <c r="L471" s="14">
        <f>PRODUCT(InputData[[#This Row],[QUANTITY]],InputData[[#This Row],[COST]])</f>
        <v>830</v>
      </c>
      <c r="M471" s="14">
        <f>PRODUCT(InputData[[#This Row],[QUANTITY]],InputData[[#This Row],[SALE PRICE ]])*(1-InputData[[#This Row],[DISCOUNT %]])</f>
        <v>946.2</v>
      </c>
      <c r="N471" s="14">
        <f>InputData[[#This Row],[TOTAL COST]]/10^3</f>
        <v>0.83</v>
      </c>
      <c r="O471" s="14">
        <f>InputData[[#This Row],[TOTAL SALES]]/10^3</f>
        <v>0.94620000000000004</v>
      </c>
      <c r="P471" s="11">
        <f>DAY(InputData[[#This Row],[DATE]])</f>
        <v>11</v>
      </c>
      <c r="Q471" s="11" t="str">
        <f>TEXT(InputData[[#This Row],[DATE]],"mmm")</f>
        <v>Oct</v>
      </c>
      <c r="R471" s="11">
        <f>YEAR(InputData[[#This Row],[DATE]])</f>
        <v>2022</v>
      </c>
      <c r="S471" s="11">
        <f>InputData[[#This Row],[TOTAL SALES]]-InputData[[#This Row],[TOTAL COST]]</f>
        <v>116.20000000000005</v>
      </c>
      <c r="T471" s="18">
        <f>InputData[[#This Row],[PROFIT ]]/InputData[[#This Row],[TOTAL SALES]]</f>
        <v>0.1228070175438597</v>
      </c>
    </row>
    <row r="472" spans="1:20" hidden="1" x14ac:dyDescent="0.25">
      <c r="A472" s="3">
        <v>44847</v>
      </c>
      <c r="B472" s="4" t="s">
        <v>10</v>
      </c>
      <c r="C472" s="5">
        <v>15</v>
      </c>
      <c r="D472" s="5" t="s">
        <v>106</v>
      </c>
      <c r="E472" s="5" t="s">
        <v>106</v>
      </c>
      <c r="F472" s="6">
        <v>0</v>
      </c>
      <c r="G472" t="str">
        <f>VLOOKUP(InputData[[#This Row],[PRODUCT ID]],'Master Data'!$A:$F,2,0)</f>
        <v>Product02</v>
      </c>
      <c r="H472" t="str">
        <f>VLOOKUP(InputData[[#This Row],[PRODUCT ID]],'Master Data'!$A:$F,3,0)</f>
        <v>Category01</v>
      </c>
      <c r="I472" t="str">
        <f>VLOOKUP(InputData[[#This Row],[PRODUCT ID]],'Master Data'!$A:$F,4,0)</f>
        <v>Kg</v>
      </c>
      <c r="J472" s="14">
        <f>VLOOKUP(InputData[[#This Row],[PRODUCT ID]],'Master Data'!$A:$F,5,0)</f>
        <v>105</v>
      </c>
      <c r="K472" s="14">
        <f>VLOOKUP(InputData[[#This Row],[PRODUCT ID]],'Master Data'!$A:$F,6,0)</f>
        <v>142.80000000000001</v>
      </c>
      <c r="L472" s="14">
        <f>PRODUCT(InputData[[#This Row],[QUANTITY]],InputData[[#This Row],[COST]])</f>
        <v>1575</v>
      </c>
      <c r="M472" s="14">
        <f>PRODUCT(InputData[[#This Row],[QUANTITY]],InputData[[#This Row],[SALE PRICE ]])*(1-InputData[[#This Row],[DISCOUNT %]])</f>
        <v>2142</v>
      </c>
      <c r="N472" s="14">
        <f>InputData[[#This Row],[TOTAL COST]]/10^3</f>
        <v>1.575</v>
      </c>
      <c r="O472" s="14">
        <f>InputData[[#This Row],[TOTAL SALES]]/10^3</f>
        <v>2.1419999999999999</v>
      </c>
      <c r="P472" s="11">
        <f>DAY(InputData[[#This Row],[DATE]])</f>
        <v>13</v>
      </c>
      <c r="Q472" s="11" t="str">
        <f>TEXT(InputData[[#This Row],[DATE]],"mmm")</f>
        <v>Oct</v>
      </c>
      <c r="R472" s="11">
        <f>YEAR(InputData[[#This Row],[DATE]])</f>
        <v>2022</v>
      </c>
      <c r="S472" s="11">
        <f>InputData[[#This Row],[TOTAL SALES]]-InputData[[#This Row],[TOTAL COST]]</f>
        <v>567</v>
      </c>
      <c r="T472" s="18">
        <f>InputData[[#This Row],[PROFIT ]]/InputData[[#This Row],[TOTAL SALES]]</f>
        <v>0.26470588235294118</v>
      </c>
    </row>
    <row r="473" spans="1:20" hidden="1" x14ac:dyDescent="0.25">
      <c r="A473" s="3">
        <v>44848</v>
      </c>
      <c r="B473" s="4" t="s">
        <v>98</v>
      </c>
      <c r="C473" s="5">
        <v>15</v>
      </c>
      <c r="D473" s="5" t="s">
        <v>105</v>
      </c>
      <c r="E473" s="5" t="s">
        <v>106</v>
      </c>
      <c r="F473" s="6">
        <v>0</v>
      </c>
      <c r="G473" t="str">
        <f>VLOOKUP(InputData[[#This Row],[PRODUCT ID]],'Master Data'!$A:$F,2,0)</f>
        <v>Product44</v>
      </c>
      <c r="H473" t="str">
        <f>VLOOKUP(InputData[[#This Row],[PRODUCT ID]],'Master Data'!$A:$F,3,0)</f>
        <v>Category05</v>
      </c>
      <c r="I473" t="str">
        <f>VLOOKUP(InputData[[#This Row],[PRODUCT ID]],'Master Data'!$A:$F,4,0)</f>
        <v>Kg</v>
      </c>
      <c r="J473" s="14">
        <f>VLOOKUP(InputData[[#This Row],[PRODUCT ID]],'Master Data'!$A:$F,5,0)</f>
        <v>76</v>
      </c>
      <c r="K473" s="14">
        <f>VLOOKUP(InputData[[#This Row],[PRODUCT ID]],'Master Data'!$A:$F,6,0)</f>
        <v>82.08</v>
      </c>
      <c r="L473" s="14">
        <f>PRODUCT(InputData[[#This Row],[QUANTITY]],InputData[[#This Row],[COST]])</f>
        <v>1140</v>
      </c>
      <c r="M473" s="14">
        <f>PRODUCT(InputData[[#This Row],[QUANTITY]],InputData[[#This Row],[SALE PRICE ]])*(1-InputData[[#This Row],[DISCOUNT %]])</f>
        <v>1231.2</v>
      </c>
      <c r="N473" s="14">
        <f>InputData[[#This Row],[TOTAL COST]]/10^3</f>
        <v>1.1399999999999999</v>
      </c>
      <c r="O473" s="14">
        <f>InputData[[#This Row],[TOTAL SALES]]/10^3</f>
        <v>1.2312000000000001</v>
      </c>
      <c r="P473" s="11">
        <f>DAY(InputData[[#This Row],[DATE]])</f>
        <v>14</v>
      </c>
      <c r="Q473" s="11" t="str">
        <f>TEXT(InputData[[#This Row],[DATE]],"mmm")</f>
        <v>Oct</v>
      </c>
      <c r="R473" s="11">
        <f>YEAR(InputData[[#This Row],[DATE]])</f>
        <v>2022</v>
      </c>
      <c r="S473" s="11">
        <f>InputData[[#This Row],[TOTAL SALES]]-InputData[[#This Row],[TOTAL COST]]</f>
        <v>91.200000000000045</v>
      </c>
      <c r="T473" s="18">
        <f>InputData[[#This Row],[PROFIT ]]/InputData[[#This Row],[TOTAL SALES]]</f>
        <v>7.4074074074074112E-2</v>
      </c>
    </row>
    <row r="474" spans="1:20" hidden="1" x14ac:dyDescent="0.25">
      <c r="A474" s="3">
        <v>44849</v>
      </c>
      <c r="B474" s="4" t="s">
        <v>37</v>
      </c>
      <c r="C474" s="5">
        <v>10</v>
      </c>
      <c r="D474" s="5" t="s">
        <v>108</v>
      </c>
      <c r="E474" s="5" t="s">
        <v>107</v>
      </c>
      <c r="F474" s="6">
        <v>0</v>
      </c>
      <c r="G474" t="str">
        <f>VLOOKUP(InputData[[#This Row],[PRODUCT ID]],'Master Data'!$A:$F,2,0)</f>
        <v>Product15</v>
      </c>
      <c r="H474" t="str">
        <f>VLOOKUP(InputData[[#This Row],[PRODUCT ID]],'Master Data'!$A:$F,3,0)</f>
        <v>Category02</v>
      </c>
      <c r="I474" t="str">
        <f>VLOOKUP(InputData[[#This Row],[PRODUCT ID]],'Master Data'!$A:$F,4,0)</f>
        <v>No.</v>
      </c>
      <c r="J474" s="14">
        <f>VLOOKUP(InputData[[#This Row],[PRODUCT ID]],'Master Data'!$A:$F,5,0)</f>
        <v>12</v>
      </c>
      <c r="K474" s="14">
        <f>VLOOKUP(InputData[[#This Row],[PRODUCT ID]],'Master Data'!$A:$F,6,0)</f>
        <v>15.719999999999999</v>
      </c>
      <c r="L474" s="14">
        <f>PRODUCT(InputData[[#This Row],[QUANTITY]],InputData[[#This Row],[COST]])</f>
        <v>120</v>
      </c>
      <c r="M474" s="14">
        <f>PRODUCT(InputData[[#This Row],[QUANTITY]],InputData[[#This Row],[SALE PRICE ]])*(1-InputData[[#This Row],[DISCOUNT %]])</f>
        <v>157.19999999999999</v>
      </c>
      <c r="N474" s="14">
        <f>InputData[[#This Row],[TOTAL COST]]/10^3</f>
        <v>0.12</v>
      </c>
      <c r="O474" s="14">
        <f>InputData[[#This Row],[TOTAL SALES]]/10^3</f>
        <v>0.15719999999999998</v>
      </c>
      <c r="P474" s="11">
        <f>DAY(InputData[[#This Row],[DATE]])</f>
        <v>15</v>
      </c>
      <c r="Q474" s="11" t="str">
        <f>TEXT(InputData[[#This Row],[DATE]],"mmm")</f>
        <v>Oct</v>
      </c>
      <c r="R474" s="11">
        <f>YEAR(InputData[[#This Row],[DATE]])</f>
        <v>2022</v>
      </c>
      <c r="S474" s="11">
        <f>InputData[[#This Row],[TOTAL SALES]]-InputData[[#This Row],[TOTAL COST]]</f>
        <v>37.199999999999989</v>
      </c>
      <c r="T474" s="18">
        <f>InputData[[#This Row],[PROFIT ]]/InputData[[#This Row],[TOTAL SALES]]</f>
        <v>0.23664122137404575</v>
      </c>
    </row>
    <row r="475" spans="1:20" hidden="1" x14ac:dyDescent="0.25">
      <c r="A475" s="3">
        <v>44850</v>
      </c>
      <c r="B475" s="4" t="s">
        <v>81</v>
      </c>
      <c r="C475" s="5">
        <v>3</v>
      </c>
      <c r="D475" s="5" t="s">
        <v>106</v>
      </c>
      <c r="E475" s="5" t="s">
        <v>106</v>
      </c>
      <c r="F475" s="6">
        <v>0</v>
      </c>
      <c r="G475" t="str">
        <f>VLOOKUP(InputData[[#This Row],[PRODUCT ID]],'Master Data'!$A:$F,2,0)</f>
        <v>Product36</v>
      </c>
      <c r="H475" t="str">
        <f>VLOOKUP(InputData[[#This Row],[PRODUCT ID]],'Master Data'!$A:$F,3,0)</f>
        <v>Category04</v>
      </c>
      <c r="I475" t="str">
        <f>VLOOKUP(InputData[[#This Row],[PRODUCT ID]],'Master Data'!$A:$F,4,0)</f>
        <v>Kg</v>
      </c>
      <c r="J475" s="14">
        <f>VLOOKUP(InputData[[#This Row],[PRODUCT ID]],'Master Data'!$A:$F,5,0)</f>
        <v>90</v>
      </c>
      <c r="K475" s="14">
        <f>VLOOKUP(InputData[[#This Row],[PRODUCT ID]],'Master Data'!$A:$F,6,0)</f>
        <v>96.3</v>
      </c>
      <c r="L475" s="14">
        <f>PRODUCT(InputData[[#This Row],[QUANTITY]],InputData[[#This Row],[COST]])</f>
        <v>270</v>
      </c>
      <c r="M475" s="14">
        <f>PRODUCT(InputData[[#This Row],[QUANTITY]],InputData[[#This Row],[SALE PRICE ]])*(1-InputData[[#This Row],[DISCOUNT %]])</f>
        <v>288.89999999999998</v>
      </c>
      <c r="N475" s="14">
        <f>InputData[[#This Row],[TOTAL COST]]/10^3</f>
        <v>0.27</v>
      </c>
      <c r="O475" s="14">
        <f>InputData[[#This Row],[TOTAL SALES]]/10^3</f>
        <v>0.28889999999999999</v>
      </c>
      <c r="P475" s="11">
        <f>DAY(InputData[[#This Row],[DATE]])</f>
        <v>16</v>
      </c>
      <c r="Q475" s="11" t="str">
        <f>TEXT(InputData[[#This Row],[DATE]],"mmm")</f>
        <v>Oct</v>
      </c>
      <c r="R475" s="11">
        <f>YEAR(InputData[[#This Row],[DATE]])</f>
        <v>2022</v>
      </c>
      <c r="S475" s="11">
        <f>InputData[[#This Row],[TOTAL SALES]]-InputData[[#This Row],[TOTAL COST]]</f>
        <v>18.899999999999977</v>
      </c>
      <c r="T475" s="18">
        <f>InputData[[#This Row],[PROFIT ]]/InputData[[#This Row],[TOTAL SALES]]</f>
        <v>6.5420560747663475E-2</v>
      </c>
    </row>
    <row r="476" spans="1:20" hidden="1" x14ac:dyDescent="0.25">
      <c r="A476" s="3">
        <v>44857</v>
      </c>
      <c r="B476" s="4" t="s">
        <v>56</v>
      </c>
      <c r="C476" s="5">
        <v>14</v>
      </c>
      <c r="D476" s="5" t="s">
        <v>106</v>
      </c>
      <c r="E476" s="5" t="s">
        <v>107</v>
      </c>
      <c r="F476" s="6">
        <v>0</v>
      </c>
      <c r="G476" t="str">
        <f>VLOOKUP(InputData[[#This Row],[PRODUCT ID]],'Master Data'!$A:$F,2,0)</f>
        <v>Product24</v>
      </c>
      <c r="H476" t="str">
        <f>VLOOKUP(InputData[[#This Row],[PRODUCT ID]],'Master Data'!$A:$F,3,0)</f>
        <v>Category03</v>
      </c>
      <c r="I476" t="str">
        <f>VLOOKUP(InputData[[#This Row],[PRODUCT ID]],'Master Data'!$A:$F,4,0)</f>
        <v>Ft</v>
      </c>
      <c r="J476" s="14">
        <f>VLOOKUP(InputData[[#This Row],[PRODUCT ID]],'Master Data'!$A:$F,5,0)</f>
        <v>144</v>
      </c>
      <c r="K476" s="14">
        <f>VLOOKUP(InputData[[#This Row],[PRODUCT ID]],'Master Data'!$A:$F,6,0)</f>
        <v>156.96</v>
      </c>
      <c r="L476" s="14">
        <f>PRODUCT(InputData[[#This Row],[QUANTITY]],InputData[[#This Row],[COST]])</f>
        <v>2016</v>
      </c>
      <c r="M476" s="14">
        <f>PRODUCT(InputData[[#This Row],[QUANTITY]],InputData[[#This Row],[SALE PRICE ]])*(1-InputData[[#This Row],[DISCOUNT %]])</f>
        <v>2197.44</v>
      </c>
      <c r="N476" s="14">
        <f>InputData[[#This Row],[TOTAL COST]]/10^3</f>
        <v>2.016</v>
      </c>
      <c r="O476" s="14">
        <f>InputData[[#This Row],[TOTAL SALES]]/10^3</f>
        <v>2.1974399999999998</v>
      </c>
      <c r="P476" s="11">
        <f>DAY(InputData[[#This Row],[DATE]])</f>
        <v>23</v>
      </c>
      <c r="Q476" s="11" t="str">
        <f>TEXT(InputData[[#This Row],[DATE]],"mmm")</f>
        <v>Oct</v>
      </c>
      <c r="R476" s="11">
        <f>YEAR(InputData[[#This Row],[DATE]])</f>
        <v>2022</v>
      </c>
      <c r="S476" s="11">
        <f>InputData[[#This Row],[TOTAL SALES]]-InputData[[#This Row],[TOTAL COST]]</f>
        <v>181.44000000000005</v>
      </c>
      <c r="T476" s="18">
        <f>InputData[[#This Row],[PROFIT ]]/InputData[[#This Row],[TOTAL SALES]]</f>
        <v>8.256880733944956E-2</v>
      </c>
    </row>
    <row r="477" spans="1:20" hidden="1" x14ac:dyDescent="0.25">
      <c r="A477" s="3">
        <v>44864</v>
      </c>
      <c r="B477" s="4" t="s">
        <v>94</v>
      </c>
      <c r="C477" s="5">
        <v>3</v>
      </c>
      <c r="D477" s="5" t="s">
        <v>108</v>
      </c>
      <c r="E477" s="5" t="s">
        <v>107</v>
      </c>
      <c r="F477" s="6">
        <v>0</v>
      </c>
      <c r="G477" t="str">
        <f>VLOOKUP(InputData[[#This Row],[PRODUCT ID]],'Master Data'!$A:$F,2,0)</f>
        <v>Product42</v>
      </c>
      <c r="H477" t="str">
        <f>VLOOKUP(InputData[[#This Row],[PRODUCT ID]],'Master Data'!$A:$F,3,0)</f>
        <v>Category05</v>
      </c>
      <c r="I477" t="str">
        <f>VLOOKUP(InputData[[#This Row],[PRODUCT ID]],'Master Data'!$A:$F,4,0)</f>
        <v>Ft</v>
      </c>
      <c r="J477" s="14">
        <f>VLOOKUP(InputData[[#This Row],[PRODUCT ID]],'Master Data'!$A:$F,5,0)</f>
        <v>120</v>
      </c>
      <c r="K477" s="14">
        <f>VLOOKUP(InputData[[#This Row],[PRODUCT ID]],'Master Data'!$A:$F,6,0)</f>
        <v>162</v>
      </c>
      <c r="L477" s="14">
        <f>PRODUCT(InputData[[#This Row],[QUANTITY]],InputData[[#This Row],[COST]])</f>
        <v>360</v>
      </c>
      <c r="M477" s="14">
        <f>PRODUCT(InputData[[#This Row],[QUANTITY]],InputData[[#This Row],[SALE PRICE ]])*(1-InputData[[#This Row],[DISCOUNT %]])</f>
        <v>486</v>
      </c>
      <c r="N477" s="14">
        <f>InputData[[#This Row],[TOTAL COST]]/10^3</f>
        <v>0.36</v>
      </c>
      <c r="O477" s="14">
        <f>InputData[[#This Row],[TOTAL SALES]]/10^3</f>
        <v>0.48599999999999999</v>
      </c>
      <c r="P477" s="11">
        <f>DAY(InputData[[#This Row],[DATE]])</f>
        <v>30</v>
      </c>
      <c r="Q477" s="11" t="str">
        <f>TEXT(InputData[[#This Row],[DATE]],"mmm")</f>
        <v>Oct</v>
      </c>
      <c r="R477" s="11">
        <f>YEAR(InputData[[#This Row],[DATE]])</f>
        <v>2022</v>
      </c>
      <c r="S477" s="11">
        <f>InputData[[#This Row],[TOTAL SALES]]-InputData[[#This Row],[TOTAL COST]]</f>
        <v>126</v>
      </c>
      <c r="T477" s="18">
        <f>InputData[[#This Row],[PROFIT ]]/InputData[[#This Row],[TOTAL SALES]]</f>
        <v>0.25925925925925924</v>
      </c>
    </row>
    <row r="478" spans="1:20" hidden="1" x14ac:dyDescent="0.25">
      <c r="A478" s="3">
        <v>44865</v>
      </c>
      <c r="B478" s="4" t="s">
        <v>86</v>
      </c>
      <c r="C478" s="5">
        <v>8</v>
      </c>
      <c r="D478" s="5" t="s">
        <v>108</v>
      </c>
      <c r="E478" s="5" t="s">
        <v>106</v>
      </c>
      <c r="F478" s="6">
        <v>0</v>
      </c>
      <c r="G478" t="str">
        <f>VLOOKUP(InputData[[#This Row],[PRODUCT ID]],'Master Data'!$A:$F,2,0)</f>
        <v>Product38</v>
      </c>
      <c r="H478" t="str">
        <f>VLOOKUP(InputData[[#This Row],[PRODUCT ID]],'Master Data'!$A:$F,3,0)</f>
        <v>Category05</v>
      </c>
      <c r="I478" t="str">
        <f>VLOOKUP(InputData[[#This Row],[PRODUCT ID]],'Master Data'!$A:$F,4,0)</f>
        <v>Kg</v>
      </c>
      <c r="J478" s="14">
        <f>VLOOKUP(InputData[[#This Row],[PRODUCT ID]],'Master Data'!$A:$F,5,0)</f>
        <v>72</v>
      </c>
      <c r="K478" s="14">
        <f>VLOOKUP(InputData[[#This Row],[PRODUCT ID]],'Master Data'!$A:$F,6,0)</f>
        <v>79.92</v>
      </c>
      <c r="L478" s="14">
        <f>PRODUCT(InputData[[#This Row],[QUANTITY]],InputData[[#This Row],[COST]])</f>
        <v>576</v>
      </c>
      <c r="M478" s="14">
        <f>PRODUCT(InputData[[#This Row],[QUANTITY]],InputData[[#This Row],[SALE PRICE ]])*(1-InputData[[#This Row],[DISCOUNT %]])</f>
        <v>639.36</v>
      </c>
      <c r="N478" s="14">
        <f>InputData[[#This Row],[TOTAL COST]]/10^3</f>
        <v>0.57599999999999996</v>
      </c>
      <c r="O478" s="14">
        <f>InputData[[#This Row],[TOTAL SALES]]/10^3</f>
        <v>0.63936000000000004</v>
      </c>
      <c r="P478" s="11">
        <f>DAY(InputData[[#This Row],[DATE]])</f>
        <v>31</v>
      </c>
      <c r="Q478" s="11" t="str">
        <f>TEXT(InputData[[#This Row],[DATE]],"mmm")</f>
        <v>Oct</v>
      </c>
      <c r="R478" s="11">
        <f>YEAR(InputData[[#This Row],[DATE]])</f>
        <v>2022</v>
      </c>
      <c r="S478" s="11">
        <f>InputData[[#This Row],[TOTAL SALES]]-InputData[[#This Row],[TOTAL COST]]</f>
        <v>63.360000000000014</v>
      </c>
      <c r="T478" s="18">
        <f>InputData[[#This Row],[PROFIT ]]/InputData[[#This Row],[TOTAL SALES]]</f>
        <v>9.9099099099099114E-2</v>
      </c>
    </row>
    <row r="479" spans="1:20" hidden="1" x14ac:dyDescent="0.25">
      <c r="A479" s="3">
        <v>44866</v>
      </c>
      <c r="B479" s="4" t="s">
        <v>31</v>
      </c>
      <c r="C479" s="5">
        <v>15</v>
      </c>
      <c r="D479" s="5" t="s">
        <v>105</v>
      </c>
      <c r="E479" s="5" t="s">
        <v>106</v>
      </c>
      <c r="F479" s="6">
        <v>0</v>
      </c>
      <c r="G479" t="str">
        <f>VLOOKUP(InputData[[#This Row],[PRODUCT ID]],'Master Data'!$A:$F,2,0)</f>
        <v>Product12</v>
      </c>
      <c r="H479" t="str">
        <f>VLOOKUP(InputData[[#This Row],[PRODUCT ID]],'Master Data'!$A:$F,3,0)</f>
        <v>Category02</v>
      </c>
      <c r="I479" t="str">
        <f>VLOOKUP(InputData[[#This Row],[PRODUCT ID]],'Master Data'!$A:$F,4,0)</f>
        <v>Kg</v>
      </c>
      <c r="J479" s="14">
        <f>VLOOKUP(InputData[[#This Row],[PRODUCT ID]],'Master Data'!$A:$F,5,0)</f>
        <v>73</v>
      </c>
      <c r="K479" s="14">
        <f>VLOOKUP(InputData[[#This Row],[PRODUCT ID]],'Master Data'!$A:$F,6,0)</f>
        <v>94.17</v>
      </c>
      <c r="L479" s="14">
        <f>PRODUCT(InputData[[#This Row],[QUANTITY]],InputData[[#This Row],[COST]])</f>
        <v>1095</v>
      </c>
      <c r="M479" s="14">
        <f>PRODUCT(InputData[[#This Row],[QUANTITY]],InputData[[#This Row],[SALE PRICE ]])*(1-InputData[[#This Row],[DISCOUNT %]])</f>
        <v>1412.55</v>
      </c>
      <c r="N479" s="14">
        <f>InputData[[#This Row],[TOTAL COST]]/10^3</f>
        <v>1.095</v>
      </c>
      <c r="O479" s="14">
        <f>InputData[[#This Row],[TOTAL SALES]]/10^3</f>
        <v>1.41255</v>
      </c>
      <c r="P479" s="11">
        <f>DAY(InputData[[#This Row],[DATE]])</f>
        <v>1</v>
      </c>
      <c r="Q479" s="11" t="str">
        <f>TEXT(InputData[[#This Row],[DATE]],"mmm")</f>
        <v>Nov</v>
      </c>
      <c r="R479" s="11">
        <f>YEAR(InputData[[#This Row],[DATE]])</f>
        <v>2022</v>
      </c>
      <c r="S479" s="11">
        <f>InputData[[#This Row],[TOTAL SALES]]-InputData[[#This Row],[TOTAL COST]]</f>
        <v>317.54999999999995</v>
      </c>
      <c r="T479" s="18">
        <f>InputData[[#This Row],[PROFIT ]]/InputData[[#This Row],[TOTAL SALES]]</f>
        <v>0.22480620155038758</v>
      </c>
    </row>
    <row r="480" spans="1:20" hidden="1" x14ac:dyDescent="0.25">
      <c r="A480" s="3">
        <v>44867</v>
      </c>
      <c r="B480" s="4" t="s">
        <v>37</v>
      </c>
      <c r="C480" s="5">
        <v>15</v>
      </c>
      <c r="D480" s="5" t="s">
        <v>105</v>
      </c>
      <c r="E480" s="5" t="s">
        <v>107</v>
      </c>
      <c r="F480" s="6">
        <v>0</v>
      </c>
      <c r="G480" t="str">
        <f>VLOOKUP(InputData[[#This Row],[PRODUCT ID]],'Master Data'!$A:$F,2,0)</f>
        <v>Product15</v>
      </c>
      <c r="H480" t="str">
        <f>VLOOKUP(InputData[[#This Row],[PRODUCT ID]],'Master Data'!$A:$F,3,0)</f>
        <v>Category02</v>
      </c>
      <c r="I480" t="str">
        <f>VLOOKUP(InputData[[#This Row],[PRODUCT ID]],'Master Data'!$A:$F,4,0)</f>
        <v>No.</v>
      </c>
      <c r="J480" s="14">
        <f>VLOOKUP(InputData[[#This Row],[PRODUCT ID]],'Master Data'!$A:$F,5,0)</f>
        <v>12</v>
      </c>
      <c r="K480" s="14">
        <f>VLOOKUP(InputData[[#This Row],[PRODUCT ID]],'Master Data'!$A:$F,6,0)</f>
        <v>15.719999999999999</v>
      </c>
      <c r="L480" s="14">
        <f>PRODUCT(InputData[[#This Row],[QUANTITY]],InputData[[#This Row],[COST]])</f>
        <v>180</v>
      </c>
      <c r="M480" s="14">
        <f>PRODUCT(InputData[[#This Row],[QUANTITY]],InputData[[#This Row],[SALE PRICE ]])*(1-InputData[[#This Row],[DISCOUNT %]])</f>
        <v>235.79999999999998</v>
      </c>
      <c r="N480" s="14">
        <f>InputData[[#This Row],[TOTAL COST]]/10^3</f>
        <v>0.18</v>
      </c>
      <c r="O480" s="14">
        <f>InputData[[#This Row],[TOTAL SALES]]/10^3</f>
        <v>0.23579999999999998</v>
      </c>
      <c r="P480" s="11">
        <f>DAY(InputData[[#This Row],[DATE]])</f>
        <v>2</v>
      </c>
      <c r="Q480" s="11" t="str">
        <f>TEXT(InputData[[#This Row],[DATE]],"mmm")</f>
        <v>Nov</v>
      </c>
      <c r="R480" s="11">
        <f>YEAR(InputData[[#This Row],[DATE]])</f>
        <v>2022</v>
      </c>
      <c r="S480" s="11">
        <f>InputData[[#This Row],[TOTAL SALES]]-InputData[[#This Row],[TOTAL COST]]</f>
        <v>55.799999999999983</v>
      </c>
      <c r="T480" s="18">
        <f>InputData[[#This Row],[PROFIT ]]/InputData[[#This Row],[TOTAL SALES]]</f>
        <v>0.23664122137404575</v>
      </c>
    </row>
    <row r="481" spans="1:20" hidden="1" x14ac:dyDescent="0.25">
      <c r="A481" s="3">
        <v>44867</v>
      </c>
      <c r="B481" s="4" t="s">
        <v>69</v>
      </c>
      <c r="C481" s="5">
        <v>15</v>
      </c>
      <c r="D481" s="5" t="s">
        <v>108</v>
      </c>
      <c r="E481" s="5" t="s">
        <v>107</v>
      </c>
      <c r="F481" s="6">
        <v>0</v>
      </c>
      <c r="G481" t="str">
        <f>VLOOKUP(InputData[[#This Row],[PRODUCT ID]],'Master Data'!$A:$F,2,0)</f>
        <v>Product30</v>
      </c>
      <c r="H481" t="str">
        <f>VLOOKUP(InputData[[#This Row],[PRODUCT ID]],'Master Data'!$A:$F,3,0)</f>
        <v>Category04</v>
      </c>
      <c r="I481" t="str">
        <f>VLOOKUP(InputData[[#This Row],[PRODUCT ID]],'Master Data'!$A:$F,4,0)</f>
        <v>Ft</v>
      </c>
      <c r="J481" s="14">
        <f>VLOOKUP(InputData[[#This Row],[PRODUCT ID]],'Master Data'!$A:$F,5,0)</f>
        <v>148</v>
      </c>
      <c r="K481" s="14">
        <f>VLOOKUP(InputData[[#This Row],[PRODUCT ID]],'Master Data'!$A:$F,6,0)</f>
        <v>201.28</v>
      </c>
      <c r="L481" s="14">
        <f>PRODUCT(InputData[[#This Row],[QUANTITY]],InputData[[#This Row],[COST]])</f>
        <v>2220</v>
      </c>
      <c r="M481" s="14">
        <f>PRODUCT(InputData[[#This Row],[QUANTITY]],InputData[[#This Row],[SALE PRICE ]])*(1-InputData[[#This Row],[DISCOUNT %]])</f>
        <v>3019.2</v>
      </c>
      <c r="N481" s="14">
        <f>InputData[[#This Row],[TOTAL COST]]/10^3</f>
        <v>2.2200000000000002</v>
      </c>
      <c r="O481" s="14">
        <f>InputData[[#This Row],[TOTAL SALES]]/10^3</f>
        <v>3.0191999999999997</v>
      </c>
      <c r="P481" s="11">
        <f>DAY(InputData[[#This Row],[DATE]])</f>
        <v>2</v>
      </c>
      <c r="Q481" s="11" t="str">
        <f>TEXT(InputData[[#This Row],[DATE]],"mmm")</f>
        <v>Nov</v>
      </c>
      <c r="R481" s="11">
        <f>YEAR(InputData[[#This Row],[DATE]])</f>
        <v>2022</v>
      </c>
      <c r="S481" s="11">
        <f>InputData[[#This Row],[TOTAL SALES]]-InputData[[#This Row],[TOTAL COST]]</f>
        <v>799.19999999999982</v>
      </c>
      <c r="T481" s="18">
        <f>InputData[[#This Row],[PROFIT ]]/InputData[[#This Row],[TOTAL SALES]]</f>
        <v>0.26470588235294112</v>
      </c>
    </row>
    <row r="482" spans="1:20" hidden="1" x14ac:dyDescent="0.25">
      <c r="A482" s="3">
        <v>44867</v>
      </c>
      <c r="B482" s="4" t="s">
        <v>79</v>
      </c>
      <c r="C482" s="5">
        <v>5</v>
      </c>
      <c r="D482" s="5" t="s">
        <v>108</v>
      </c>
      <c r="E482" s="5" t="s">
        <v>107</v>
      </c>
      <c r="F482" s="6">
        <v>0</v>
      </c>
      <c r="G482" t="str">
        <f>VLOOKUP(InputData[[#This Row],[PRODUCT ID]],'Master Data'!$A:$F,2,0)</f>
        <v>Product35</v>
      </c>
      <c r="H482" t="str">
        <f>VLOOKUP(InputData[[#This Row],[PRODUCT ID]],'Master Data'!$A:$F,3,0)</f>
        <v>Category04</v>
      </c>
      <c r="I482" t="str">
        <f>VLOOKUP(InputData[[#This Row],[PRODUCT ID]],'Master Data'!$A:$F,4,0)</f>
        <v>No.</v>
      </c>
      <c r="J482" s="14">
        <f>VLOOKUP(InputData[[#This Row],[PRODUCT ID]],'Master Data'!$A:$F,5,0)</f>
        <v>5</v>
      </c>
      <c r="K482" s="14">
        <f>VLOOKUP(InputData[[#This Row],[PRODUCT ID]],'Master Data'!$A:$F,6,0)</f>
        <v>6.7</v>
      </c>
      <c r="L482" s="14">
        <f>PRODUCT(InputData[[#This Row],[QUANTITY]],InputData[[#This Row],[COST]])</f>
        <v>25</v>
      </c>
      <c r="M482" s="14">
        <f>PRODUCT(InputData[[#This Row],[QUANTITY]],InputData[[#This Row],[SALE PRICE ]])*(1-InputData[[#This Row],[DISCOUNT %]])</f>
        <v>33.5</v>
      </c>
      <c r="N482" s="14">
        <f>InputData[[#This Row],[TOTAL COST]]/10^3</f>
        <v>2.5000000000000001E-2</v>
      </c>
      <c r="O482" s="14">
        <f>InputData[[#This Row],[TOTAL SALES]]/10^3</f>
        <v>3.3500000000000002E-2</v>
      </c>
      <c r="P482" s="11">
        <f>DAY(InputData[[#This Row],[DATE]])</f>
        <v>2</v>
      </c>
      <c r="Q482" s="11" t="str">
        <f>TEXT(InputData[[#This Row],[DATE]],"mmm")</f>
        <v>Nov</v>
      </c>
      <c r="R482" s="11">
        <f>YEAR(InputData[[#This Row],[DATE]])</f>
        <v>2022</v>
      </c>
      <c r="S482" s="11">
        <f>InputData[[#This Row],[TOTAL SALES]]-InputData[[#This Row],[TOTAL COST]]</f>
        <v>8.5</v>
      </c>
      <c r="T482" s="18">
        <f>InputData[[#This Row],[PROFIT ]]/InputData[[#This Row],[TOTAL SALES]]</f>
        <v>0.2537313432835821</v>
      </c>
    </row>
    <row r="483" spans="1:20" hidden="1" x14ac:dyDescent="0.25">
      <c r="A483" s="3">
        <v>44868</v>
      </c>
      <c r="B483" s="4" t="s">
        <v>47</v>
      </c>
      <c r="C483" s="5">
        <v>11</v>
      </c>
      <c r="D483" s="5" t="s">
        <v>106</v>
      </c>
      <c r="E483" s="5" t="s">
        <v>106</v>
      </c>
      <c r="F483" s="6">
        <v>0</v>
      </c>
      <c r="G483" t="str">
        <f>VLOOKUP(InputData[[#This Row],[PRODUCT ID]],'Master Data'!$A:$F,2,0)</f>
        <v>Product20</v>
      </c>
      <c r="H483" t="str">
        <f>VLOOKUP(InputData[[#This Row],[PRODUCT ID]],'Master Data'!$A:$F,3,0)</f>
        <v>Category03</v>
      </c>
      <c r="I483" t="str">
        <f>VLOOKUP(InputData[[#This Row],[PRODUCT ID]],'Master Data'!$A:$F,4,0)</f>
        <v>Lt</v>
      </c>
      <c r="J483" s="14">
        <f>VLOOKUP(InputData[[#This Row],[PRODUCT ID]],'Master Data'!$A:$F,5,0)</f>
        <v>61</v>
      </c>
      <c r="K483" s="14">
        <f>VLOOKUP(InputData[[#This Row],[PRODUCT ID]],'Master Data'!$A:$F,6,0)</f>
        <v>76.25</v>
      </c>
      <c r="L483" s="14">
        <f>PRODUCT(InputData[[#This Row],[QUANTITY]],InputData[[#This Row],[COST]])</f>
        <v>671</v>
      </c>
      <c r="M483" s="14">
        <f>PRODUCT(InputData[[#This Row],[QUANTITY]],InputData[[#This Row],[SALE PRICE ]])*(1-InputData[[#This Row],[DISCOUNT %]])</f>
        <v>838.75</v>
      </c>
      <c r="N483" s="14">
        <f>InputData[[#This Row],[TOTAL COST]]/10^3</f>
        <v>0.67100000000000004</v>
      </c>
      <c r="O483" s="14">
        <f>InputData[[#This Row],[TOTAL SALES]]/10^3</f>
        <v>0.83875</v>
      </c>
      <c r="P483" s="11">
        <f>DAY(InputData[[#This Row],[DATE]])</f>
        <v>3</v>
      </c>
      <c r="Q483" s="11" t="str">
        <f>TEXT(InputData[[#This Row],[DATE]],"mmm")</f>
        <v>Nov</v>
      </c>
      <c r="R483" s="11">
        <f>YEAR(InputData[[#This Row],[DATE]])</f>
        <v>2022</v>
      </c>
      <c r="S483" s="11">
        <f>InputData[[#This Row],[TOTAL SALES]]-InputData[[#This Row],[TOTAL COST]]</f>
        <v>167.75</v>
      </c>
      <c r="T483" s="18">
        <f>InputData[[#This Row],[PROFIT ]]/InputData[[#This Row],[TOTAL SALES]]</f>
        <v>0.2</v>
      </c>
    </row>
    <row r="484" spans="1:20" hidden="1" x14ac:dyDescent="0.25">
      <c r="A484" s="3">
        <v>44869</v>
      </c>
      <c r="B484" s="4" t="s">
        <v>22</v>
      </c>
      <c r="C484" s="5">
        <v>10</v>
      </c>
      <c r="D484" s="5" t="s">
        <v>108</v>
      </c>
      <c r="E484" s="5" t="s">
        <v>106</v>
      </c>
      <c r="F484" s="6">
        <v>0</v>
      </c>
      <c r="G484" t="str">
        <f>VLOOKUP(InputData[[#This Row],[PRODUCT ID]],'Master Data'!$A:$F,2,0)</f>
        <v>Product08</v>
      </c>
      <c r="H484" t="str">
        <f>VLOOKUP(InputData[[#This Row],[PRODUCT ID]],'Master Data'!$A:$F,3,0)</f>
        <v>Category01</v>
      </c>
      <c r="I484" t="str">
        <f>VLOOKUP(InputData[[#This Row],[PRODUCT ID]],'Master Data'!$A:$F,4,0)</f>
        <v>Kg</v>
      </c>
      <c r="J484" s="14">
        <f>VLOOKUP(InputData[[#This Row],[PRODUCT ID]],'Master Data'!$A:$F,5,0)</f>
        <v>83</v>
      </c>
      <c r="K484" s="14">
        <f>VLOOKUP(InputData[[#This Row],[PRODUCT ID]],'Master Data'!$A:$F,6,0)</f>
        <v>94.62</v>
      </c>
      <c r="L484" s="14">
        <f>PRODUCT(InputData[[#This Row],[QUANTITY]],InputData[[#This Row],[COST]])</f>
        <v>830</v>
      </c>
      <c r="M484" s="14">
        <f>PRODUCT(InputData[[#This Row],[QUANTITY]],InputData[[#This Row],[SALE PRICE ]])*(1-InputData[[#This Row],[DISCOUNT %]])</f>
        <v>946.2</v>
      </c>
      <c r="N484" s="14">
        <f>InputData[[#This Row],[TOTAL COST]]/10^3</f>
        <v>0.83</v>
      </c>
      <c r="O484" s="14">
        <f>InputData[[#This Row],[TOTAL SALES]]/10^3</f>
        <v>0.94620000000000004</v>
      </c>
      <c r="P484" s="11">
        <f>DAY(InputData[[#This Row],[DATE]])</f>
        <v>4</v>
      </c>
      <c r="Q484" s="11" t="str">
        <f>TEXT(InputData[[#This Row],[DATE]],"mmm")</f>
        <v>Nov</v>
      </c>
      <c r="R484" s="11">
        <f>YEAR(InputData[[#This Row],[DATE]])</f>
        <v>2022</v>
      </c>
      <c r="S484" s="11">
        <f>InputData[[#This Row],[TOTAL SALES]]-InputData[[#This Row],[TOTAL COST]]</f>
        <v>116.20000000000005</v>
      </c>
      <c r="T484" s="18">
        <f>InputData[[#This Row],[PROFIT ]]/InputData[[#This Row],[TOTAL SALES]]</f>
        <v>0.1228070175438597</v>
      </c>
    </row>
    <row r="485" spans="1:20" hidden="1" x14ac:dyDescent="0.25">
      <c r="A485" s="3">
        <v>44870</v>
      </c>
      <c r="B485" s="4" t="s">
        <v>45</v>
      </c>
      <c r="C485" s="5">
        <v>15</v>
      </c>
      <c r="D485" s="5" t="s">
        <v>108</v>
      </c>
      <c r="E485" s="5" t="s">
        <v>107</v>
      </c>
      <c r="F485" s="6">
        <v>0</v>
      </c>
      <c r="G485" t="str">
        <f>VLOOKUP(InputData[[#This Row],[PRODUCT ID]],'Master Data'!$A:$F,2,0)</f>
        <v>Product19</v>
      </c>
      <c r="H485" t="str">
        <f>VLOOKUP(InputData[[#This Row],[PRODUCT ID]],'Master Data'!$A:$F,3,0)</f>
        <v>Category02</v>
      </c>
      <c r="I485" t="str">
        <f>VLOOKUP(InputData[[#This Row],[PRODUCT ID]],'Master Data'!$A:$F,4,0)</f>
        <v>Ft</v>
      </c>
      <c r="J485" s="14">
        <f>VLOOKUP(InputData[[#This Row],[PRODUCT ID]],'Master Data'!$A:$F,5,0)</f>
        <v>150</v>
      </c>
      <c r="K485" s="14">
        <f>VLOOKUP(InputData[[#This Row],[PRODUCT ID]],'Master Data'!$A:$F,6,0)</f>
        <v>210</v>
      </c>
      <c r="L485" s="14">
        <f>PRODUCT(InputData[[#This Row],[QUANTITY]],InputData[[#This Row],[COST]])</f>
        <v>2250</v>
      </c>
      <c r="M485" s="14">
        <f>PRODUCT(InputData[[#This Row],[QUANTITY]],InputData[[#This Row],[SALE PRICE ]])*(1-InputData[[#This Row],[DISCOUNT %]])</f>
        <v>3150</v>
      </c>
      <c r="N485" s="14">
        <f>InputData[[#This Row],[TOTAL COST]]/10^3</f>
        <v>2.25</v>
      </c>
      <c r="O485" s="14">
        <f>InputData[[#This Row],[TOTAL SALES]]/10^3</f>
        <v>3.15</v>
      </c>
      <c r="P485" s="11">
        <f>DAY(InputData[[#This Row],[DATE]])</f>
        <v>5</v>
      </c>
      <c r="Q485" s="11" t="str">
        <f>TEXT(InputData[[#This Row],[DATE]],"mmm")</f>
        <v>Nov</v>
      </c>
      <c r="R485" s="11">
        <f>YEAR(InputData[[#This Row],[DATE]])</f>
        <v>2022</v>
      </c>
      <c r="S485" s="11">
        <f>InputData[[#This Row],[TOTAL SALES]]-InputData[[#This Row],[TOTAL COST]]</f>
        <v>900</v>
      </c>
      <c r="T485" s="18">
        <f>InputData[[#This Row],[PROFIT ]]/InputData[[#This Row],[TOTAL SALES]]</f>
        <v>0.2857142857142857</v>
      </c>
    </row>
    <row r="486" spans="1:20" hidden="1" x14ac:dyDescent="0.25">
      <c r="A486" s="3">
        <v>44871</v>
      </c>
      <c r="B486" s="4" t="s">
        <v>96</v>
      </c>
      <c r="C486" s="5">
        <v>13</v>
      </c>
      <c r="D486" s="5" t="s">
        <v>108</v>
      </c>
      <c r="E486" s="5" t="s">
        <v>107</v>
      </c>
      <c r="F486" s="6">
        <v>0</v>
      </c>
      <c r="G486" t="str">
        <f>VLOOKUP(InputData[[#This Row],[PRODUCT ID]],'Master Data'!$A:$F,2,0)</f>
        <v>Product43</v>
      </c>
      <c r="H486" t="str">
        <f>VLOOKUP(InputData[[#This Row],[PRODUCT ID]],'Master Data'!$A:$F,3,0)</f>
        <v>Category05</v>
      </c>
      <c r="I486" t="str">
        <f>VLOOKUP(InputData[[#This Row],[PRODUCT ID]],'Master Data'!$A:$F,4,0)</f>
        <v>Kg</v>
      </c>
      <c r="J486" s="14">
        <f>VLOOKUP(InputData[[#This Row],[PRODUCT ID]],'Master Data'!$A:$F,5,0)</f>
        <v>67</v>
      </c>
      <c r="K486" s="14">
        <f>VLOOKUP(InputData[[#This Row],[PRODUCT ID]],'Master Data'!$A:$F,6,0)</f>
        <v>83.08</v>
      </c>
      <c r="L486" s="14">
        <f>PRODUCT(InputData[[#This Row],[QUANTITY]],InputData[[#This Row],[COST]])</f>
        <v>871</v>
      </c>
      <c r="M486" s="14">
        <f>PRODUCT(InputData[[#This Row],[QUANTITY]],InputData[[#This Row],[SALE PRICE ]])*(1-InputData[[#This Row],[DISCOUNT %]])</f>
        <v>1080.04</v>
      </c>
      <c r="N486" s="14">
        <f>InputData[[#This Row],[TOTAL COST]]/10^3</f>
        <v>0.871</v>
      </c>
      <c r="O486" s="14">
        <f>InputData[[#This Row],[TOTAL SALES]]/10^3</f>
        <v>1.0800399999999999</v>
      </c>
      <c r="P486" s="11">
        <f>DAY(InputData[[#This Row],[DATE]])</f>
        <v>6</v>
      </c>
      <c r="Q486" s="11" t="str">
        <f>TEXT(InputData[[#This Row],[DATE]],"mmm")</f>
        <v>Nov</v>
      </c>
      <c r="R486" s="11">
        <f>YEAR(InputData[[#This Row],[DATE]])</f>
        <v>2022</v>
      </c>
      <c r="S486" s="11">
        <f>InputData[[#This Row],[TOTAL SALES]]-InputData[[#This Row],[TOTAL COST]]</f>
        <v>209.03999999999996</v>
      </c>
      <c r="T486" s="18">
        <f>InputData[[#This Row],[PROFIT ]]/InputData[[#This Row],[TOTAL SALES]]</f>
        <v>0.19354838709677416</v>
      </c>
    </row>
    <row r="487" spans="1:20" hidden="1" x14ac:dyDescent="0.25">
      <c r="A487" s="3">
        <v>44871</v>
      </c>
      <c r="B487" s="4" t="s">
        <v>37</v>
      </c>
      <c r="C487" s="5">
        <v>13</v>
      </c>
      <c r="D487" s="5" t="s">
        <v>106</v>
      </c>
      <c r="E487" s="5" t="s">
        <v>106</v>
      </c>
      <c r="F487" s="6">
        <v>0</v>
      </c>
      <c r="G487" t="str">
        <f>VLOOKUP(InputData[[#This Row],[PRODUCT ID]],'Master Data'!$A:$F,2,0)</f>
        <v>Product15</v>
      </c>
      <c r="H487" t="str">
        <f>VLOOKUP(InputData[[#This Row],[PRODUCT ID]],'Master Data'!$A:$F,3,0)</f>
        <v>Category02</v>
      </c>
      <c r="I487" t="str">
        <f>VLOOKUP(InputData[[#This Row],[PRODUCT ID]],'Master Data'!$A:$F,4,0)</f>
        <v>No.</v>
      </c>
      <c r="J487" s="14">
        <f>VLOOKUP(InputData[[#This Row],[PRODUCT ID]],'Master Data'!$A:$F,5,0)</f>
        <v>12</v>
      </c>
      <c r="K487" s="14">
        <f>VLOOKUP(InputData[[#This Row],[PRODUCT ID]],'Master Data'!$A:$F,6,0)</f>
        <v>15.719999999999999</v>
      </c>
      <c r="L487" s="14">
        <f>PRODUCT(InputData[[#This Row],[QUANTITY]],InputData[[#This Row],[COST]])</f>
        <v>156</v>
      </c>
      <c r="M487" s="14">
        <f>PRODUCT(InputData[[#This Row],[QUANTITY]],InputData[[#This Row],[SALE PRICE ]])*(1-InputData[[#This Row],[DISCOUNT %]])</f>
        <v>204.35999999999999</v>
      </c>
      <c r="N487" s="14">
        <f>InputData[[#This Row],[TOTAL COST]]/10^3</f>
        <v>0.156</v>
      </c>
      <c r="O487" s="14">
        <f>InputData[[#This Row],[TOTAL SALES]]/10^3</f>
        <v>0.20435999999999999</v>
      </c>
      <c r="P487" s="11">
        <f>DAY(InputData[[#This Row],[DATE]])</f>
        <v>6</v>
      </c>
      <c r="Q487" s="11" t="str">
        <f>TEXT(InputData[[#This Row],[DATE]],"mmm")</f>
        <v>Nov</v>
      </c>
      <c r="R487" s="11">
        <f>YEAR(InputData[[#This Row],[DATE]])</f>
        <v>2022</v>
      </c>
      <c r="S487" s="11">
        <f>InputData[[#This Row],[TOTAL SALES]]-InputData[[#This Row],[TOTAL COST]]</f>
        <v>48.359999999999985</v>
      </c>
      <c r="T487" s="18">
        <f>InputData[[#This Row],[PROFIT ]]/InputData[[#This Row],[TOTAL SALES]]</f>
        <v>0.23664122137404575</v>
      </c>
    </row>
    <row r="488" spans="1:20" hidden="1" x14ac:dyDescent="0.25">
      <c r="A488" s="3">
        <v>44871</v>
      </c>
      <c r="B488" s="4" t="s">
        <v>94</v>
      </c>
      <c r="C488" s="5">
        <v>13</v>
      </c>
      <c r="D488" s="5" t="s">
        <v>108</v>
      </c>
      <c r="E488" s="5" t="s">
        <v>107</v>
      </c>
      <c r="F488" s="6">
        <v>0</v>
      </c>
      <c r="G488" t="str">
        <f>VLOOKUP(InputData[[#This Row],[PRODUCT ID]],'Master Data'!$A:$F,2,0)</f>
        <v>Product42</v>
      </c>
      <c r="H488" t="str">
        <f>VLOOKUP(InputData[[#This Row],[PRODUCT ID]],'Master Data'!$A:$F,3,0)</f>
        <v>Category05</v>
      </c>
      <c r="I488" t="str">
        <f>VLOOKUP(InputData[[#This Row],[PRODUCT ID]],'Master Data'!$A:$F,4,0)</f>
        <v>Ft</v>
      </c>
      <c r="J488" s="14">
        <f>VLOOKUP(InputData[[#This Row],[PRODUCT ID]],'Master Data'!$A:$F,5,0)</f>
        <v>120</v>
      </c>
      <c r="K488" s="14">
        <f>VLOOKUP(InputData[[#This Row],[PRODUCT ID]],'Master Data'!$A:$F,6,0)</f>
        <v>162</v>
      </c>
      <c r="L488" s="14">
        <f>PRODUCT(InputData[[#This Row],[QUANTITY]],InputData[[#This Row],[COST]])</f>
        <v>1560</v>
      </c>
      <c r="M488" s="14">
        <f>PRODUCT(InputData[[#This Row],[QUANTITY]],InputData[[#This Row],[SALE PRICE ]])*(1-InputData[[#This Row],[DISCOUNT %]])</f>
        <v>2106</v>
      </c>
      <c r="N488" s="14">
        <f>InputData[[#This Row],[TOTAL COST]]/10^3</f>
        <v>1.56</v>
      </c>
      <c r="O488" s="14">
        <f>InputData[[#This Row],[TOTAL SALES]]/10^3</f>
        <v>2.1059999999999999</v>
      </c>
      <c r="P488" s="11">
        <f>DAY(InputData[[#This Row],[DATE]])</f>
        <v>6</v>
      </c>
      <c r="Q488" s="11" t="str">
        <f>TEXT(InputData[[#This Row],[DATE]],"mmm")</f>
        <v>Nov</v>
      </c>
      <c r="R488" s="11">
        <f>YEAR(InputData[[#This Row],[DATE]])</f>
        <v>2022</v>
      </c>
      <c r="S488" s="11">
        <f>InputData[[#This Row],[TOTAL SALES]]-InputData[[#This Row],[TOTAL COST]]</f>
        <v>546</v>
      </c>
      <c r="T488" s="18">
        <f>InputData[[#This Row],[PROFIT ]]/InputData[[#This Row],[TOTAL SALES]]</f>
        <v>0.25925925925925924</v>
      </c>
    </row>
    <row r="489" spans="1:20" hidden="1" x14ac:dyDescent="0.25">
      <c r="A489" s="3">
        <v>44872</v>
      </c>
      <c r="B489" s="4" t="s">
        <v>90</v>
      </c>
      <c r="C489" s="5">
        <v>13</v>
      </c>
      <c r="D489" s="5" t="s">
        <v>106</v>
      </c>
      <c r="E489" s="5" t="s">
        <v>107</v>
      </c>
      <c r="F489" s="6">
        <v>0</v>
      </c>
      <c r="G489" t="str">
        <f>VLOOKUP(InputData[[#This Row],[PRODUCT ID]],'Master Data'!$A:$F,2,0)</f>
        <v>Product40</v>
      </c>
      <c r="H489" t="str">
        <f>VLOOKUP(InputData[[#This Row],[PRODUCT ID]],'Master Data'!$A:$F,3,0)</f>
        <v>Category05</v>
      </c>
      <c r="I489" t="str">
        <f>VLOOKUP(InputData[[#This Row],[PRODUCT ID]],'Master Data'!$A:$F,4,0)</f>
        <v>Kg</v>
      </c>
      <c r="J489" s="14">
        <f>VLOOKUP(InputData[[#This Row],[PRODUCT ID]],'Master Data'!$A:$F,5,0)</f>
        <v>90</v>
      </c>
      <c r="K489" s="14">
        <f>VLOOKUP(InputData[[#This Row],[PRODUCT ID]],'Master Data'!$A:$F,6,0)</f>
        <v>115.2</v>
      </c>
      <c r="L489" s="14">
        <f>PRODUCT(InputData[[#This Row],[QUANTITY]],InputData[[#This Row],[COST]])</f>
        <v>1170</v>
      </c>
      <c r="M489" s="14">
        <f>PRODUCT(InputData[[#This Row],[QUANTITY]],InputData[[#This Row],[SALE PRICE ]])*(1-InputData[[#This Row],[DISCOUNT %]])</f>
        <v>1497.6000000000001</v>
      </c>
      <c r="N489" s="14">
        <f>InputData[[#This Row],[TOTAL COST]]/10^3</f>
        <v>1.17</v>
      </c>
      <c r="O489" s="14">
        <f>InputData[[#This Row],[TOTAL SALES]]/10^3</f>
        <v>1.4976</v>
      </c>
      <c r="P489" s="11">
        <f>DAY(InputData[[#This Row],[DATE]])</f>
        <v>7</v>
      </c>
      <c r="Q489" s="11" t="str">
        <f>TEXT(InputData[[#This Row],[DATE]],"mmm")</f>
        <v>Nov</v>
      </c>
      <c r="R489" s="11">
        <f>YEAR(InputData[[#This Row],[DATE]])</f>
        <v>2022</v>
      </c>
      <c r="S489" s="11">
        <f>InputData[[#This Row],[TOTAL SALES]]-InputData[[#This Row],[TOTAL COST]]</f>
        <v>327.60000000000014</v>
      </c>
      <c r="T489" s="18">
        <f>InputData[[#This Row],[PROFIT ]]/InputData[[#This Row],[TOTAL SALES]]</f>
        <v>0.21875000000000008</v>
      </c>
    </row>
    <row r="490" spans="1:20" hidden="1" x14ac:dyDescent="0.25">
      <c r="A490" s="3">
        <v>44873</v>
      </c>
      <c r="B490" s="4" t="s">
        <v>81</v>
      </c>
      <c r="C490" s="5">
        <v>11</v>
      </c>
      <c r="D490" s="5" t="s">
        <v>105</v>
      </c>
      <c r="E490" s="5" t="s">
        <v>107</v>
      </c>
      <c r="F490" s="6">
        <v>0</v>
      </c>
      <c r="G490" t="str">
        <f>VLOOKUP(InputData[[#This Row],[PRODUCT ID]],'Master Data'!$A:$F,2,0)</f>
        <v>Product36</v>
      </c>
      <c r="H490" t="str">
        <f>VLOOKUP(InputData[[#This Row],[PRODUCT ID]],'Master Data'!$A:$F,3,0)</f>
        <v>Category04</v>
      </c>
      <c r="I490" t="str">
        <f>VLOOKUP(InputData[[#This Row],[PRODUCT ID]],'Master Data'!$A:$F,4,0)</f>
        <v>Kg</v>
      </c>
      <c r="J490" s="14">
        <f>VLOOKUP(InputData[[#This Row],[PRODUCT ID]],'Master Data'!$A:$F,5,0)</f>
        <v>90</v>
      </c>
      <c r="K490" s="14">
        <f>VLOOKUP(InputData[[#This Row],[PRODUCT ID]],'Master Data'!$A:$F,6,0)</f>
        <v>96.3</v>
      </c>
      <c r="L490" s="14">
        <f>PRODUCT(InputData[[#This Row],[QUANTITY]],InputData[[#This Row],[COST]])</f>
        <v>990</v>
      </c>
      <c r="M490" s="14">
        <f>PRODUCT(InputData[[#This Row],[QUANTITY]],InputData[[#This Row],[SALE PRICE ]])*(1-InputData[[#This Row],[DISCOUNT %]])</f>
        <v>1059.3</v>
      </c>
      <c r="N490" s="14">
        <f>InputData[[#This Row],[TOTAL COST]]/10^3</f>
        <v>0.99</v>
      </c>
      <c r="O490" s="14">
        <f>InputData[[#This Row],[TOTAL SALES]]/10^3</f>
        <v>1.0592999999999999</v>
      </c>
      <c r="P490" s="11">
        <f>DAY(InputData[[#This Row],[DATE]])</f>
        <v>8</v>
      </c>
      <c r="Q490" s="11" t="str">
        <f>TEXT(InputData[[#This Row],[DATE]],"mmm")</f>
        <v>Nov</v>
      </c>
      <c r="R490" s="11">
        <f>YEAR(InputData[[#This Row],[DATE]])</f>
        <v>2022</v>
      </c>
      <c r="S490" s="11">
        <f>InputData[[#This Row],[TOTAL SALES]]-InputData[[#This Row],[TOTAL COST]]</f>
        <v>69.299999999999955</v>
      </c>
      <c r="T490" s="18">
        <f>InputData[[#This Row],[PROFIT ]]/InputData[[#This Row],[TOTAL SALES]]</f>
        <v>6.5420560747663517E-2</v>
      </c>
    </row>
    <row r="491" spans="1:20" hidden="1" x14ac:dyDescent="0.25">
      <c r="A491" s="3">
        <v>44873</v>
      </c>
      <c r="B491" s="4" t="s">
        <v>45</v>
      </c>
      <c r="C491" s="5">
        <v>10</v>
      </c>
      <c r="D491" s="5" t="s">
        <v>105</v>
      </c>
      <c r="E491" s="5" t="s">
        <v>106</v>
      </c>
      <c r="F491" s="6">
        <v>0</v>
      </c>
      <c r="G491" t="str">
        <f>VLOOKUP(InputData[[#This Row],[PRODUCT ID]],'Master Data'!$A:$F,2,0)</f>
        <v>Product19</v>
      </c>
      <c r="H491" t="str">
        <f>VLOOKUP(InputData[[#This Row],[PRODUCT ID]],'Master Data'!$A:$F,3,0)</f>
        <v>Category02</v>
      </c>
      <c r="I491" t="str">
        <f>VLOOKUP(InputData[[#This Row],[PRODUCT ID]],'Master Data'!$A:$F,4,0)</f>
        <v>Ft</v>
      </c>
      <c r="J491" s="14">
        <f>VLOOKUP(InputData[[#This Row],[PRODUCT ID]],'Master Data'!$A:$F,5,0)</f>
        <v>150</v>
      </c>
      <c r="K491" s="14">
        <f>VLOOKUP(InputData[[#This Row],[PRODUCT ID]],'Master Data'!$A:$F,6,0)</f>
        <v>210</v>
      </c>
      <c r="L491" s="14">
        <f>PRODUCT(InputData[[#This Row],[QUANTITY]],InputData[[#This Row],[COST]])</f>
        <v>1500</v>
      </c>
      <c r="M491" s="14">
        <f>PRODUCT(InputData[[#This Row],[QUANTITY]],InputData[[#This Row],[SALE PRICE ]])*(1-InputData[[#This Row],[DISCOUNT %]])</f>
        <v>2100</v>
      </c>
      <c r="N491" s="14">
        <f>InputData[[#This Row],[TOTAL COST]]/10^3</f>
        <v>1.5</v>
      </c>
      <c r="O491" s="14">
        <f>InputData[[#This Row],[TOTAL SALES]]/10^3</f>
        <v>2.1</v>
      </c>
      <c r="P491" s="11">
        <f>DAY(InputData[[#This Row],[DATE]])</f>
        <v>8</v>
      </c>
      <c r="Q491" s="11" t="str">
        <f>TEXT(InputData[[#This Row],[DATE]],"mmm")</f>
        <v>Nov</v>
      </c>
      <c r="R491" s="11">
        <f>YEAR(InputData[[#This Row],[DATE]])</f>
        <v>2022</v>
      </c>
      <c r="S491" s="11">
        <f>InputData[[#This Row],[TOTAL SALES]]-InputData[[#This Row],[TOTAL COST]]</f>
        <v>600</v>
      </c>
      <c r="T491" s="18">
        <f>InputData[[#This Row],[PROFIT ]]/InputData[[#This Row],[TOTAL SALES]]</f>
        <v>0.2857142857142857</v>
      </c>
    </row>
    <row r="492" spans="1:20" hidden="1" x14ac:dyDescent="0.25">
      <c r="A492" s="3">
        <v>44874</v>
      </c>
      <c r="B492" s="4" t="s">
        <v>63</v>
      </c>
      <c r="C492" s="5">
        <v>8</v>
      </c>
      <c r="D492" s="5" t="s">
        <v>106</v>
      </c>
      <c r="E492" s="5" t="s">
        <v>107</v>
      </c>
      <c r="F492" s="6">
        <v>0</v>
      </c>
      <c r="G492" t="str">
        <f>VLOOKUP(InputData[[#This Row],[PRODUCT ID]],'Master Data'!$A:$F,2,0)</f>
        <v>Product27</v>
      </c>
      <c r="H492" t="str">
        <f>VLOOKUP(InputData[[#This Row],[PRODUCT ID]],'Master Data'!$A:$F,3,0)</f>
        <v>Category04</v>
      </c>
      <c r="I492" t="str">
        <f>VLOOKUP(InputData[[#This Row],[PRODUCT ID]],'Master Data'!$A:$F,4,0)</f>
        <v>Lt</v>
      </c>
      <c r="J492" s="14">
        <f>VLOOKUP(InputData[[#This Row],[PRODUCT ID]],'Master Data'!$A:$F,5,0)</f>
        <v>48</v>
      </c>
      <c r="K492" s="14">
        <f>VLOOKUP(InputData[[#This Row],[PRODUCT ID]],'Master Data'!$A:$F,6,0)</f>
        <v>57.120000000000005</v>
      </c>
      <c r="L492" s="14">
        <f>PRODUCT(InputData[[#This Row],[QUANTITY]],InputData[[#This Row],[COST]])</f>
        <v>384</v>
      </c>
      <c r="M492" s="14">
        <f>PRODUCT(InputData[[#This Row],[QUANTITY]],InputData[[#This Row],[SALE PRICE ]])*(1-InputData[[#This Row],[DISCOUNT %]])</f>
        <v>456.96000000000004</v>
      </c>
      <c r="N492" s="14">
        <f>InputData[[#This Row],[TOTAL COST]]/10^3</f>
        <v>0.38400000000000001</v>
      </c>
      <c r="O492" s="14">
        <f>InputData[[#This Row],[TOTAL SALES]]/10^3</f>
        <v>0.45696000000000003</v>
      </c>
      <c r="P492" s="11">
        <f>DAY(InputData[[#This Row],[DATE]])</f>
        <v>9</v>
      </c>
      <c r="Q492" s="11" t="str">
        <f>TEXT(InputData[[#This Row],[DATE]],"mmm")</f>
        <v>Nov</v>
      </c>
      <c r="R492" s="11">
        <f>YEAR(InputData[[#This Row],[DATE]])</f>
        <v>2022</v>
      </c>
      <c r="S492" s="11">
        <f>InputData[[#This Row],[TOTAL SALES]]-InputData[[#This Row],[TOTAL COST]]</f>
        <v>72.960000000000036</v>
      </c>
      <c r="T492" s="18">
        <f>InputData[[#This Row],[PROFIT ]]/InputData[[#This Row],[TOTAL SALES]]</f>
        <v>0.15966386554621856</v>
      </c>
    </row>
    <row r="493" spans="1:20" hidden="1" x14ac:dyDescent="0.25">
      <c r="A493" s="3">
        <v>44875</v>
      </c>
      <c r="B493" s="4" t="s">
        <v>43</v>
      </c>
      <c r="C493" s="5">
        <v>7</v>
      </c>
      <c r="D493" s="5" t="s">
        <v>108</v>
      </c>
      <c r="E493" s="5" t="s">
        <v>106</v>
      </c>
      <c r="F493" s="6">
        <v>0</v>
      </c>
      <c r="G493" t="str">
        <f>VLOOKUP(InputData[[#This Row],[PRODUCT ID]],'Master Data'!$A:$F,2,0)</f>
        <v>Product18</v>
      </c>
      <c r="H493" t="str">
        <f>VLOOKUP(InputData[[#This Row],[PRODUCT ID]],'Master Data'!$A:$F,3,0)</f>
        <v>Category02</v>
      </c>
      <c r="I493" t="str">
        <f>VLOOKUP(InputData[[#This Row],[PRODUCT ID]],'Master Data'!$A:$F,4,0)</f>
        <v>No.</v>
      </c>
      <c r="J493" s="14">
        <f>VLOOKUP(InputData[[#This Row],[PRODUCT ID]],'Master Data'!$A:$F,5,0)</f>
        <v>37</v>
      </c>
      <c r="K493" s="14">
        <f>VLOOKUP(InputData[[#This Row],[PRODUCT ID]],'Master Data'!$A:$F,6,0)</f>
        <v>49.21</v>
      </c>
      <c r="L493" s="14">
        <f>PRODUCT(InputData[[#This Row],[QUANTITY]],InputData[[#This Row],[COST]])</f>
        <v>259</v>
      </c>
      <c r="M493" s="14">
        <f>PRODUCT(InputData[[#This Row],[QUANTITY]],InputData[[#This Row],[SALE PRICE ]])*(1-InputData[[#This Row],[DISCOUNT %]])</f>
        <v>344.47</v>
      </c>
      <c r="N493" s="14">
        <f>InputData[[#This Row],[TOTAL COST]]/10^3</f>
        <v>0.25900000000000001</v>
      </c>
      <c r="O493" s="14">
        <f>InputData[[#This Row],[TOTAL SALES]]/10^3</f>
        <v>0.34447000000000005</v>
      </c>
      <c r="P493" s="11">
        <f>DAY(InputData[[#This Row],[DATE]])</f>
        <v>10</v>
      </c>
      <c r="Q493" s="11" t="str">
        <f>TEXT(InputData[[#This Row],[DATE]],"mmm")</f>
        <v>Nov</v>
      </c>
      <c r="R493" s="11">
        <f>YEAR(InputData[[#This Row],[DATE]])</f>
        <v>2022</v>
      </c>
      <c r="S493" s="11">
        <f>InputData[[#This Row],[TOTAL SALES]]-InputData[[#This Row],[TOTAL COST]]</f>
        <v>85.470000000000027</v>
      </c>
      <c r="T493" s="18">
        <f>InputData[[#This Row],[PROFIT ]]/InputData[[#This Row],[TOTAL SALES]]</f>
        <v>0.24812030075187977</v>
      </c>
    </row>
    <row r="494" spans="1:20" hidden="1" x14ac:dyDescent="0.25">
      <c r="A494" s="3">
        <v>44878</v>
      </c>
      <c r="B494" s="4" t="s">
        <v>63</v>
      </c>
      <c r="C494" s="5">
        <v>10</v>
      </c>
      <c r="D494" s="5" t="s">
        <v>105</v>
      </c>
      <c r="E494" s="5" t="s">
        <v>107</v>
      </c>
      <c r="F494" s="6">
        <v>0</v>
      </c>
      <c r="G494" t="str">
        <f>VLOOKUP(InputData[[#This Row],[PRODUCT ID]],'Master Data'!$A:$F,2,0)</f>
        <v>Product27</v>
      </c>
      <c r="H494" t="str">
        <f>VLOOKUP(InputData[[#This Row],[PRODUCT ID]],'Master Data'!$A:$F,3,0)</f>
        <v>Category04</v>
      </c>
      <c r="I494" t="str">
        <f>VLOOKUP(InputData[[#This Row],[PRODUCT ID]],'Master Data'!$A:$F,4,0)</f>
        <v>Lt</v>
      </c>
      <c r="J494" s="14">
        <f>VLOOKUP(InputData[[#This Row],[PRODUCT ID]],'Master Data'!$A:$F,5,0)</f>
        <v>48</v>
      </c>
      <c r="K494" s="14">
        <f>VLOOKUP(InputData[[#This Row],[PRODUCT ID]],'Master Data'!$A:$F,6,0)</f>
        <v>57.120000000000005</v>
      </c>
      <c r="L494" s="14">
        <f>PRODUCT(InputData[[#This Row],[QUANTITY]],InputData[[#This Row],[COST]])</f>
        <v>480</v>
      </c>
      <c r="M494" s="14">
        <f>PRODUCT(InputData[[#This Row],[QUANTITY]],InputData[[#This Row],[SALE PRICE ]])*(1-InputData[[#This Row],[DISCOUNT %]])</f>
        <v>571.20000000000005</v>
      </c>
      <c r="N494" s="14">
        <f>InputData[[#This Row],[TOTAL COST]]/10^3</f>
        <v>0.48</v>
      </c>
      <c r="O494" s="14">
        <f>InputData[[#This Row],[TOTAL SALES]]/10^3</f>
        <v>0.57120000000000004</v>
      </c>
      <c r="P494" s="11">
        <f>DAY(InputData[[#This Row],[DATE]])</f>
        <v>13</v>
      </c>
      <c r="Q494" s="11" t="str">
        <f>TEXT(InputData[[#This Row],[DATE]],"mmm")</f>
        <v>Nov</v>
      </c>
      <c r="R494" s="11">
        <f>YEAR(InputData[[#This Row],[DATE]])</f>
        <v>2022</v>
      </c>
      <c r="S494" s="11">
        <f>InputData[[#This Row],[TOTAL SALES]]-InputData[[#This Row],[TOTAL COST]]</f>
        <v>91.200000000000045</v>
      </c>
      <c r="T494" s="18">
        <f>InputData[[#This Row],[PROFIT ]]/InputData[[#This Row],[TOTAL SALES]]</f>
        <v>0.15966386554621856</v>
      </c>
    </row>
    <row r="495" spans="1:20" hidden="1" x14ac:dyDescent="0.25">
      <c r="A495" s="3">
        <v>44879</v>
      </c>
      <c r="B495" s="4" t="s">
        <v>10</v>
      </c>
      <c r="C495" s="5">
        <v>1</v>
      </c>
      <c r="D495" s="5" t="s">
        <v>108</v>
      </c>
      <c r="E495" s="5" t="s">
        <v>107</v>
      </c>
      <c r="F495" s="6">
        <v>0</v>
      </c>
      <c r="G495" t="str">
        <f>VLOOKUP(InputData[[#This Row],[PRODUCT ID]],'Master Data'!$A:$F,2,0)</f>
        <v>Product02</v>
      </c>
      <c r="H495" t="str">
        <f>VLOOKUP(InputData[[#This Row],[PRODUCT ID]],'Master Data'!$A:$F,3,0)</f>
        <v>Category01</v>
      </c>
      <c r="I495" t="str">
        <f>VLOOKUP(InputData[[#This Row],[PRODUCT ID]],'Master Data'!$A:$F,4,0)</f>
        <v>Kg</v>
      </c>
      <c r="J495" s="14">
        <f>VLOOKUP(InputData[[#This Row],[PRODUCT ID]],'Master Data'!$A:$F,5,0)</f>
        <v>105</v>
      </c>
      <c r="K495" s="14">
        <f>VLOOKUP(InputData[[#This Row],[PRODUCT ID]],'Master Data'!$A:$F,6,0)</f>
        <v>142.80000000000001</v>
      </c>
      <c r="L495" s="14">
        <f>PRODUCT(InputData[[#This Row],[QUANTITY]],InputData[[#This Row],[COST]])</f>
        <v>105</v>
      </c>
      <c r="M495" s="14">
        <f>PRODUCT(InputData[[#This Row],[QUANTITY]],InputData[[#This Row],[SALE PRICE ]])*(1-InputData[[#This Row],[DISCOUNT %]])</f>
        <v>142.80000000000001</v>
      </c>
      <c r="N495" s="14">
        <f>InputData[[#This Row],[TOTAL COST]]/10^3</f>
        <v>0.105</v>
      </c>
      <c r="O495" s="14">
        <f>InputData[[#This Row],[TOTAL SALES]]/10^3</f>
        <v>0.14280000000000001</v>
      </c>
      <c r="P495" s="11">
        <f>DAY(InputData[[#This Row],[DATE]])</f>
        <v>14</v>
      </c>
      <c r="Q495" s="11" t="str">
        <f>TEXT(InputData[[#This Row],[DATE]],"mmm")</f>
        <v>Nov</v>
      </c>
      <c r="R495" s="11">
        <f>YEAR(InputData[[#This Row],[DATE]])</f>
        <v>2022</v>
      </c>
      <c r="S495" s="11">
        <f>InputData[[#This Row],[TOTAL SALES]]-InputData[[#This Row],[TOTAL COST]]</f>
        <v>37.800000000000011</v>
      </c>
      <c r="T495" s="18">
        <f>InputData[[#This Row],[PROFIT ]]/InputData[[#This Row],[TOTAL SALES]]</f>
        <v>0.26470588235294124</v>
      </c>
    </row>
    <row r="496" spans="1:20" hidden="1" x14ac:dyDescent="0.25">
      <c r="A496" s="3">
        <v>44880</v>
      </c>
      <c r="B496" s="4" t="s">
        <v>31</v>
      </c>
      <c r="C496" s="5">
        <v>14</v>
      </c>
      <c r="D496" s="5" t="s">
        <v>108</v>
      </c>
      <c r="E496" s="5" t="s">
        <v>107</v>
      </c>
      <c r="F496" s="6">
        <v>0</v>
      </c>
      <c r="G496" t="str">
        <f>VLOOKUP(InputData[[#This Row],[PRODUCT ID]],'Master Data'!$A:$F,2,0)</f>
        <v>Product12</v>
      </c>
      <c r="H496" t="str">
        <f>VLOOKUP(InputData[[#This Row],[PRODUCT ID]],'Master Data'!$A:$F,3,0)</f>
        <v>Category02</v>
      </c>
      <c r="I496" t="str">
        <f>VLOOKUP(InputData[[#This Row],[PRODUCT ID]],'Master Data'!$A:$F,4,0)</f>
        <v>Kg</v>
      </c>
      <c r="J496" s="14">
        <f>VLOOKUP(InputData[[#This Row],[PRODUCT ID]],'Master Data'!$A:$F,5,0)</f>
        <v>73</v>
      </c>
      <c r="K496" s="14">
        <f>VLOOKUP(InputData[[#This Row],[PRODUCT ID]],'Master Data'!$A:$F,6,0)</f>
        <v>94.17</v>
      </c>
      <c r="L496" s="14">
        <f>PRODUCT(InputData[[#This Row],[QUANTITY]],InputData[[#This Row],[COST]])</f>
        <v>1022</v>
      </c>
      <c r="M496" s="14">
        <f>PRODUCT(InputData[[#This Row],[QUANTITY]],InputData[[#This Row],[SALE PRICE ]])*(1-InputData[[#This Row],[DISCOUNT %]])</f>
        <v>1318.38</v>
      </c>
      <c r="N496" s="14">
        <f>InputData[[#This Row],[TOTAL COST]]/10^3</f>
        <v>1.022</v>
      </c>
      <c r="O496" s="14">
        <f>InputData[[#This Row],[TOTAL SALES]]/10^3</f>
        <v>1.3183800000000001</v>
      </c>
      <c r="P496" s="11">
        <f>DAY(InputData[[#This Row],[DATE]])</f>
        <v>15</v>
      </c>
      <c r="Q496" s="11" t="str">
        <f>TEXT(InputData[[#This Row],[DATE]],"mmm")</f>
        <v>Nov</v>
      </c>
      <c r="R496" s="11">
        <f>YEAR(InputData[[#This Row],[DATE]])</f>
        <v>2022</v>
      </c>
      <c r="S496" s="11">
        <f>InputData[[#This Row],[TOTAL SALES]]-InputData[[#This Row],[TOTAL COST]]</f>
        <v>296.38000000000011</v>
      </c>
      <c r="T496" s="18">
        <f>InputData[[#This Row],[PROFIT ]]/InputData[[#This Row],[TOTAL SALES]]</f>
        <v>0.22480620155038766</v>
      </c>
    </row>
    <row r="497" spans="1:20" hidden="1" x14ac:dyDescent="0.25">
      <c r="A497" s="3">
        <v>44881</v>
      </c>
      <c r="B497" s="4" t="s">
        <v>41</v>
      </c>
      <c r="C497" s="5">
        <v>8</v>
      </c>
      <c r="D497" s="5" t="s">
        <v>106</v>
      </c>
      <c r="E497" s="5" t="s">
        <v>106</v>
      </c>
      <c r="F497" s="6">
        <v>0</v>
      </c>
      <c r="G497" t="str">
        <f>VLOOKUP(InputData[[#This Row],[PRODUCT ID]],'Master Data'!$A:$F,2,0)</f>
        <v>Product17</v>
      </c>
      <c r="H497" t="str">
        <f>VLOOKUP(InputData[[#This Row],[PRODUCT ID]],'Master Data'!$A:$F,3,0)</f>
        <v>Category02</v>
      </c>
      <c r="I497" t="str">
        <f>VLOOKUP(InputData[[#This Row],[PRODUCT ID]],'Master Data'!$A:$F,4,0)</f>
        <v>Ft</v>
      </c>
      <c r="J497" s="14">
        <f>VLOOKUP(InputData[[#This Row],[PRODUCT ID]],'Master Data'!$A:$F,5,0)</f>
        <v>134</v>
      </c>
      <c r="K497" s="14">
        <f>VLOOKUP(InputData[[#This Row],[PRODUCT ID]],'Master Data'!$A:$F,6,0)</f>
        <v>156.78</v>
      </c>
      <c r="L497" s="14">
        <f>PRODUCT(InputData[[#This Row],[QUANTITY]],InputData[[#This Row],[COST]])</f>
        <v>1072</v>
      </c>
      <c r="M497" s="14">
        <f>PRODUCT(InputData[[#This Row],[QUANTITY]],InputData[[#This Row],[SALE PRICE ]])*(1-InputData[[#This Row],[DISCOUNT %]])</f>
        <v>1254.24</v>
      </c>
      <c r="N497" s="14">
        <f>InputData[[#This Row],[TOTAL COST]]/10^3</f>
        <v>1.0720000000000001</v>
      </c>
      <c r="O497" s="14">
        <f>InputData[[#This Row],[TOTAL SALES]]/10^3</f>
        <v>1.25424</v>
      </c>
      <c r="P497" s="11">
        <f>DAY(InputData[[#This Row],[DATE]])</f>
        <v>16</v>
      </c>
      <c r="Q497" s="11" t="str">
        <f>TEXT(InputData[[#This Row],[DATE]],"mmm")</f>
        <v>Nov</v>
      </c>
      <c r="R497" s="11">
        <f>YEAR(InputData[[#This Row],[DATE]])</f>
        <v>2022</v>
      </c>
      <c r="S497" s="11">
        <f>InputData[[#This Row],[TOTAL SALES]]-InputData[[#This Row],[TOTAL COST]]</f>
        <v>182.24</v>
      </c>
      <c r="T497" s="18">
        <f>InputData[[#This Row],[PROFIT ]]/InputData[[#This Row],[TOTAL SALES]]</f>
        <v>0.14529914529914531</v>
      </c>
    </row>
    <row r="498" spans="1:20" hidden="1" x14ac:dyDescent="0.25">
      <c r="A498" s="3">
        <v>44883</v>
      </c>
      <c r="B498" s="4" t="s">
        <v>77</v>
      </c>
      <c r="C498" s="5">
        <v>8</v>
      </c>
      <c r="D498" s="5" t="s">
        <v>108</v>
      </c>
      <c r="E498" s="5" t="s">
        <v>107</v>
      </c>
      <c r="F498" s="6">
        <v>0</v>
      </c>
      <c r="G498" t="str">
        <f>VLOOKUP(InputData[[#This Row],[PRODUCT ID]],'Master Data'!$A:$F,2,0)</f>
        <v>Product34</v>
      </c>
      <c r="H498" t="str">
        <f>VLOOKUP(InputData[[#This Row],[PRODUCT ID]],'Master Data'!$A:$F,3,0)</f>
        <v>Category04</v>
      </c>
      <c r="I498" t="str">
        <f>VLOOKUP(InputData[[#This Row],[PRODUCT ID]],'Master Data'!$A:$F,4,0)</f>
        <v>Lt</v>
      </c>
      <c r="J498" s="14">
        <f>VLOOKUP(InputData[[#This Row],[PRODUCT ID]],'Master Data'!$A:$F,5,0)</f>
        <v>55</v>
      </c>
      <c r="K498" s="14">
        <f>VLOOKUP(InputData[[#This Row],[PRODUCT ID]],'Master Data'!$A:$F,6,0)</f>
        <v>58.3</v>
      </c>
      <c r="L498" s="14">
        <f>PRODUCT(InputData[[#This Row],[QUANTITY]],InputData[[#This Row],[COST]])</f>
        <v>440</v>
      </c>
      <c r="M498" s="14">
        <f>PRODUCT(InputData[[#This Row],[QUANTITY]],InputData[[#This Row],[SALE PRICE ]])*(1-InputData[[#This Row],[DISCOUNT %]])</f>
        <v>466.4</v>
      </c>
      <c r="N498" s="14">
        <f>InputData[[#This Row],[TOTAL COST]]/10^3</f>
        <v>0.44</v>
      </c>
      <c r="O498" s="14">
        <f>InputData[[#This Row],[TOTAL SALES]]/10^3</f>
        <v>0.46639999999999998</v>
      </c>
      <c r="P498" s="11">
        <f>DAY(InputData[[#This Row],[DATE]])</f>
        <v>18</v>
      </c>
      <c r="Q498" s="11" t="str">
        <f>TEXT(InputData[[#This Row],[DATE]],"mmm")</f>
        <v>Nov</v>
      </c>
      <c r="R498" s="11">
        <f>YEAR(InputData[[#This Row],[DATE]])</f>
        <v>2022</v>
      </c>
      <c r="S498" s="11">
        <f>InputData[[#This Row],[TOTAL SALES]]-InputData[[#This Row],[TOTAL COST]]</f>
        <v>26.399999999999977</v>
      </c>
      <c r="T498" s="18">
        <f>InputData[[#This Row],[PROFIT ]]/InputData[[#This Row],[TOTAL SALES]]</f>
        <v>5.6603773584905613E-2</v>
      </c>
    </row>
    <row r="499" spans="1:20" hidden="1" x14ac:dyDescent="0.25">
      <c r="A499" s="3">
        <v>44886</v>
      </c>
      <c r="B499" s="4" t="s">
        <v>47</v>
      </c>
      <c r="C499" s="5">
        <v>6</v>
      </c>
      <c r="D499" s="5" t="s">
        <v>108</v>
      </c>
      <c r="E499" s="5" t="s">
        <v>107</v>
      </c>
      <c r="F499" s="6">
        <v>0</v>
      </c>
      <c r="G499" t="str">
        <f>VLOOKUP(InputData[[#This Row],[PRODUCT ID]],'Master Data'!$A:$F,2,0)</f>
        <v>Product20</v>
      </c>
      <c r="H499" t="str">
        <f>VLOOKUP(InputData[[#This Row],[PRODUCT ID]],'Master Data'!$A:$F,3,0)</f>
        <v>Category03</v>
      </c>
      <c r="I499" t="str">
        <f>VLOOKUP(InputData[[#This Row],[PRODUCT ID]],'Master Data'!$A:$F,4,0)</f>
        <v>Lt</v>
      </c>
      <c r="J499" s="14">
        <f>VLOOKUP(InputData[[#This Row],[PRODUCT ID]],'Master Data'!$A:$F,5,0)</f>
        <v>61</v>
      </c>
      <c r="K499" s="14">
        <f>VLOOKUP(InputData[[#This Row],[PRODUCT ID]],'Master Data'!$A:$F,6,0)</f>
        <v>76.25</v>
      </c>
      <c r="L499" s="14">
        <f>PRODUCT(InputData[[#This Row],[QUANTITY]],InputData[[#This Row],[COST]])</f>
        <v>366</v>
      </c>
      <c r="M499" s="14">
        <f>PRODUCT(InputData[[#This Row],[QUANTITY]],InputData[[#This Row],[SALE PRICE ]])*(1-InputData[[#This Row],[DISCOUNT %]])</f>
        <v>457.5</v>
      </c>
      <c r="N499" s="14">
        <f>InputData[[#This Row],[TOTAL COST]]/10^3</f>
        <v>0.36599999999999999</v>
      </c>
      <c r="O499" s="14">
        <f>InputData[[#This Row],[TOTAL SALES]]/10^3</f>
        <v>0.45750000000000002</v>
      </c>
      <c r="P499" s="11">
        <f>DAY(InputData[[#This Row],[DATE]])</f>
        <v>21</v>
      </c>
      <c r="Q499" s="11" t="str">
        <f>TEXT(InputData[[#This Row],[DATE]],"mmm")</f>
        <v>Nov</v>
      </c>
      <c r="R499" s="11">
        <f>YEAR(InputData[[#This Row],[DATE]])</f>
        <v>2022</v>
      </c>
      <c r="S499" s="11">
        <f>InputData[[#This Row],[TOTAL SALES]]-InputData[[#This Row],[TOTAL COST]]</f>
        <v>91.5</v>
      </c>
      <c r="T499" s="18">
        <f>InputData[[#This Row],[PROFIT ]]/InputData[[#This Row],[TOTAL SALES]]</f>
        <v>0.2</v>
      </c>
    </row>
    <row r="500" spans="1:20" hidden="1" x14ac:dyDescent="0.25">
      <c r="A500" s="3">
        <v>44888</v>
      </c>
      <c r="B500" s="4" t="s">
        <v>81</v>
      </c>
      <c r="C500" s="5">
        <v>12</v>
      </c>
      <c r="D500" s="5" t="s">
        <v>106</v>
      </c>
      <c r="E500" s="5" t="s">
        <v>106</v>
      </c>
      <c r="F500" s="6">
        <v>0</v>
      </c>
      <c r="G500" t="str">
        <f>VLOOKUP(InputData[[#This Row],[PRODUCT ID]],'Master Data'!$A:$F,2,0)</f>
        <v>Product36</v>
      </c>
      <c r="H500" t="str">
        <f>VLOOKUP(InputData[[#This Row],[PRODUCT ID]],'Master Data'!$A:$F,3,0)</f>
        <v>Category04</v>
      </c>
      <c r="I500" t="str">
        <f>VLOOKUP(InputData[[#This Row],[PRODUCT ID]],'Master Data'!$A:$F,4,0)</f>
        <v>Kg</v>
      </c>
      <c r="J500" s="14">
        <f>VLOOKUP(InputData[[#This Row],[PRODUCT ID]],'Master Data'!$A:$F,5,0)</f>
        <v>90</v>
      </c>
      <c r="K500" s="14">
        <f>VLOOKUP(InputData[[#This Row],[PRODUCT ID]],'Master Data'!$A:$F,6,0)</f>
        <v>96.3</v>
      </c>
      <c r="L500" s="14">
        <f>PRODUCT(InputData[[#This Row],[QUANTITY]],InputData[[#This Row],[COST]])</f>
        <v>1080</v>
      </c>
      <c r="M500" s="14">
        <f>PRODUCT(InputData[[#This Row],[QUANTITY]],InputData[[#This Row],[SALE PRICE ]])*(1-InputData[[#This Row],[DISCOUNT %]])</f>
        <v>1155.5999999999999</v>
      </c>
      <c r="N500" s="14">
        <f>InputData[[#This Row],[TOTAL COST]]/10^3</f>
        <v>1.08</v>
      </c>
      <c r="O500" s="14">
        <f>InputData[[#This Row],[TOTAL SALES]]/10^3</f>
        <v>1.1556</v>
      </c>
      <c r="P500" s="11">
        <f>DAY(InputData[[#This Row],[DATE]])</f>
        <v>23</v>
      </c>
      <c r="Q500" s="11" t="str">
        <f>TEXT(InputData[[#This Row],[DATE]],"mmm")</f>
        <v>Nov</v>
      </c>
      <c r="R500" s="11">
        <f>YEAR(InputData[[#This Row],[DATE]])</f>
        <v>2022</v>
      </c>
      <c r="S500" s="11">
        <f>InputData[[#This Row],[TOTAL SALES]]-InputData[[#This Row],[TOTAL COST]]</f>
        <v>75.599999999999909</v>
      </c>
      <c r="T500" s="18">
        <f>InputData[[#This Row],[PROFIT ]]/InputData[[#This Row],[TOTAL SALES]]</f>
        <v>6.5420560747663475E-2</v>
      </c>
    </row>
    <row r="501" spans="1:20" hidden="1" x14ac:dyDescent="0.25">
      <c r="A501" s="3">
        <v>44890</v>
      </c>
      <c r="B501" s="4" t="s">
        <v>14</v>
      </c>
      <c r="C501" s="5">
        <v>5</v>
      </c>
      <c r="D501" s="5" t="s">
        <v>108</v>
      </c>
      <c r="E501" s="5" t="s">
        <v>107</v>
      </c>
      <c r="F501" s="6">
        <v>0</v>
      </c>
      <c r="G501" t="str">
        <f>VLOOKUP(InputData[[#This Row],[PRODUCT ID]],'Master Data'!$A:$F,2,0)</f>
        <v>Product04</v>
      </c>
      <c r="H501" t="str">
        <f>VLOOKUP(InputData[[#This Row],[PRODUCT ID]],'Master Data'!$A:$F,3,0)</f>
        <v>Category01</v>
      </c>
      <c r="I501" t="str">
        <f>VLOOKUP(InputData[[#This Row],[PRODUCT ID]],'Master Data'!$A:$F,4,0)</f>
        <v>Lt</v>
      </c>
      <c r="J501" s="14">
        <f>VLOOKUP(InputData[[#This Row],[PRODUCT ID]],'Master Data'!$A:$F,5,0)</f>
        <v>44</v>
      </c>
      <c r="K501" s="14">
        <f>VLOOKUP(InputData[[#This Row],[PRODUCT ID]],'Master Data'!$A:$F,6,0)</f>
        <v>48.84</v>
      </c>
      <c r="L501" s="14">
        <f>PRODUCT(InputData[[#This Row],[QUANTITY]],InputData[[#This Row],[COST]])</f>
        <v>220</v>
      </c>
      <c r="M501" s="14">
        <f>PRODUCT(InputData[[#This Row],[QUANTITY]],InputData[[#This Row],[SALE PRICE ]])*(1-InputData[[#This Row],[DISCOUNT %]])</f>
        <v>244.20000000000002</v>
      </c>
      <c r="N501" s="14">
        <f>InputData[[#This Row],[TOTAL COST]]/10^3</f>
        <v>0.22</v>
      </c>
      <c r="O501" s="14">
        <f>InputData[[#This Row],[TOTAL SALES]]/10^3</f>
        <v>0.24420000000000003</v>
      </c>
      <c r="P501" s="11">
        <f>DAY(InputData[[#This Row],[DATE]])</f>
        <v>25</v>
      </c>
      <c r="Q501" s="11" t="str">
        <f>TEXT(InputData[[#This Row],[DATE]],"mmm")</f>
        <v>Nov</v>
      </c>
      <c r="R501" s="11">
        <f>YEAR(InputData[[#This Row],[DATE]])</f>
        <v>2022</v>
      </c>
      <c r="S501" s="11">
        <f>InputData[[#This Row],[TOTAL SALES]]-InputData[[#This Row],[TOTAL COST]]</f>
        <v>24.200000000000017</v>
      </c>
      <c r="T501" s="18">
        <f>InputData[[#This Row],[PROFIT ]]/InputData[[#This Row],[TOTAL SALES]]</f>
        <v>9.9099099099099155E-2</v>
      </c>
    </row>
    <row r="502" spans="1:20" hidden="1" x14ac:dyDescent="0.25">
      <c r="A502" s="3">
        <v>44891</v>
      </c>
      <c r="B502" s="4" t="s">
        <v>73</v>
      </c>
      <c r="C502" s="5">
        <v>5</v>
      </c>
      <c r="D502" s="5" t="s">
        <v>108</v>
      </c>
      <c r="E502" s="5" t="s">
        <v>106</v>
      </c>
      <c r="F502" s="6">
        <v>0</v>
      </c>
      <c r="G502" t="str">
        <f>VLOOKUP(InputData[[#This Row],[PRODUCT ID]],'Master Data'!$A:$F,2,0)</f>
        <v>Product32</v>
      </c>
      <c r="H502" t="str">
        <f>VLOOKUP(InputData[[#This Row],[PRODUCT ID]],'Master Data'!$A:$F,3,0)</f>
        <v>Category04</v>
      </c>
      <c r="I502" t="str">
        <f>VLOOKUP(InputData[[#This Row],[PRODUCT ID]],'Master Data'!$A:$F,4,0)</f>
        <v>Kg</v>
      </c>
      <c r="J502" s="14">
        <f>VLOOKUP(InputData[[#This Row],[PRODUCT ID]],'Master Data'!$A:$F,5,0)</f>
        <v>89</v>
      </c>
      <c r="K502" s="14">
        <f>VLOOKUP(InputData[[#This Row],[PRODUCT ID]],'Master Data'!$A:$F,6,0)</f>
        <v>117.48</v>
      </c>
      <c r="L502" s="14">
        <f>PRODUCT(InputData[[#This Row],[QUANTITY]],InputData[[#This Row],[COST]])</f>
        <v>445</v>
      </c>
      <c r="M502" s="14">
        <f>PRODUCT(InputData[[#This Row],[QUANTITY]],InputData[[#This Row],[SALE PRICE ]])*(1-InputData[[#This Row],[DISCOUNT %]])</f>
        <v>587.4</v>
      </c>
      <c r="N502" s="14">
        <f>InputData[[#This Row],[TOTAL COST]]/10^3</f>
        <v>0.44500000000000001</v>
      </c>
      <c r="O502" s="14">
        <f>InputData[[#This Row],[TOTAL SALES]]/10^3</f>
        <v>0.58739999999999992</v>
      </c>
      <c r="P502" s="11">
        <f>DAY(InputData[[#This Row],[DATE]])</f>
        <v>26</v>
      </c>
      <c r="Q502" s="11" t="str">
        <f>TEXT(InputData[[#This Row],[DATE]],"mmm")</f>
        <v>Nov</v>
      </c>
      <c r="R502" s="11">
        <f>YEAR(InputData[[#This Row],[DATE]])</f>
        <v>2022</v>
      </c>
      <c r="S502" s="11">
        <f>InputData[[#This Row],[TOTAL SALES]]-InputData[[#This Row],[TOTAL COST]]</f>
        <v>142.39999999999998</v>
      </c>
      <c r="T502" s="18">
        <f>InputData[[#This Row],[PROFIT ]]/InputData[[#This Row],[TOTAL SALES]]</f>
        <v>0.2424242424242424</v>
      </c>
    </row>
    <row r="503" spans="1:20" hidden="1" x14ac:dyDescent="0.25">
      <c r="A503" s="3">
        <v>44892</v>
      </c>
      <c r="B503" s="4" t="s">
        <v>77</v>
      </c>
      <c r="C503" s="5">
        <v>15</v>
      </c>
      <c r="D503" s="5" t="s">
        <v>108</v>
      </c>
      <c r="E503" s="5" t="s">
        <v>106</v>
      </c>
      <c r="F503" s="6">
        <v>0</v>
      </c>
      <c r="G503" t="str">
        <f>VLOOKUP(InputData[[#This Row],[PRODUCT ID]],'Master Data'!$A:$F,2,0)</f>
        <v>Product34</v>
      </c>
      <c r="H503" t="str">
        <f>VLOOKUP(InputData[[#This Row],[PRODUCT ID]],'Master Data'!$A:$F,3,0)</f>
        <v>Category04</v>
      </c>
      <c r="I503" t="str">
        <f>VLOOKUP(InputData[[#This Row],[PRODUCT ID]],'Master Data'!$A:$F,4,0)</f>
        <v>Lt</v>
      </c>
      <c r="J503" s="14">
        <f>VLOOKUP(InputData[[#This Row],[PRODUCT ID]],'Master Data'!$A:$F,5,0)</f>
        <v>55</v>
      </c>
      <c r="K503" s="14">
        <f>VLOOKUP(InputData[[#This Row],[PRODUCT ID]],'Master Data'!$A:$F,6,0)</f>
        <v>58.3</v>
      </c>
      <c r="L503" s="14">
        <f>PRODUCT(InputData[[#This Row],[QUANTITY]],InputData[[#This Row],[COST]])</f>
        <v>825</v>
      </c>
      <c r="M503" s="14">
        <f>PRODUCT(InputData[[#This Row],[QUANTITY]],InputData[[#This Row],[SALE PRICE ]])*(1-InputData[[#This Row],[DISCOUNT %]])</f>
        <v>874.5</v>
      </c>
      <c r="N503" s="14">
        <f>InputData[[#This Row],[TOTAL COST]]/10^3</f>
        <v>0.82499999999999996</v>
      </c>
      <c r="O503" s="14">
        <f>InputData[[#This Row],[TOTAL SALES]]/10^3</f>
        <v>0.87450000000000006</v>
      </c>
      <c r="P503" s="11">
        <f>DAY(InputData[[#This Row],[DATE]])</f>
        <v>27</v>
      </c>
      <c r="Q503" s="11" t="str">
        <f>TEXT(InputData[[#This Row],[DATE]],"mmm")</f>
        <v>Nov</v>
      </c>
      <c r="R503" s="11">
        <f>YEAR(InputData[[#This Row],[DATE]])</f>
        <v>2022</v>
      </c>
      <c r="S503" s="11">
        <f>InputData[[#This Row],[TOTAL SALES]]-InputData[[#This Row],[TOTAL COST]]</f>
        <v>49.5</v>
      </c>
      <c r="T503" s="18">
        <f>InputData[[#This Row],[PROFIT ]]/InputData[[#This Row],[TOTAL SALES]]</f>
        <v>5.6603773584905662E-2</v>
      </c>
    </row>
    <row r="504" spans="1:20" hidden="1" x14ac:dyDescent="0.25">
      <c r="A504" s="3">
        <v>44893</v>
      </c>
      <c r="B504" s="4" t="s">
        <v>71</v>
      </c>
      <c r="C504" s="5">
        <v>8</v>
      </c>
      <c r="D504" s="5" t="s">
        <v>108</v>
      </c>
      <c r="E504" s="5" t="s">
        <v>107</v>
      </c>
      <c r="F504" s="6">
        <v>0</v>
      </c>
      <c r="G504" t="str">
        <f>VLOOKUP(InputData[[#This Row],[PRODUCT ID]],'Master Data'!$A:$F,2,0)</f>
        <v>Product31</v>
      </c>
      <c r="H504" t="str">
        <f>VLOOKUP(InputData[[#This Row],[PRODUCT ID]],'Master Data'!$A:$F,3,0)</f>
        <v>Category04</v>
      </c>
      <c r="I504" t="str">
        <f>VLOOKUP(InputData[[#This Row],[PRODUCT ID]],'Master Data'!$A:$F,4,0)</f>
        <v>Kg</v>
      </c>
      <c r="J504" s="14">
        <f>VLOOKUP(InputData[[#This Row],[PRODUCT ID]],'Master Data'!$A:$F,5,0)</f>
        <v>93</v>
      </c>
      <c r="K504" s="14">
        <f>VLOOKUP(InputData[[#This Row],[PRODUCT ID]],'Master Data'!$A:$F,6,0)</f>
        <v>104.16</v>
      </c>
      <c r="L504" s="14">
        <f>PRODUCT(InputData[[#This Row],[QUANTITY]],InputData[[#This Row],[COST]])</f>
        <v>744</v>
      </c>
      <c r="M504" s="14">
        <f>PRODUCT(InputData[[#This Row],[QUANTITY]],InputData[[#This Row],[SALE PRICE ]])*(1-InputData[[#This Row],[DISCOUNT %]])</f>
        <v>833.28</v>
      </c>
      <c r="N504" s="14">
        <f>InputData[[#This Row],[TOTAL COST]]/10^3</f>
        <v>0.74399999999999999</v>
      </c>
      <c r="O504" s="14">
        <f>InputData[[#This Row],[TOTAL SALES]]/10^3</f>
        <v>0.83328000000000002</v>
      </c>
      <c r="P504" s="11">
        <f>DAY(InputData[[#This Row],[DATE]])</f>
        <v>28</v>
      </c>
      <c r="Q504" s="11" t="str">
        <f>TEXT(InputData[[#This Row],[DATE]],"mmm")</f>
        <v>Nov</v>
      </c>
      <c r="R504" s="11">
        <f>YEAR(InputData[[#This Row],[DATE]])</f>
        <v>2022</v>
      </c>
      <c r="S504" s="11">
        <f>InputData[[#This Row],[TOTAL SALES]]-InputData[[#This Row],[TOTAL COST]]</f>
        <v>89.279999999999973</v>
      </c>
      <c r="T504" s="18">
        <f>InputData[[#This Row],[PROFIT ]]/InputData[[#This Row],[TOTAL SALES]]</f>
        <v>0.10714285714285711</v>
      </c>
    </row>
    <row r="505" spans="1:20" hidden="1" x14ac:dyDescent="0.25">
      <c r="A505" s="3">
        <v>44895</v>
      </c>
      <c r="B505" s="4" t="s">
        <v>37</v>
      </c>
      <c r="C505" s="5">
        <v>2</v>
      </c>
      <c r="D505" s="5" t="s">
        <v>108</v>
      </c>
      <c r="E505" s="5" t="s">
        <v>106</v>
      </c>
      <c r="F505" s="6">
        <v>0</v>
      </c>
      <c r="G505" t="str">
        <f>VLOOKUP(InputData[[#This Row],[PRODUCT ID]],'Master Data'!$A:$F,2,0)</f>
        <v>Product15</v>
      </c>
      <c r="H505" t="str">
        <f>VLOOKUP(InputData[[#This Row],[PRODUCT ID]],'Master Data'!$A:$F,3,0)</f>
        <v>Category02</v>
      </c>
      <c r="I505" t="str">
        <f>VLOOKUP(InputData[[#This Row],[PRODUCT ID]],'Master Data'!$A:$F,4,0)</f>
        <v>No.</v>
      </c>
      <c r="J505" s="14">
        <f>VLOOKUP(InputData[[#This Row],[PRODUCT ID]],'Master Data'!$A:$F,5,0)</f>
        <v>12</v>
      </c>
      <c r="K505" s="14">
        <f>VLOOKUP(InputData[[#This Row],[PRODUCT ID]],'Master Data'!$A:$F,6,0)</f>
        <v>15.719999999999999</v>
      </c>
      <c r="L505" s="14">
        <f>PRODUCT(InputData[[#This Row],[QUANTITY]],InputData[[#This Row],[COST]])</f>
        <v>24</v>
      </c>
      <c r="M505" s="14">
        <f>PRODUCT(InputData[[#This Row],[QUANTITY]],InputData[[#This Row],[SALE PRICE ]])*(1-InputData[[#This Row],[DISCOUNT %]])</f>
        <v>31.439999999999998</v>
      </c>
      <c r="N505" s="14">
        <f>InputData[[#This Row],[TOTAL COST]]/10^3</f>
        <v>2.4E-2</v>
      </c>
      <c r="O505" s="14">
        <f>InputData[[#This Row],[TOTAL SALES]]/10^3</f>
        <v>3.1439999999999996E-2</v>
      </c>
      <c r="P505" s="11">
        <f>DAY(InputData[[#This Row],[DATE]])</f>
        <v>30</v>
      </c>
      <c r="Q505" s="11" t="str">
        <f>TEXT(InputData[[#This Row],[DATE]],"mmm")</f>
        <v>Nov</v>
      </c>
      <c r="R505" s="11">
        <f>YEAR(InputData[[#This Row],[DATE]])</f>
        <v>2022</v>
      </c>
      <c r="S505" s="11">
        <f>InputData[[#This Row],[TOTAL SALES]]-InputData[[#This Row],[TOTAL COST]]</f>
        <v>7.4399999999999977</v>
      </c>
      <c r="T505" s="18">
        <f>InputData[[#This Row],[PROFIT ]]/InputData[[#This Row],[TOTAL SALES]]</f>
        <v>0.23664122137404575</v>
      </c>
    </row>
    <row r="506" spans="1:20" hidden="1" x14ac:dyDescent="0.25">
      <c r="A506" s="3">
        <v>44898</v>
      </c>
      <c r="B506" s="4" t="s">
        <v>65</v>
      </c>
      <c r="C506" s="5">
        <v>5</v>
      </c>
      <c r="D506" s="5" t="s">
        <v>105</v>
      </c>
      <c r="E506" s="5" t="s">
        <v>107</v>
      </c>
      <c r="F506" s="6">
        <v>0</v>
      </c>
      <c r="G506" t="str">
        <f>VLOOKUP(InputData[[#This Row],[PRODUCT ID]],'Master Data'!$A:$F,2,0)</f>
        <v>Product28</v>
      </c>
      <c r="H506" t="str">
        <f>VLOOKUP(InputData[[#This Row],[PRODUCT ID]],'Master Data'!$A:$F,3,0)</f>
        <v>Category04</v>
      </c>
      <c r="I506" t="str">
        <f>VLOOKUP(InputData[[#This Row],[PRODUCT ID]],'Master Data'!$A:$F,4,0)</f>
        <v>No.</v>
      </c>
      <c r="J506" s="14">
        <f>VLOOKUP(InputData[[#This Row],[PRODUCT ID]],'Master Data'!$A:$F,5,0)</f>
        <v>37</v>
      </c>
      <c r="K506" s="14">
        <f>VLOOKUP(InputData[[#This Row],[PRODUCT ID]],'Master Data'!$A:$F,6,0)</f>
        <v>41.81</v>
      </c>
      <c r="L506" s="14">
        <f>PRODUCT(InputData[[#This Row],[QUANTITY]],InputData[[#This Row],[COST]])</f>
        <v>185</v>
      </c>
      <c r="M506" s="14">
        <f>PRODUCT(InputData[[#This Row],[QUANTITY]],InputData[[#This Row],[SALE PRICE ]])*(1-InputData[[#This Row],[DISCOUNT %]])</f>
        <v>209.05</v>
      </c>
      <c r="N506" s="14">
        <f>InputData[[#This Row],[TOTAL COST]]/10^3</f>
        <v>0.185</v>
      </c>
      <c r="O506" s="14">
        <f>InputData[[#This Row],[TOTAL SALES]]/10^3</f>
        <v>0.20905000000000001</v>
      </c>
      <c r="P506" s="11">
        <f>DAY(InputData[[#This Row],[DATE]])</f>
        <v>3</v>
      </c>
      <c r="Q506" s="11" t="str">
        <f>TEXT(InputData[[#This Row],[DATE]],"mmm")</f>
        <v>Dec</v>
      </c>
      <c r="R506" s="11">
        <f>YEAR(InputData[[#This Row],[DATE]])</f>
        <v>2022</v>
      </c>
      <c r="S506" s="11">
        <f>InputData[[#This Row],[TOTAL SALES]]-InputData[[#This Row],[TOTAL COST]]</f>
        <v>24.050000000000011</v>
      </c>
      <c r="T506" s="18">
        <f>InputData[[#This Row],[PROFIT ]]/InputData[[#This Row],[TOTAL SALES]]</f>
        <v>0.11504424778761067</v>
      </c>
    </row>
    <row r="507" spans="1:20" hidden="1" x14ac:dyDescent="0.25">
      <c r="A507" s="3">
        <v>44899</v>
      </c>
      <c r="B507" s="4" t="s">
        <v>60</v>
      </c>
      <c r="C507" s="5">
        <v>10</v>
      </c>
      <c r="D507" s="5" t="s">
        <v>108</v>
      </c>
      <c r="E507" s="5" t="s">
        <v>107</v>
      </c>
      <c r="F507" s="6">
        <v>0</v>
      </c>
      <c r="G507" t="str">
        <f>VLOOKUP(InputData[[#This Row],[PRODUCT ID]],'Master Data'!$A:$F,2,0)</f>
        <v>Product26</v>
      </c>
      <c r="H507" t="str">
        <f>VLOOKUP(InputData[[#This Row],[PRODUCT ID]],'Master Data'!$A:$F,3,0)</f>
        <v>Category04</v>
      </c>
      <c r="I507" t="str">
        <f>VLOOKUP(InputData[[#This Row],[PRODUCT ID]],'Master Data'!$A:$F,4,0)</f>
        <v>No.</v>
      </c>
      <c r="J507" s="14">
        <f>VLOOKUP(InputData[[#This Row],[PRODUCT ID]],'Master Data'!$A:$F,5,0)</f>
        <v>18</v>
      </c>
      <c r="K507" s="14">
        <f>VLOOKUP(InputData[[#This Row],[PRODUCT ID]],'Master Data'!$A:$F,6,0)</f>
        <v>24.66</v>
      </c>
      <c r="L507" s="14">
        <f>PRODUCT(InputData[[#This Row],[QUANTITY]],InputData[[#This Row],[COST]])</f>
        <v>180</v>
      </c>
      <c r="M507" s="14">
        <f>PRODUCT(InputData[[#This Row],[QUANTITY]],InputData[[#This Row],[SALE PRICE ]])*(1-InputData[[#This Row],[DISCOUNT %]])</f>
        <v>246.6</v>
      </c>
      <c r="N507" s="14">
        <f>InputData[[#This Row],[TOTAL COST]]/10^3</f>
        <v>0.18</v>
      </c>
      <c r="O507" s="14">
        <f>InputData[[#This Row],[TOTAL SALES]]/10^3</f>
        <v>0.24659999999999999</v>
      </c>
      <c r="P507" s="11">
        <f>DAY(InputData[[#This Row],[DATE]])</f>
        <v>4</v>
      </c>
      <c r="Q507" s="11" t="str">
        <f>TEXT(InputData[[#This Row],[DATE]],"mmm")</f>
        <v>Dec</v>
      </c>
      <c r="R507" s="11">
        <f>YEAR(InputData[[#This Row],[DATE]])</f>
        <v>2022</v>
      </c>
      <c r="S507" s="11">
        <f>InputData[[#This Row],[TOTAL SALES]]-InputData[[#This Row],[TOTAL COST]]</f>
        <v>66.599999999999994</v>
      </c>
      <c r="T507" s="18">
        <f>InputData[[#This Row],[PROFIT ]]/InputData[[#This Row],[TOTAL SALES]]</f>
        <v>0.27007299270072993</v>
      </c>
    </row>
    <row r="508" spans="1:20" hidden="1" x14ac:dyDescent="0.25">
      <c r="A508" s="3">
        <v>44899</v>
      </c>
      <c r="B508" s="4" t="s">
        <v>98</v>
      </c>
      <c r="C508" s="5">
        <v>15</v>
      </c>
      <c r="D508" s="5" t="s">
        <v>108</v>
      </c>
      <c r="E508" s="5" t="s">
        <v>107</v>
      </c>
      <c r="F508" s="6">
        <v>0</v>
      </c>
      <c r="G508" t="str">
        <f>VLOOKUP(InputData[[#This Row],[PRODUCT ID]],'Master Data'!$A:$F,2,0)</f>
        <v>Product44</v>
      </c>
      <c r="H508" t="str">
        <f>VLOOKUP(InputData[[#This Row],[PRODUCT ID]],'Master Data'!$A:$F,3,0)</f>
        <v>Category05</v>
      </c>
      <c r="I508" t="str">
        <f>VLOOKUP(InputData[[#This Row],[PRODUCT ID]],'Master Data'!$A:$F,4,0)</f>
        <v>Kg</v>
      </c>
      <c r="J508" s="14">
        <f>VLOOKUP(InputData[[#This Row],[PRODUCT ID]],'Master Data'!$A:$F,5,0)</f>
        <v>76</v>
      </c>
      <c r="K508" s="14">
        <f>VLOOKUP(InputData[[#This Row],[PRODUCT ID]],'Master Data'!$A:$F,6,0)</f>
        <v>82.08</v>
      </c>
      <c r="L508" s="14">
        <f>PRODUCT(InputData[[#This Row],[QUANTITY]],InputData[[#This Row],[COST]])</f>
        <v>1140</v>
      </c>
      <c r="M508" s="14">
        <f>PRODUCT(InputData[[#This Row],[QUANTITY]],InputData[[#This Row],[SALE PRICE ]])*(1-InputData[[#This Row],[DISCOUNT %]])</f>
        <v>1231.2</v>
      </c>
      <c r="N508" s="14">
        <f>InputData[[#This Row],[TOTAL COST]]/10^3</f>
        <v>1.1399999999999999</v>
      </c>
      <c r="O508" s="14">
        <f>InputData[[#This Row],[TOTAL SALES]]/10^3</f>
        <v>1.2312000000000001</v>
      </c>
      <c r="P508" s="11">
        <f>DAY(InputData[[#This Row],[DATE]])</f>
        <v>4</v>
      </c>
      <c r="Q508" s="11" t="str">
        <f>TEXT(InputData[[#This Row],[DATE]],"mmm")</f>
        <v>Dec</v>
      </c>
      <c r="R508" s="11">
        <f>YEAR(InputData[[#This Row],[DATE]])</f>
        <v>2022</v>
      </c>
      <c r="S508" s="11">
        <f>InputData[[#This Row],[TOTAL SALES]]-InputData[[#This Row],[TOTAL COST]]</f>
        <v>91.200000000000045</v>
      </c>
      <c r="T508" s="18">
        <f>InputData[[#This Row],[PROFIT ]]/InputData[[#This Row],[TOTAL SALES]]</f>
        <v>7.4074074074074112E-2</v>
      </c>
    </row>
    <row r="509" spans="1:20" hidden="1" x14ac:dyDescent="0.25">
      <c r="A509" s="3">
        <v>44902</v>
      </c>
      <c r="B509" s="4" t="s">
        <v>86</v>
      </c>
      <c r="C509" s="5">
        <v>12</v>
      </c>
      <c r="D509" s="5" t="s">
        <v>108</v>
      </c>
      <c r="E509" s="5" t="s">
        <v>107</v>
      </c>
      <c r="F509" s="6">
        <v>0</v>
      </c>
      <c r="G509" t="str">
        <f>VLOOKUP(InputData[[#This Row],[PRODUCT ID]],'Master Data'!$A:$F,2,0)</f>
        <v>Product38</v>
      </c>
      <c r="H509" t="str">
        <f>VLOOKUP(InputData[[#This Row],[PRODUCT ID]],'Master Data'!$A:$F,3,0)</f>
        <v>Category05</v>
      </c>
      <c r="I509" t="str">
        <f>VLOOKUP(InputData[[#This Row],[PRODUCT ID]],'Master Data'!$A:$F,4,0)</f>
        <v>Kg</v>
      </c>
      <c r="J509" s="14">
        <f>VLOOKUP(InputData[[#This Row],[PRODUCT ID]],'Master Data'!$A:$F,5,0)</f>
        <v>72</v>
      </c>
      <c r="K509" s="14">
        <f>VLOOKUP(InputData[[#This Row],[PRODUCT ID]],'Master Data'!$A:$F,6,0)</f>
        <v>79.92</v>
      </c>
      <c r="L509" s="14">
        <f>PRODUCT(InputData[[#This Row],[QUANTITY]],InputData[[#This Row],[COST]])</f>
        <v>864</v>
      </c>
      <c r="M509" s="14">
        <f>PRODUCT(InputData[[#This Row],[QUANTITY]],InputData[[#This Row],[SALE PRICE ]])*(1-InputData[[#This Row],[DISCOUNT %]])</f>
        <v>959.04</v>
      </c>
      <c r="N509" s="14">
        <f>InputData[[#This Row],[TOTAL COST]]/10^3</f>
        <v>0.86399999999999999</v>
      </c>
      <c r="O509" s="14">
        <f>InputData[[#This Row],[TOTAL SALES]]/10^3</f>
        <v>0.95904</v>
      </c>
      <c r="P509" s="11">
        <f>DAY(InputData[[#This Row],[DATE]])</f>
        <v>7</v>
      </c>
      <c r="Q509" s="11" t="str">
        <f>TEXT(InputData[[#This Row],[DATE]],"mmm")</f>
        <v>Dec</v>
      </c>
      <c r="R509" s="11">
        <f>YEAR(InputData[[#This Row],[DATE]])</f>
        <v>2022</v>
      </c>
      <c r="S509" s="11">
        <f>InputData[[#This Row],[TOTAL SALES]]-InputData[[#This Row],[TOTAL COST]]</f>
        <v>95.039999999999964</v>
      </c>
      <c r="T509" s="18">
        <f>InputData[[#This Row],[PROFIT ]]/InputData[[#This Row],[TOTAL SALES]]</f>
        <v>9.9099099099099058E-2</v>
      </c>
    </row>
    <row r="510" spans="1:20" hidden="1" x14ac:dyDescent="0.25">
      <c r="A510" s="3">
        <v>44902</v>
      </c>
      <c r="B510" s="4" t="s">
        <v>39</v>
      </c>
      <c r="C510" s="5">
        <v>13</v>
      </c>
      <c r="D510" s="5" t="s">
        <v>108</v>
      </c>
      <c r="E510" s="5" t="s">
        <v>106</v>
      </c>
      <c r="F510" s="6">
        <v>0</v>
      </c>
      <c r="G510" t="str">
        <f>VLOOKUP(InputData[[#This Row],[PRODUCT ID]],'Master Data'!$A:$F,2,0)</f>
        <v>Product16</v>
      </c>
      <c r="H510" t="str">
        <f>VLOOKUP(InputData[[#This Row],[PRODUCT ID]],'Master Data'!$A:$F,3,0)</f>
        <v>Category02</v>
      </c>
      <c r="I510" t="str">
        <f>VLOOKUP(InputData[[#This Row],[PRODUCT ID]],'Master Data'!$A:$F,4,0)</f>
        <v>No.</v>
      </c>
      <c r="J510" s="14">
        <f>VLOOKUP(InputData[[#This Row],[PRODUCT ID]],'Master Data'!$A:$F,5,0)</f>
        <v>13</v>
      </c>
      <c r="K510" s="14">
        <f>VLOOKUP(InputData[[#This Row],[PRODUCT ID]],'Master Data'!$A:$F,6,0)</f>
        <v>16.64</v>
      </c>
      <c r="L510" s="14">
        <f>PRODUCT(InputData[[#This Row],[QUANTITY]],InputData[[#This Row],[COST]])</f>
        <v>169</v>
      </c>
      <c r="M510" s="14">
        <f>PRODUCT(InputData[[#This Row],[QUANTITY]],InputData[[#This Row],[SALE PRICE ]])*(1-InputData[[#This Row],[DISCOUNT %]])</f>
        <v>216.32</v>
      </c>
      <c r="N510" s="14">
        <f>InputData[[#This Row],[TOTAL COST]]/10^3</f>
        <v>0.16900000000000001</v>
      </c>
      <c r="O510" s="14">
        <f>InputData[[#This Row],[TOTAL SALES]]/10^3</f>
        <v>0.21631999999999998</v>
      </c>
      <c r="P510" s="11">
        <f>DAY(InputData[[#This Row],[DATE]])</f>
        <v>7</v>
      </c>
      <c r="Q510" s="11" t="str">
        <f>TEXT(InputData[[#This Row],[DATE]],"mmm")</f>
        <v>Dec</v>
      </c>
      <c r="R510" s="11">
        <f>YEAR(InputData[[#This Row],[DATE]])</f>
        <v>2022</v>
      </c>
      <c r="S510" s="11">
        <f>InputData[[#This Row],[TOTAL SALES]]-InputData[[#This Row],[TOTAL COST]]</f>
        <v>47.319999999999993</v>
      </c>
      <c r="T510" s="18">
        <f>InputData[[#This Row],[PROFIT ]]/InputData[[#This Row],[TOTAL SALES]]</f>
        <v>0.21874999999999997</v>
      </c>
    </row>
    <row r="511" spans="1:20" hidden="1" x14ac:dyDescent="0.25">
      <c r="A511" s="3">
        <v>44902</v>
      </c>
      <c r="B511" s="4" t="s">
        <v>86</v>
      </c>
      <c r="C511" s="5">
        <v>5</v>
      </c>
      <c r="D511" s="5" t="s">
        <v>108</v>
      </c>
      <c r="E511" s="5" t="s">
        <v>107</v>
      </c>
      <c r="F511" s="6">
        <v>0</v>
      </c>
      <c r="G511" t="str">
        <f>VLOOKUP(InputData[[#This Row],[PRODUCT ID]],'Master Data'!$A:$F,2,0)</f>
        <v>Product38</v>
      </c>
      <c r="H511" t="str">
        <f>VLOOKUP(InputData[[#This Row],[PRODUCT ID]],'Master Data'!$A:$F,3,0)</f>
        <v>Category05</v>
      </c>
      <c r="I511" t="str">
        <f>VLOOKUP(InputData[[#This Row],[PRODUCT ID]],'Master Data'!$A:$F,4,0)</f>
        <v>Kg</v>
      </c>
      <c r="J511" s="14">
        <f>VLOOKUP(InputData[[#This Row],[PRODUCT ID]],'Master Data'!$A:$F,5,0)</f>
        <v>72</v>
      </c>
      <c r="K511" s="14">
        <f>VLOOKUP(InputData[[#This Row],[PRODUCT ID]],'Master Data'!$A:$F,6,0)</f>
        <v>79.92</v>
      </c>
      <c r="L511" s="14">
        <f>PRODUCT(InputData[[#This Row],[QUANTITY]],InputData[[#This Row],[COST]])</f>
        <v>360</v>
      </c>
      <c r="M511" s="14">
        <f>PRODUCT(InputData[[#This Row],[QUANTITY]],InputData[[#This Row],[SALE PRICE ]])*(1-InputData[[#This Row],[DISCOUNT %]])</f>
        <v>399.6</v>
      </c>
      <c r="N511" s="14">
        <f>InputData[[#This Row],[TOTAL COST]]/10^3</f>
        <v>0.36</v>
      </c>
      <c r="O511" s="14">
        <f>InputData[[#This Row],[TOTAL SALES]]/10^3</f>
        <v>0.39960000000000001</v>
      </c>
      <c r="P511" s="11">
        <f>DAY(InputData[[#This Row],[DATE]])</f>
        <v>7</v>
      </c>
      <c r="Q511" s="11" t="str">
        <f>TEXT(InputData[[#This Row],[DATE]],"mmm")</f>
        <v>Dec</v>
      </c>
      <c r="R511" s="11">
        <f>YEAR(InputData[[#This Row],[DATE]])</f>
        <v>2022</v>
      </c>
      <c r="S511" s="11">
        <f>InputData[[#This Row],[TOTAL SALES]]-InputData[[#This Row],[TOTAL COST]]</f>
        <v>39.600000000000023</v>
      </c>
      <c r="T511" s="18">
        <f>InputData[[#This Row],[PROFIT ]]/InputData[[#This Row],[TOTAL SALES]]</f>
        <v>9.9099099099099155E-2</v>
      </c>
    </row>
    <row r="512" spans="1:20" hidden="1" x14ac:dyDescent="0.25">
      <c r="A512" s="3">
        <v>44906</v>
      </c>
      <c r="B512" s="4" t="s">
        <v>63</v>
      </c>
      <c r="C512" s="5">
        <v>5</v>
      </c>
      <c r="D512" s="5" t="s">
        <v>108</v>
      </c>
      <c r="E512" s="5" t="s">
        <v>106</v>
      </c>
      <c r="F512" s="6">
        <v>0</v>
      </c>
      <c r="G512" t="str">
        <f>VLOOKUP(InputData[[#This Row],[PRODUCT ID]],'Master Data'!$A:$F,2,0)</f>
        <v>Product27</v>
      </c>
      <c r="H512" t="str">
        <f>VLOOKUP(InputData[[#This Row],[PRODUCT ID]],'Master Data'!$A:$F,3,0)</f>
        <v>Category04</v>
      </c>
      <c r="I512" t="str">
        <f>VLOOKUP(InputData[[#This Row],[PRODUCT ID]],'Master Data'!$A:$F,4,0)</f>
        <v>Lt</v>
      </c>
      <c r="J512" s="14">
        <f>VLOOKUP(InputData[[#This Row],[PRODUCT ID]],'Master Data'!$A:$F,5,0)</f>
        <v>48</v>
      </c>
      <c r="K512" s="14">
        <f>VLOOKUP(InputData[[#This Row],[PRODUCT ID]],'Master Data'!$A:$F,6,0)</f>
        <v>57.120000000000005</v>
      </c>
      <c r="L512" s="14">
        <f>PRODUCT(InputData[[#This Row],[QUANTITY]],InputData[[#This Row],[COST]])</f>
        <v>240</v>
      </c>
      <c r="M512" s="14">
        <f>PRODUCT(InputData[[#This Row],[QUANTITY]],InputData[[#This Row],[SALE PRICE ]])*(1-InputData[[#This Row],[DISCOUNT %]])</f>
        <v>285.60000000000002</v>
      </c>
      <c r="N512" s="14">
        <f>InputData[[#This Row],[TOTAL COST]]/10^3</f>
        <v>0.24</v>
      </c>
      <c r="O512" s="14">
        <f>InputData[[#This Row],[TOTAL SALES]]/10^3</f>
        <v>0.28560000000000002</v>
      </c>
      <c r="P512" s="11">
        <f>DAY(InputData[[#This Row],[DATE]])</f>
        <v>11</v>
      </c>
      <c r="Q512" s="11" t="str">
        <f>TEXT(InputData[[#This Row],[DATE]],"mmm")</f>
        <v>Dec</v>
      </c>
      <c r="R512" s="11">
        <f>YEAR(InputData[[#This Row],[DATE]])</f>
        <v>2022</v>
      </c>
      <c r="S512" s="11">
        <f>InputData[[#This Row],[TOTAL SALES]]-InputData[[#This Row],[TOTAL COST]]</f>
        <v>45.600000000000023</v>
      </c>
      <c r="T512" s="18">
        <f>InputData[[#This Row],[PROFIT ]]/InputData[[#This Row],[TOTAL SALES]]</f>
        <v>0.15966386554621856</v>
      </c>
    </row>
    <row r="513" spans="1:20" hidden="1" x14ac:dyDescent="0.25">
      <c r="A513" s="3">
        <v>44906</v>
      </c>
      <c r="B513" s="4" t="s">
        <v>33</v>
      </c>
      <c r="C513" s="5">
        <v>9</v>
      </c>
      <c r="D513" s="5" t="s">
        <v>105</v>
      </c>
      <c r="E513" s="5" t="s">
        <v>106</v>
      </c>
      <c r="F513" s="6">
        <v>0</v>
      </c>
      <c r="G513" t="str">
        <f>VLOOKUP(InputData[[#This Row],[PRODUCT ID]],'Master Data'!$A:$F,2,0)</f>
        <v>Product13</v>
      </c>
      <c r="H513" t="str">
        <f>VLOOKUP(InputData[[#This Row],[PRODUCT ID]],'Master Data'!$A:$F,3,0)</f>
        <v>Category02</v>
      </c>
      <c r="I513" t="str">
        <f>VLOOKUP(InputData[[#This Row],[PRODUCT ID]],'Master Data'!$A:$F,4,0)</f>
        <v>Kg</v>
      </c>
      <c r="J513" s="14">
        <f>VLOOKUP(InputData[[#This Row],[PRODUCT ID]],'Master Data'!$A:$F,5,0)</f>
        <v>112</v>
      </c>
      <c r="K513" s="14">
        <f>VLOOKUP(InputData[[#This Row],[PRODUCT ID]],'Master Data'!$A:$F,6,0)</f>
        <v>122.08</v>
      </c>
      <c r="L513" s="14">
        <f>PRODUCT(InputData[[#This Row],[QUANTITY]],InputData[[#This Row],[COST]])</f>
        <v>1008</v>
      </c>
      <c r="M513" s="14">
        <f>PRODUCT(InputData[[#This Row],[QUANTITY]],InputData[[#This Row],[SALE PRICE ]])*(1-InputData[[#This Row],[DISCOUNT %]])</f>
        <v>1098.72</v>
      </c>
      <c r="N513" s="14">
        <f>InputData[[#This Row],[TOTAL COST]]/10^3</f>
        <v>1.008</v>
      </c>
      <c r="O513" s="14">
        <f>InputData[[#This Row],[TOTAL SALES]]/10^3</f>
        <v>1.0987199999999999</v>
      </c>
      <c r="P513" s="11">
        <f>DAY(InputData[[#This Row],[DATE]])</f>
        <v>11</v>
      </c>
      <c r="Q513" s="11" t="str">
        <f>TEXT(InputData[[#This Row],[DATE]],"mmm")</f>
        <v>Dec</v>
      </c>
      <c r="R513" s="11">
        <f>YEAR(InputData[[#This Row],[DATE]])</f>
        <v>2022</v>
      </c>
      <c r="S513" s="11">
        <f>InputData[[#This Row],[TOTAL SALES]]-InputData[[#This Row],[TOTAL COST]]</f>
        <v>90.720000000000027</v>
      </c>
      <c r="T513" s="18">
        <f>InputData[[#This Row],[PROFIT ]]/InputData[[#This Row],[TOTAL SALES]]</f>
        <v>8.256880733944956E-2</v>
      </c>
    </row>
    <row r="514" spans="1:20" hidden="1" x14ac:dyDescent="0.25">
      <c r="A514" s="3">
        <v>44906</v>
      </c>
      <c r="B514" s="4" t="s">
        <v>35</v>
      </c>
      <c r="C514" s="5">
        <v>10</v>
      </c>
      <c r="D514" s="5" t="s">
        <v>106</v>
      </c>
      <c r="E514" s="5" t="s">
        <v>107</v>
      </c>
      <c r="F514" s="6">
        <v>0</v>
      </c>
      <c r="G514" t="str">
        <f>VLOOKUP(InputData[[#This Row],[PRODUCT ID]],'Master Data'!$A:$F,2,0)</f>
        <v>Product14</v>
      </c>
      <c r="H514" t="str">
        <f>VLOOKUP(InputData[[#This Row],[PRODUCT ID]],'Master Data'!$A:$F,3,0)</f>
        <v>Category02</v>
      </c>
      <c r="I514" t="str">
        <f>VLOOKUP(InputData[[#This Row],[PRODUCT ID]],'Master Data'!$A:$F,4,0)</f>
        <v>Kg</v>
      </c>
      <c r="J514" s="14">
        <f>VLOOKUP(InputData[[#This Row],[PRODUCT ID]],'Master Data'!$A:$F,5,0)</f>
        <v>112</v>
      </c>
      <c r="K514" s="14">
        <f>VLOOKUP(InputData[[#This Row],[PRODUCT ID]],'Master Data'!$A:$F,6,0)</f>
        <v>146.72</v>
      </c>
      <c r="L514" s="14">
        <f>PRODUCT(InputData[[#This Row],[QUANTITY]],InputData[[#This Row],[COST]])</f>
        <v>1120</v>
      </c>
      <c r="M514" s="14">
        <f>PRODUCT(InputData[[#This Row],[QUANTITY]],InputData[[#This Row],[SALE PRICE ]])*(1-InputData[[#This Row],[DISCOUNT %]])</f>
        <v>1467.2</v>
      </c>
      <c r="N514" s="14">
        <f>InputData[[#This Row],[TOTAL COST]]/10^3</f>
        <v>1.1200000000000001</v>
      </c>
      <c r="O514" s="14">
        <f>InputData[[#This Row],[TOTAL SALES]]/10^3</f>
        <v>1.4672000000000001</v>
      </c>
      <c r="P514" s="11">
        <f>DAY(InputData[[#This Row],[DATE]])</f>
        <v>11</v>
      </c>
      <c r="Q514" s="11" t="str">
        <f>TEXT(InputData[[#This Row],[DATE]],"mmm")</f>
        <v>Dec</v>
      </c>
      <c r="R514" s="11">
        <f>YEAR(InputData[[#This Row],[DATE]])</f>
        <v>2022</v>
      </c>
      <c r="S514" s="11">
        <f>InputData[[#This Row],[TOTAL SALES]]-InputData[[#This Row],[TOTAL COST]]</f>
        <v>347.20000000000005</v>
      </c>
      <c r="T514" s="18">
        <f>InputData[[#This Row],[PROFIT ]]/InputData[[#This Row],[TOTAL SALES]]</f>
        <v>0.23664122137404583</v>
      </c>
    </row>
    <row r="515" spans="1:20" hidden="1" x14ac:dyDescent="0.25">
      <c r="A515" s="3">
        <v>44907</v>
      </c>
      <c r="B515" s="4" t="s">
        <v>69</v>
      </c>
      <c r="C515" s="5">
        <v>9</v>
      </c>
      <c r="D515" s="5" t="s">
        <v>105</v>
      </c>
      <c r="E515" s="5" t="s">
        <v>107</v>
      </c>
      <c r="F515" s="6">
        <v>0</v>
      </c>
      <c r="G515" t="str">
        <f>VLOOKUP(InputData[[#This Row],[PRODUCT ID]],'Master Data'!$A:$F,2,0)</f>
        <v>Product30</v>
      </c>
      <c r="H515" t="str">
        <f>VLOOKUP(InputData[[#This Row],[PRODUCT ID]],'Master Data'!$A:$F,3,0)</f>
        <v>Category04</v>
      </c>
      <c r="I515" t="str">
        <f>VLOOKUP(InputData[[#This Row],[PRODUCT ID]],'Master Data'!$A:$F,4,0)</f>
        <v>Ft</v>
      </c>
      <c r="J515" s="14">
        <f>VLOOKUP(InputData[[#This Row],[PRODUCT ID]],'Master Data'!$A:$F,5,0)</f>
        <v>148</v>
      </c>
      <c r="K515" s="14">
        <f>VLOOKUP(InputData[[#This Row],[PRODUCT ID]],'Master Data'!$A:$F,6,0)</f>
        <v>201.28</v>
      </c>
      <c r="L515" s="14">
        <f>PRODUCT(InputData[[#This Row],[QUANTITY]],InputData[[#This Row],[COST]])</f>
        <v>1332</v>
      </c>
      <c r="M515" s="14">
        <f>PRODUCT(InputData[[#This Row],[QUANTITY]],InputData[[#This Row],[SALE PRICE ]])*(1-InputData[[#This Row],[DISCOUNT %]])</f>
        <v>1811.52</v>
      </c>
      <c r="N515" s="14">
        <f>InputData[[#This Row],[TOTAL COST]]/10^3</f>
        <v>1.3320000000000001</v>
      </c>
      <c r="O515" s="14">
        <f>InputData[[#This Row],[TOTAL SALES]]/10^3</f>
        <v>1.81152</v>
      </c>
      <c r="P515" s="11">
        <f>DAY(InputData[[#This Row],[DATE]])</f>
        <v>12</v>
      </c>
      <c r="Q515" s="11" t="str">
        <f>TEXT(InputData[[#This Row],[DATE]],"mmm")</f>
        <v>Dec</v>
      </c>
      <c r="R515" s="11">
        <f>YEAR(InputData[[#This Row],[DATE]])</f>
        <v>2022</v>
      </c>
      <c r="S515" s="11">
        <f>InputData[[#This Row],[TOTAL SALES]]-InputData[[#This Row],[TOTAL COST]]</f>
        <v>479.52</v>
      </c>
      <c r="T515" s="18">
        <f>InputData[[#This Row],[PROFIT ]]/InputData[[#This Row],[TOTAL SALES]]</f>
        <v>0.26470588235294118</v>
      </c>
    </row>
    <row r="516" spans="1:20" hidden="1" x14ac:dyDescent="0.25">
      <c r="A516" s="3">
        <v>44907</v>
      </c>
      <c r="B516" s="4" t="s">
        <v>92</v>
      </c>
      <c r="C516" s="5">
        <v>10</v>
      </c>
      <c r="D516" s="5" t="s">
        <v>105</v>
      </c>
      <c r="E516" s="5" t="s">
        <v>106</v>
      </c>
      <c r="F516" s="6">
        <v>0</v>
      </c>
      <c r="G516" t="str">
        <f>VLOOKUP(InputData[[#This Row],[PRODUCT ID]],'Master Data'!$A:$F,2,0)</f>
        <v>Product41</v>
      </c>
      <c r="H516" t="str">
        <f>VLOOKUP(InputData[[#This Row],[PRODUCT ID]],'Master Data'!$A:$F,3,0)</f>
        <v>Category05</v>
      </c>
      <c r="I516" t="str">
        <f>VLOOKUP(InputData[[#This Row],[PRODUCT ID]],'Master Data'!$A:$F,4,0)</f>
        <v>Ft</v>
      </c>
      <c r="J516" s="14">
        <f>VLOOKUP(InputData[[#This Row],[PRODUCT ID]],'Master Data'!$A:$F,5,0)</f>
        <v>138</v>
      </c>
      <c r="K516" s="14">
        <f>VLOOKUP(InputData[[#This Row],[PRODUCT ID]],'Master Data'!$A:$F,6,0)</f>
        <v>173.88</v>
      </c>
      <c r="L516" s="14">
        <f>PRODUCT(InputData[[#This Row],[QUANTITY]],InputData[[#This Row],[COST]])</f>
        <v>1380</v>
      </c>
      <c r="M516" s="14">
        <f>PRODUCT(InputData[[#This Row],[QUANTITY]],InputData[[#This Row],[SALE PRICE ]])*(1-InputData[[#This Row],[DISCOUNT %]])</f>
        <v>1738.8</v>
      </c>
      <c r="N516" s="14">
        <f>InputData[[#This Row],[TOTAL COST]]/10^3</f>
        <v>1.38</v>
      </c>
      <c r="O516" s="14">
        <f>InputData[[#This Row],[TOTAL SALES]]/10^3</f>
        <v>1.7387999999999999</v>
      </c>
      <c r="P516" s="11">
        <f>DAY(InputData[[#This Row],[DATE]])</f>
        <v>12</v>
      </c>
      <c r="Q516" s="11" t="str">
        <f>TEXT(InputData[[#This Row],[DATE]],"mmm")</f>
        <v>Dec</v>
      </c>
      <c r="R516" s="11">
        <f>YEAR(InputData[[#This Row],[DATE]])</f>
        <v>2022</v>
      </c>
      <c r="S516" s="11">
        <f>InputData[[#This Row],[TOTAL SALES]]-InputData[[#This Row],[TOTAL COST]]</f>
        <v>358.79999999999995</v>
      </c>
      <c r="T516" s="18">
        <f>InputData[[#This Row],[PROFIT ]]/InputData[[#This Row],[TOTAL SALES]]</f>
        <v>0.20634920634920634</v>
      </c>
    </row>
    <row r="517" spans="1:20" hidden="1" x14ac:dyDescent="0.25">
      <c r="A517" s="3">
        <v>44909</v>
      </c>
      <c r="B517" s="4" t="s">
        <v>16</v>
      </c>
      <c r="C517" s="5">
        <v>4</v>
      </c>
      <c r="D517" s="5" t="s">
        <v>108</v>
      </c>
      <c r="E517" s="5" t="s">
        <v>107</v>
      </c>
      <c r="F517" s="6">
        <v>0</v>
      </c>
      <c r="G517" t="str">
        <f>VLOOKUP(InputData[[#This Row],[PRODUCT ID]],'Master Data'!$A:$F,2,0)</f>
        <v>Product05</v>
      </c>
      <c r="H517" t="str">
        <f>VLOOKUP(InputData[[#This Row],[PRODUCT ID]],'Master Data'!$A:$F,3,0)</f>
        <v>Category01</v>
      </c>
      <c r="I517" t="str">
        <f>VLOOKUP(InputData[[#This Row],[PRODUCT ID]],'Master Data'!$A:$F,4,0)</f>
        <v>Ft</v>
      </c>
      <c r="J517" s="14">
        <f>VLOOKUP(InputData[[#This Row],[PRODUCT ID]],'Master Data'!$A:$F,5,0)</f>
        <v>133</v>
      </c>
      <c r="K517" s="14">
        <f>VLOOKUP(InputData[[#This Row],[PRODUCT ID]],'Master Data'!$A:$F,6,0)</f>
        <v>155.61000000000001</v>
      </c>
      <c r="L517" s="14">
        <f>PRODUCT(InputData[[#This Row],[QUANTITY]],InputData[[#This Row],[COST]])</f>
        <v>532</v>
      </c>
      <c r="M517" s="14">
        <f>PRODUCT(InputData[[#This Row],[QUANTITY]],InputData[[#This Row],[SALE PRICE ]])*(1-InputData[[#This Row],[DISCOUNT %]])</f>
        <v>622.44000000000005</v>
      </c>
      <c r="N517" s="14">
        <f>InputData[[#This Row],[TOTAL COST]]/10^3</f>
        <v>0.53200000000000003</v>
      </c>
      <c r="O517" s="14">
        <f>InputData[[#This Row],[TOTAL SALES]]/10^3</f>
        <v>0.6224400000000001</v>
      </c>
      <c r="P517" s="11">
        <f>DAY(InputData[[#This Row],[DATE]])</f>
        <v>14</v>
      </c>
      <c r="Q517" s="11" t="str">
        <f>TEXT(InputData[[#This Row],[DATE]],"mmm")</f>
        <v>Dec</v>
      </c>
      <c r="R517" s="11">
        <f>YEAR(InputData[[#This Row],[DATE]])</f>
        <v>2022</v>
      </c>
      <c r="S517" s="11">
        <f>InputData[[#This Row],[TOTAL SALES]]-InputData[[#This Row],[TOTAL COST]]</f>
        <v>90.440000000000055</v>
      </c>
      <c r="T517" s="18">
        <f>InputData[[#This Row],[PROFIT ]]/InputData[[#This Row],[TOTAL SALES]]</f>
        <v>0.14529914529914537</v>
      </c>
    </row>
    <row r="518" spans="1:20" hidden="1" x14ac:dyDescent="0.25">
      <c r="A518" s="3">
        <v>44910</v>
      </c>
      <c r="B518" s="4" t="s">
        <v>24</v>
      </c>
      <c r="C518" s="5">
        <v>13</v>
      </c>
      <c r="D518" s="5" t="s">
        <v>108</v>
      </c>
      <c r="E518" s="5" t="s">
        <v>106</v>
      </c>
      <c r="F518" s="6">
        <v>0</v>
      </c>
      <c r="G518" t="str">
        <f>VLOOKUP(InputData[[#This Row],[PRODUCT ID]],'Master Data'!$A:$F,2,0)</f>
        <v>Product09</v>
      </c>
      <c r="H518" t="str">
        <f>VLOOKUP(InputData[[#This Row],[PRODUCT ID]],'Master Data'!$A:$F,3,0)</f>
        <v>Category01</v>
      </c>
      <c r="I518" t="str">
        <f>VLOOKUP(InputData[[#This Row],[PRODUCT ID]],'Master Data'!$A:$F,4,0)</f>
        <v>No.</v>
      </c>
      <c r="J518" s="14">
        <f>VLOOKUP(InputData[[#This Row],[PRODUCT ID]],'Master Data'!$A:$F,5,0)</f>
        <v>6</v>
      </c>
      <c r="K518" s="14">
        <f>VLOOKUP(InputData[[#This Row],[PRODUCT ID]],'Master Data'!$A:$F,6,0)</f>
        <v>7.8599999999999994</v>
      </c>
      <c r="L518" s="14">
        <f>PRODUCT(InputData[[#This Row],[QUANTITY]],InputData[[#This Row],[COST]])</f>
        <v>78</v>
      </c>
      <c r="M518" s="14">
        <f>PRODUCT(InputData[[#This Row],[QUANTITY]],InputData[[#This Row],[SALE PRICE ]])*(1-InputData[[#This Row],[DISCOUNT %]])</f>
        <v>102.17999999999999</v>
      </c>
      <c r="N518" s="14">
        <f>InputData[[#This Row],[TOTAL COST]]/10^3</f>
        <v>7.8E-2</v>
      </c>
      <c r="O518" s="14">
        <f>InputData[[#This Row],[TOTAL SALES]]/10^3</f>
        <v>0.10217999999999999</v>
      </c>
      <c r="P518" s="11">
        <f>DAY(InputData[[#This Row],[DATE]])</f>
        <v>15</v>
      </c>
      <c r="Q518" s="11" t="str">
        <f>TEXT(InputData[[#This Row],[DATE]],"mmm")</f>
        <v>Dec</v>
      </c>
      <c r="R518" s="11">
        <f>YEAR(InputData[[#This Row],[DATE]])</f>
        <v>2022</v>
      </c>
      <c r="S518" s="11">
        <f>InputData[[#This Row],[TOTAL SALES]]-InputData[[#This Row],[TOTAL COST]]</f>
        <v>24.179999999999993</v>
      </c>
      <c r="T518" s="18">
        <f>InputData[[#This Row],[PROFIT ]]/InputData[[#This Row],[TOTAL SALES]]</f>
        <v>0.23664122137404575</v>
      </c>
    </row>
    <row r="519" spans="1:20" hidden="1" x14ac:dyDescent="0.25">
      <c r="A519" s="3">
        <v>44914</v>
      </c>
      <c r="B519" s="4" t="s">
        <v>98</v>
      </c>
      <c r="C519" s="5">
        <v>7</v>
      </c>
      <c r="D519" s="5" t="s">
        <v>108</v>
      </c>
      <c r="E519" s="5" t="s">
        <v>106</v>
      </c>
      <c r="F519" s="6">
        <v>0</v>
      </c>
      <c r="G519" t="str">
        <f>VLOOKUP(InputData[[#This Row],[PRODUCT ID]],'Master Data'!$A:$F,2,0)</f>
        <v>Product44</v>
      </c>
      <c r="H519" t="str">
        <f>VLOOKUP(InputData[[#This Row],[PRODUCT ID]],'Master Data'!$A:$F,3,0)</f>
        <v>Category05</v>
      </c>
      <c r="I519" t="str">
        <f>VLOOKUP(InputData[[#This Row],[PRODUCT ID]],'Master Data'!$A:$F,4,0)</f>
        <v>Kg</v>
      </c>
      <c r="J519" s="14">
        <f>VLOOKUP(InputData[[#This Row],[PRODUCT ID]],'Master Data'!$A:$F,5,0)</f>
        <v>76</v>
      </c>
      <c r="K519" s="14">
        <f>VLOOKUP(InputData[[#This Row],[PRODUCT ID]],'Master Data'!$A:$F,6,0)</f>
        <v>82.08</v>
      </c>
      <c r="L519" s="14">
        <f>PRODUCT(InputData[[#This Row],[QUANTITY]],InputData[[#This Row],[COST]])</f>
        <v>532</v>
      </c>
      <c r="M519" s="14">
        <f>PRODUCT(InputData[[#This Row],[QUANTITY]],InputData[[#This Row],[SALE PRICE ]])*(1-InputData[[#This Row],[DISCOUNT %]])</f>
        <v>574.55999999999995</v>
      </c>
      <c r="N519" s="14">
        <f>InputData[[#This Row],[TOTAL COST]]/10^3</f>
        <v>0.53200000000000003</v>
      </c>
      <c r="O519" s="14">
        <f>InputData[[#This Row],[TOTAL SALES]]/10^3</f>
        <v>0.57455999999999996</v>
      </c>
      <c r="P519" s="11">
        <f>DAY(InputData[[#This Row],[DATE]])</f>
        <v>19</v>
      </c>
      <c r="Q519" s="11" t="str">
        <f>TEXT(InputData[[#This Row],[DATE]],"mmm")</f>
        <v>Dec</v>
      </c>
      <c r="R519" s="11">
        <f>YEAR(InputData[[#This Row],[DATE]])</f>
        <v>2022</v>
      </c>
      <c r="S519" s="11">
        <f>InputData[[#This Row],[TOTAL SALES]]-InputData[[#This Row],[TOTAL COST]]</f>
        <v>42.559999999999945</v>
      </c>
      <c r="T519" s="18">
        <f>InputData[[#This Row],[PROFIT ]]/InputData[[#This Row],[TOTAL SALES]]</f>
        <v>7.4074074074073987E-2</v>
      </c>
    </row>
    <row r="520" spans="1:20" hidden="1" x14ac:dyDescent="0.25">
      <c r="A520" s="3">
        <v>44914</v>
      </c>
      <c r="B520" s="4" t="s">
        <v>29</v>
      </c>
      <c r="C520" s="5">
        <v>14</v>
      </c>
      <c r="D520" s="5" t="s">
        <v>108</v>
      </c>
      <c r="E520" s="5" t="s">
        <v>107</v>
      </c>
      <c r="F520" s="6">
        <v>0</v>
      </c>
      <c r="G520" t="str">
        <f>VLOOKUP(InputData[[#This Row],[PRODUCT ID]],'Master Data'!$A:$F,2,0)</f>
        <v>Product11</v>
      </c>
      <c r="H520" t="str">
        <f>VLOOKUP(InputData[[#This Row],[PRODUCT ID]],'Master Data'!$A:$F,3,0)</f>
        <v>Category02</v>
      </c>
      <c r="I520" t="str">
        <f>VLOOKUP(InputData[[#This Row],[PRODUCT ID]],'Master Data'!$A:$F,4,0)</f>
        <v>Lt</v>
      </c>
      <c r="J520" s="14">
        <f>VLOOKUP(InputData[[#This Row],[PRODUCT ID]],'Master Data'!$A:$F,5,0)</f>
        <v>44</v>
      </c>
      <c r="K520" s="14">
        <f>VLOOKUP(InputData[[#This Row],[PRODUCT ID]],'Master Data'!$A:$F,6,0)</f>
        <v>48.4</v>
      </c>
      <c r="L520" s="14">
        <f>PRODUCT(InputData[[#This Row],[QUANTITY]],InputData[[#This Row],[COST]])</f>
        <v>616</v>
      </c>
      <c r="M520" s="14">
        <f>PRODUCT(InputData[[#This Row],[QUANTITY]],InputData[[#This Row],[SALE PRICE ]])*(1-InputData[[#This Row],[DISCOUNT %]])</f>
        <v>677.6</v>
      </c>
      <c r="N520" s="14">
        <f>InputData[[#This Row],[TOTAL COST]]/10^3</f>
        <v>0.61599999999999999</v>
      </c>
      <c r="O520" s="14">
        <f>InputData[[#This Row],[TOTAL SALES]]/10^3</f>
        <v>0.67759999999999998</v>
      </c>
      <c r="P520" s="11">
        <f>DAY(InputData[[#This Row],[DATE]])</f>
        <v>19</v>
      </c>
      <c r="Q520" s="11" t="str">
        <f>TEXT(InputData[[#This Row],[DATE]],"mmm")</f>
        <v>Dec</v>
      </c>
      <c r="R520" s="11">
        <f>YEAR(InputData[[#This Row],[DATE]])</f>
        <v>2022</v>
      </c>
      <c r="S520" s="11">
        <f>InputData[[#This Row],[TOTAL SALES]]-InputData[[#This Row],[TOTAL COST]]</f>
        <v>61.600000000000023</v>
      </c>
      <c r="T520" s="18">
        <f>InputData[[#This Row],[PROFIT ]]/InputData[[#This Row],[TOTAL SALES]]</f>
        <v>9.0909090909090939E-2</v>
      </c>
    </row>
    <row r="521" spans="1:20" hidden="1" x14ac:dyDescent="0.25">
      <c r="A521" s="3">
        <v>44914</v>
      </c>
      <c r="B521" s="4" t="s">
        <v>24</v>
      </c>
      <c r="C521" s="5">
        <v>11</v>
      </c>
      <c r="D521" s="5" t="s">
        <v>106</v>
      </c>
      <c r="E521" s="5" t="s">
        <v>106</v>
      </c>
      <c r="F521" s="6">
        <v>0</v>
      </c>
      <c r="G521" t="str">
        <f>VLOOKUP(InputData[[#This Row],[PRODUCT ID]],'Master Data'!$A:$F,2,0)</f>
        <v>Product09</v>
      </c>
      <c r="H521" t="str">
        <f>VLOOKUP(InputData[[#This Row],[PRODUCT ID]],'Master Data'!$A:$F,3,0)</f>
        <v>Category01</v>
      </c>
      <c r="I521" t="str">
        <f>VLOOKUP(InputData[[#This Row],[PRODUCT ID]],'Master Data'!$A:$F,4,0)</f>
        <v>No.</v>
      </c>
      <c r="J521" s="14">
        <f>VLOOKUP(InputData[[#This Row],[PRODUCT ID]],'Master Data'!$A:$F,5,0)</f>
        <v>6</v>
      </c>
      <c r="K521" s="14">
        <f>VLOOKUP(InputData[[#This Row],[PRODUCT ID]],'Master Data'!$A:$F,6,0)</f>
        <v>7.8599999999999994</v>
      </c>
      <c r="L521" s="14">
        <f>PRODUCT(InputData[[#This Row],[QUANTITY]],InputData[[#This Row],[COST]])</f>
        <v>66</v>
      </c>
      <c r="M521" s="14">
        <f>PRODUCT(InputData[[#This Row],[QUANTITY]],InputData[[#This Row],[SALE PRICE ]])*(1-InputData[[#This Row],[DISCOUNT %]])</f>
        <v>86.46</v>
      </c>
      <c r="N521" s="14">
        <f>InputData[[#This Row],[TOTAL COST]]/10^3</f>
        <v>6.6000000000000003E-2</v>
      </c>
      <c r="O521" s="14">
        <f>InputData[[#This Row],[TOTAL SALES]]/10^3</f>
        <v>8.6459999999999995E-2</v>
      </c>
      <c r="P521" s="11">
        <f>DAY(InputData[[#This Row],[DATE]])</f>
        <v>19</v>
      </c>
      <c r="Q521" s="11" t="str">
        <f>TEXT(InputData[[#This Row],[DATE]],"mmm")</f>
        <v>Dec</v>
      </c>
      <c r="R521" s="11">
        <f>YEAR(InputData[[#This Row],[DATE]])</f>
        <v>2022</v>
      </c>
      <c r="S521" s="11">
        <f>InputData[[#This Row],[TOTAL SALES]]-InputData[[#This Row],[TOTAL COST]]</f>
        <v>20.459999999999994</v>
      </c>
      <c r="T521" s="18">
        <f>InputData[[#This Row],[PROFIT ]]/InputData[[#This Row],[TOTAL SALES]]</f>
        <v>0.23664122137404575</v>
      </c>
    </row>
    <row r="522" spans="1:20" hidden="1" x14ac:dyDescent="0.25">
      <c r="A522" s="3">
        <v>44916</v>
      </c>
      <c r="B522" s="4" t="s">
        <v>18</v>
      </c>
      <c r="C522" s="5">
        <v>10</v>
      </c>
      <c r="D522" s="5" t="s">
        <v>108</v>
      </c>
      <c r="E522" s="5" t="s">
        <v>106</v>
      </c>
      <c r="F522" s="6">
        <v>0</v>
      </c>
      <c r="G522" t="str">
        <f>VLOOKUP(InputData[[#This Row],[PRODUCT ID]],'Master Data'!$A:$F,2,0)</f>
        <v>Product06</v>
      </c>
      <c r="H522" t="str">
        <f>VLOOKUP(InputData[[#This Row],[PRODUCT ID]],'Master Data'!$A:$F,3,0)</f>
        <v>Category01</v>
      </c>
      <c r="I522" t="str">
        <f>VLOOKUP(InputData[[#This Row],[PRODUCT ID]],'Master Data'!$A:$F,4,0)</f>
        <v>Kg</v>
      </c>
      <c r="J522" s="14">
        <f>VLOOKUP(InputData[[#This Row],[PRODUCT ID]],'Master Data'!$A:$F,5,0)</f>
        <v>75</v>
      </c>
      <c r="K522" s="14">
        <f>VLOOKUP(InputData[[#This Row],[PRODUCT ID]],'Master Data'!$A:$F,6,0)</f>
        <v>85.5</v>
      </c>
      <c r="L522" s="14">
        <f>PRODUCT(InputData[[#This Row],[QUANTITY]],InputData[[#This Row],[COST]])</f>
        <v>750</v>
      </c>
      <c r="M522" s="14">
        <f>PRODUCT(InputData[[#This Row],[QUANTITY]],InputData[[#This Row],[SALE PRICE ]])*(1-InputData[[#This Row],[DISCOUNT %]])</f>
        <v>855</v>
      </c>
      <c r="N522" s="14">
        <f>InputData[[#This Row],[TOTAL COST]]/10^3</f>
        <v>0.75</v>
      </c>
      <c r="O522" s="14">
        <f>InputData[[#This Row],[TOTAL SALES]]/10^3</f>
        <v>0.85499999999999998</v>
      </c>
      <c r="P522" s="11">
        <f>DAY(InputData[[#This Row],[DATE]])</f>
        <v>21</v>
      </c>
      <c r="Q522" s="11" t="str">
        <f>TEXT(InputData[[#This Row],[DATE]],"mmm")</f>
        <v>Dec</v>
      </c>
      <c r="R522" s="11">
        <f>YEAR(InputData[[#This Row],[DATE]])</f>
        <v>2022</v>
      </c>
      <c r="S522" s="11">
        <f>InputData[[#This Row],[TOTAL SALES]]-InputData[[#This Row],[TOTAL COST]]</f>
        <v>105</v>
      </c>
      <c r="T522" s="18">
        <f>InputData[[#This Row],[PROFIT ]]/InputData[[#This Row],[TOTAL SALES]]</f>
        <v>0.12280701754385964</v>
      </c>
    </row>
    <row r="523" spans="1:20" hidden="1" x14ac:dyDescent="0.25">
      <c r="A523" s="3">
        <v>44924</v>
      </c>
      <c r="B523" s="4" t="s">
        <v>22</v>
      </c>
      <c r="C523" s="5">
        <v>15</v>
      </c>
      <c r="D523" s="5" t="s">
        <v>108</v>
      </c>
      <c r="E523" s="5" t="s">
        <v>106</v>
      </c>
      <c r="F523" s="6">
        <v>0</v>
      </c>
      <c r="G523" t="str">
        <f>VLOOKUP(InputData[[#This Row],[PRODUCT ID]],'Master Data'!$A:$F,2,0)</f>
        <v>Product08</v>
      </c>
      <c r="H523" t="str">
        <f>VLOOKUP(InputData[[#This Row],[PRODUCT ID]],'Master Data'!$A:$F,3,0)</f>
        <v>Category01</v>
      </c>
      <c r="I523" t="str">
        <f>VLOOKUP(InputData[[#This Row],[PRODUCT ID]],'Master Data'!$A:$F,4,0)</f>
        <v>Kg</v>
      </c>
      <c r="J523" s="14">
        <f>VLOOKUP(InputData[[#This Row],[PRODUCT ID]],'Master Data'!$A:$F,5,0)</f>
        <v>83</v>
      </c>
      <c r="K523" s="14">
        <f>VLOOKUP(InputData[[#This Row],[PRODUCT ID]],'Master Data'!$A:$F,6,0)</f>
        <v>94.62</v>
      </c>
      <c r="L523" s="14">
        <f>PRODUCT(InputData[[#This Row],[QUANTITY]],InputData[[#This Row],[COST]])</f>
        <v>1245</v>
      </c>
      <c r="M523" s="14">
        <f>PRODUCT(InputData[[#This Row],[QUANTITY]],InputData[[#This Row],[SALE PRICE ]])*(1-InputData[[#This Row],[DISCOUNT %]])</f>
        <v>1419.3000000000002</v>
      </c>
      <c r="N523" s="14">
        <f>InputData[[#This Row],[TOTAL COST]]/10^3</f>
        <v>1.2450000000000001</v>
      </c>
      <c r="O523" s="14">
        <f>InputData[[#This Row],[TOTAL SALES]]/10^3</f>
        <v>1.4193000000000002</v>
      </c>
      <c r="P523" s="11">
        <f>DAY(InputData[[#This Row],[DATE]])</f>
        <v>29</v>
      </c>
      <c r="Q523" s="11" t="str">
        <f>TEXT(InputData[[#This Row],[DATE]],"mmm")</f>
        <v>Dec</v>
      </c>
      <c r="R523" s="11">
        <f>YEAR(InputData[[#This Row],[DATE]])</f>
        <v>2022</v>
      </c>
      <c r="S523" s="11">
        <f>InputData[[#This Row],[TOTAL SALES]]-InputData[[#This Row],[TOTAL COST]]</f>
        <v>174.30000000000018</v>
      </c>
      <c r="T523" s="18">
        <f>InputData[[#This Row],[PROFIT ]]/InputData[[#This Row],[TOTAL SALES]]</f>
        <v>0.12280701754385977</v>
      </c>
    </row>
    <row r="524" spans="1:20" hidden="1" x14ac:dyDescent="0.25">
      <c r="A524" s="3">
        <v>44924</v>
      </c>
      <c r="B524" s="4" t="s">
        <v>94</v>
      </c>
      <c r="C524" s="5">
        <v>1</v>
      </c>
      <c r="D524" s="5" t="s">
        <v>105</v>
      </c>
      <c r="E524" s="5" t="s">
        <v>107</v>
      </c>
      <c r="F524" s="6">
        <v>0</v>
      </c>
      <c r="G524" t="str">
        <f>VLOOKUP(InputData[[#This Row],[PRODUCT ID]],'Master Data'!$A:$F,2,0)</f>
        <v>Product42</v>
      </c>
      <c r="H524" t="str">
        <f>VLOOKUP(InputData[[#This Row],[PRODUCT ID]],'Master Data'!$A:$F,3,0)</f>
        <v>Category05</v>
      </c>
      <c r="I524" t="str">
        <f>VLOOKUP(InputData[[#This Row],[PRODUCT ID]],'Master Data'!$A:$F,4,0)</f>
        <v>Ft</v>
      </c>
      <c r="J524" s="14">
        <f>VLOOKUP(InputData[[#This Row],[PRODUCT ID]],'Master Data'!$A:$F,5,0)</f>
        <v>120</v>
      </c>
      <c r="K524" s="14">
        <f>VLOOKUP(InputData[[#This Row],[PRODUCT ID]],'Master Data'!$A:$F,6,0)</f>
        <v>162</v>
      </c>
      <c r="L524" s="14">
        <f>PRODUCT(InputData[[#This Row],[QUANTITY]],InputData[[#This Row],[COST]])</f>
        <v>120</v>
      </c>
      <c r="M524" s="14">
        <f>PRODUCT(InputData[[#This Row],[QUANTITY]],InputData[[#This Row],[SALE PRICE ]])*(1-InputData[[#This Row],[DISCOUNT %]])</f>
        <v>162</v>
      </c>
      <c r="N524" s="14">
        <f>InputData[[#This Row],[TOTAL COST]]/10^3</f>
        <v>0.12</v>
      </c>
      <c r="O524" s="14">
        <f>InputData[[#This Row],[TOTAL SALES]]/10^3</f>
        <v>0.16200000000000001</v>
      </c>
      <c r="P524" s="11">
        <f>DAY(InputData[[#This Row],[DATE]])</f>
        <v>29</v>
      </c>
      <c r="Q524" s="11" t="str">
        <f>TEXT(InputData[[#This Row],[DATE]],"mmm")</f>
        <v>Dec</v>
      </c>
      <c r="R524" s="11">
        <f>YEAR(InputData[[#This Row],[DATE]])</f>
        <v>2022</v>
      </c>
      <c r="S524" s="11">
        <f>InputData[[#This Row],[TOTAL SALES]]-InputData[[#This Row],[TOTAL COST]]</f>
        <v>42</v>
      </c>
      <c r="T524" s="18">
        <f>InputData[[#This Row],[PROFIT ]]/InputData[[#This Row],[TOTAL SALES]]</f>
        <v>0.25925925925925924</v>
      </c>
    </row>
    <row r="525" spans="1:20" hidden="1" x14ac:dyDescent="0.25">
      <c r="A525" s="3">
        <v>44925</v>
      </c>
      <c r="B525" s="4" t="s">
        <v>92</v>
      </c>
      <c r="C525" s="5">
        <v>14</v>
      </c>
      <c r="D525" s="5" t="s">
        <v>108</v>
      </c>
      <c r="E525" s="5" t="s">
        <v>106</v>
      </c>
      <c r="F525" s="6">
        <v>0</v>
      </c>
      <c r="G525" t="str">
        <f>VLOOKUP(InputData[[#This Row],[PRODUCT ID]],'Master Data'!$A:$F,2,0)</f>
        <v>Product41</v>
      </c>
      <c r="H525" t="str">
        <f>VLOOKUP(InputData[[#This Row],[PRODUCT ID]],'Master Data'!$A:$F,3,0)</f>
        <v>Category05</v>
      </c>
      <c r="I525" t="str">
        <f>VLOOKUP(InputData[[#This Row],[PRODUCT ID]],'Master Data'!$A:$F,4,0)</f>
        <v>Ft</v>
      </c>
      <c r="J525" s="14">
        <f>VLOOKUP(InputData[[#This Row],[PRODUCT ID]],'Master Data'!$A:$F,5,0)</f>
        <v>138</v>
      </c>
      <c r="K525" s="14">
        <f>VLOOKUP(InputData[[#This Row],[PRODUCT ID]],'Master Data'!$A:$F,6,0)</f>
        <v>173.88</v>
      </c>
      <c r="L525" s="14">
        <f>PRODUCT(InputData[[#This Row],[QUANTITY]],InputData[[#This Row],[COST]])</f>
        <v>1932</v>
      </c>
      <c r="M525" s="14">
        <f>PRODUCT(InputData[[#This Row],[QUANTITY]],InputData[[#This Row],[SALE PRICE ]])*(1-InputData[[#This Row],[DISCOUNT %]])</f>
        <v>2434.3199999999997</v>
      </c>
      <c r="N525" s="14">
        <f>InputData[[#This Row],[TOTAL COST]]/10^3</f>
        <v>1.9319999999999999</v>
      </c>
      <c r="O525" s="14">
        <f>InputData[[#This Row],[TOTAL SALES]]/10^3</f>
        <v>2.4343199999999996</v>
      </c>
      <c r="P525" s="11">
        <f>DAY(InputData[[#This Row],[DATE]])</f>
        <v>30</v>
      </c>
      <c r="Q525" s="11" t="str">
        <f>TEXT(InputData[[#This Row],[DATE]],"mmm")</f>
        <v>Dec</v>
      </c>
      <c r="R525" s="11">
        <f>YEAR(InputData[[#This Row],[DATE]])</f>
        <v>2022</v>
      </c>
      <c r="S525" s="11">
        <f>InputData[[#This Row],[TOTAL SALES]]-InputData[[#This Row],[TOTAL COST]]</f>
        <v>502.31999999999971</v>
      </c>
      <c r="T525" s="18">
        <f>InputData[[#This Row],[PROFIT ]]/InputData[[#This Row],[TOTAL SALES]]</f>
        <v>0.20634920634920625</v>
      </c>
    </row>
    <row r="526" spans="1:20" hidden="1" x14ac:dyDescent="0.25">
      <c r="A526" s="3">
        <v>44926</v>
      </c>
      <c r="B526" s="4" t="s">
        <v>75</v>
      </c>
      <c r="C526" s="5">
        <v>12</v>
      </c>
      <c r="D526" s="5" t="s">
        <v>106</v>
      </c>
      <c r="E526" s="5" t="s">
        <v>106</v>
      </c>
      <c r="F526" s="6">
        <v>0</v>
      </c>
      <c r="G526" t="str">
        <f>VLOOKUP(InputData[[#This Row],[PRODUCT ID]],'Master Data'!$A:$F,2,0)</f>
        <v>Product33</v>
      </c>
      <c r="H526" t="str">
        <f>VLOOKUP(InputData[[#This Row],[PRODUCT ID]],'Master Data'!$A:$F,3,0)</f>
        <v>Category04</v>
      </c>
      <c r="I526" t="str">
        <f>VLOOKUP(InputData[[#This Row],[PRODUCT ID]],'Master Data'!$A:$F,4,0)</f>
        <v>Kg</v>
      </c>
      <c r="J526" s="14">
        <f>VLOOKUP(InputData[[#This Row],[PRODUCT ID]],'Master Data'!$A:$F,5,0)</f>
        <v>95</v>
      </c>
      <c r="K526" s="14">
        <f>VLOOKUP(InputData[[#This Row],[PRODUCT ID]],'Master Data'!$A:$F,6,0)</f>
        <v>119.7</v>
      </c>
      <c r="L526" s="14">
        <f>PRODUCT(InputData[[#This Row],[QUANTITY]],InputData[[#This Row],[COST]])</f>
        <v>1140</v>
      </c>
      <c r="M526" s="14">
        <f>PRODUCT(InputData[[#This Row],[QUANTITY]],InputData[[#This Row],[SALE PRICE ]])*(1-InputData[[#This Row],[DISCOUNT %]])</f>
        <v>1436.4</v>
      </c>
      <c r="N526" s="14">
        <f>InputData[[#This Row],[TOTAL COST]]/10^3</f>
        <v>1.1399999999999999</v>
      </c>
      <c r="O526" s="14">
        <f>InputData[[#This Row],[TOTAL SALES]]/10^3</f>
        <v>1.4364000000000001</v>
      </c>
      <c r="P526" s="11">
        <f>DAY(InputData[[#This Row],[DATE]])</f>
        <v>31</v>
      </c>
      <c r="Q526" s="11" t="str">
        <f>TEXT(InputData[[#This Row],[DATE]],"mmm")</f>
        <v>Dec</v>
      </c>
      <c r="R526" s="11">
        <f>YEAR(InputData[[#This Row],[DATE]])</f>
        <v>2022</v>
      </c>
      <c r="S526" s="11">
        <f>InputData[[#This Row],[TOTAL SALES]]-InputData[[#This Row],[TOTAL COST]]</f>
        <v>296.40000000000009</v>
      </c>
      <c r="T526" s="18">
        <f>InputData[[#This Row],[PROFIT ]]/InputData[[#This Row],[TOTAL SALES]]</f>
        <v>0.20634920634920639</v>
      </c>
    </row>
    <row r="527" spans="1:20" hidden="1" x14ac:dyDescent="0.25">
      <c r="A527" s="3">
        <v>44926</v>
      </c>
      <c r="B527" s="4" t="s">
        <v>29</v>
      </c>
      <c r="C527" s="5">
        <v>6</v>
      </c>
      <c r="D527" s="5" t="s">
        <v>106</v>
      </c>
      <c r="E527" s="5" t="s">
        <v>106</v>
      </c>
      <c r="F527" s="6">
        <v>0</v>
      </c>
      <c r="G527" t="str">
        <f>VLOOKUP(InputData[[#This Row],[PRODUCT ID]],'Master Data'!$A:$F,2,0)</f>
        <v>Product11</v>
      </c>
      <c r="H527" t="str">
        <f>VLOOKUP(InputData[[#This Row],[PRODUCT ID]],'Master Data'!$A:$F,3,0)</f>
        <v>Category02</v>
      </c>
      <c r="I527" t="str">
        <f>VLOOKUP(InputData[[#This Row],[PRODUCT ID]],'Master Data'!$A:$F,4,0)</f>
        <v>Lt</v>
      </c>
      <c r="J527" s="14">
        <f>VLOOKUP(InputData[[#This Row],[PRODUCT ID]],'Master Data'!$A:$F,5,0)</f>
        <v>44</v>
      </c>
      <c r="K527" s="14">
        <f>VLOOKUP(InputData[[#This Row],[PRODUCT ID]],'Master Data'!$A:$F,6,0)</f>
        <v>48.4</v>
      </c>
      <c r="L527" s="14">
        <f>PRODUCT(InputData[[#This Row],[QUANTITY]],InputData[[#This Row],[COST]])</f>
        <v>264</v>
      </c>
      <c r="M527" s="14">
        <f>PRODUCT(InputData[[#This Row],[QUANTITY]],InputData[[#This Row],[SALE PRICE ]])*(1-InputData[[#This Row],[DISCOUNT %]])</f>
        <v>290.39999999999998</v>
      </c>
      <c r="N527" s="14">
        <f>InputData[[#This Row],[TOTAL COST]]/10^3</f>
        <v>0.26400000000000001</v>
      </c>
      <c r="O527" s="14">
        <f>InputData[[#This Row],[TOTAL SALES]]/10^3</f>
        <v>0.29039999999999999</v>
      </c>
      <c r="P527" s="11">
        <f>DAY(InputData[[#This Row],[DATE]])</f>
        <v>31</v>
      </c>
      <c r="Q527" s="11" t="str">
        <f>TEXT(InputData[[#This Row],[DATE]],"mmm")</f>
        <v>Dec</v>
      </c>
      <c r="R527" s="11">
        <f>YEAR(InputData[[#This Row],[DATE]])</f>
        <v>2022</v>
      </c>
      <c r="S527" s="11">
        <f>InputData[[#This Row],[TOTAL SALES]]-InputData[[#This Row],[TOTAL COST]]</f>
        <v>26.399999999999977</v>
      </c>
      <c r="T527" s="18">
        <f>InputData[[#This Row],[PROFIT ]]/InputData[[#This Row],[TOTAL SALES]]</f>
        <v>9.0909090909090842E-2</v>
      </c>
    </row>
    <row r="528" spans="1:20" ht="14.25" hidden="1" customHeight="1" x14ac:dyDescent="0.25">
      <c r="A528" s="3">
        <v>44926</v>
      </c>
      <c r="B528" s="7" t="s">
        <v>29</v>
      </c>
      <c r="C528" s="8">
        <v>3</v>
      </c>
      <c r="D528" s="5" t="s">
        <v>105</v>
      </c>
      <c r="E528" s="8" t="s">
        <v>107</v>
      </c>
      <c r="F528" s="6">
        <v>0</v>
      </c>
      <c r="G528" t="str">
        <f>VLOOKUP(InputData[[#This Row],[PRODUCT ID]],'Master Data'!$A:$F,2,0)</f>
        <v>Product11</v>
      </c>
      <c r="H528" t="str">
        <f>VLOOKUP(InputData[[#This Row],[PRODUCT ID]],'Master Data'!$A:$F,3,0)</f>
        <v>Category02</v>
      </c>
      <c r="I528" t="str">
        <f>VLOOKUP(InputData[[#This Row],[PRODUCT ID]],'Master Data'!$A:$F,4,0)</f>
        <v>Lt</v>
      </c>
      <c r="J528" s="14">
        <f>VLOOKUP(InputData[[#This Row],[PRODUCT ID]],'Master Data'!$A:$F,5,0)</f>
        <v>44</v>
      </c>
      <c r="K528" s="14">
        <f>VLOOKUP(InputData[[#This Row],[PRODUCT ID]],'Master Data'!$A:$F,6,0)</f>
        <v>48.4</v>
      </c>
      <c r="L528" s="14">
        <f>PRODUCT(InputData[[#This Row],[QUANTITY]],InputData[[#This Row],[COST]])</f>
        <v>132</v>
      </c>
      <c r="M528" s="14">
        <f>PRODUCT(InputData[[#This Row],[QUANTITY]],InputData[[#This Row],[SALE PRICE ]])*(1-InputData[[#This Row],[DISCOUNT %]])</f>
        <v>145.19999999999999</v>
      </c>
      <c r="N528" s="14">
        <f>InputData[[#This Row],[TOTAL COST]]/10^3</f>
        <v>0.13200000000000001</v>
      </c>
      <c r="O528" s="14">
        <f>InputData[[#This Row],[TOTAL SALES]]/10^3</f>
        <v>0.1452</v>
      </c>
      <c r="P528" s="11">
        <f>DAY(InputData[[#This Row],[DATE]])</f>
        <v>31</v>
      </c>
      <c r="Q528" s="11" t="str">
        <f>TEXT(InputData[[#This Row],[DATE]],"mmm")</f>
        <v>Dec</v>
      </c>
      <c r="R528" s="11">
        <f>YEAR(InputData[[#This Row],[DATE]])</f>
        <v>2022</v>
      </c>
      <c r="S528" s="11">
        <f>InputData[[#This Row],[TOTAL SALES]]-InputData[[#This Row],[TOTAL COST]]</f>
        <v>13.199999999999989</v>
      </c>
      <c r="T528" s="18">
        <f>InputData[[#This Row],[PROFIT ]]/InputData[[#This Row],[TOTAL SALES]]</f>
        <v>9.0909090909090842E-2</v>
      </c>
    </row>
  </sheetData>
  <sheetProtection password="CC2B" sheet="1" objects="1" scenarios="1"/>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B99B-B423-4951-A0C5-2492B20DF5C1}">
  <dimension ref="A7:O485"/>
  <sheetViews>
    <sheetView showGridLines="0" topLeftCell="A9" zoomScale="85" zoomScaleNormal="85" workbookViewId="0">
      <selection activeCell="K9" sqref="K1:K1048576"/>
    </sheetView>
  </sheetViews>
  <sheetFormatPr defaultRowHeight="15" x14ac:dyDescent="0.25"/>
  <cols>
    <col min="1" max="1" width="11.7109375" bestFit="1" customWidth="1"/>
    <col min="2" max="2" width="12.28515625" style="14" bestFit="1" customWidth="1"/>
    <col min="3" max="3" width="24.5703125" style="17" bestFit="1" customWidth="1"/>
    <col min="4" max="4" width="27.140625" style="14" bestFit="1" customWidth="1"/>
    <col min="5" max="5" width="30.28515625" style="14" bestFit="1" customWidth="1"/>
    <col min="8" max="8" width="7.140625" bestFit="1" customWidth="1"/>
    <col min="9" max="9" width="15.42578125" style="14" bestFit="1" customWidth="1"/>
    <col min="10" max="10" width="6.42578125" style="14" customWidth="1"/>
    <col min="12" max="12" width="12" bestFit="1" customWidth="1"/>
    <col min="13" max="13" width="25.42578125" style="18" bestFit="1" customWidth="1"/>
    <col min="14" max="14" width="24.28515625" style="14" bestFit="1" customWidth="1"/>
    <col min="15" max="15" width="19.5703125" style="14" bestFit="1" customWidth="1"/>
  </cols>
  <sheetData>
    <row r="7" spans="1:15" ht="15" customHeight="1" x14ac:dyDescent="0.25">
      <c r="A7" s="44" t="s">
        <v>163</v>
      </c>
      <c r="B7" s="44"/>
      <c r="C7" s="44"/>
      <c r="D7" s="44"/>
      <c r="E7" s="44"/>
      <c r="H7" s="45" t="s">
        <v>161</v>
      </c>
      <c r="I7" s="45"/>
      <c r="J7" s="45"/>
      <c r="L7" s="46" t="s">
        <v>162</v>
      </c>
      <c r="M7" s="47"/>
      <c r="N7" s="47"/>
      <c r="O7" s="48"/>
    </row>
    <row r="8" spans="1:15" ht="15" customHeight="1" x14ac:dyDescent="0.25">
      <c r="A8" s="44"/>
      <c r="B8" s="44"/>
      <c r="C8" s="44"/>
      <c r="D8" s="44"/>
      <c r="E8" s="44"/>
      <c r="H8" s="45"/>
      <c r="I8" s="45"/>
      <c r="J8" s="45"/>
      <c r="L8" s="49"/>
      <c r="M8" s="50"/>
      <c r="N8" s="50"/>
      <c r="O8" s="51"/>
    </row>
    <row r="9" spans="1:15" x14ac:dyDescent="0.25">
      <c r="A9" s="38" t="s">
        <v>118</v>
      </c>
      <c r="B9" s="38" t="s">
        <v>3</v>
      </c>
      <c r="C9" s="39" t="s">
        <v>148</v>
      </c>
      <c r="D9" s="38" t="s">
        <v>149</v>
      </c>
      <c r="E9" s="38" t="s">
        <v>147</v>
      </c>
      <c r="H9" s="35" t="s">
        <v>126</v>
      </c>
      <c r="I9" s="37" t="s">
        <v>127</v>
      </c>
      <c r="J9"/>
      <c r="L9" s="41" t="s">
        <v>140</v>
      </c>
      <c r="M9" s="41" t="s">
        <v>149</v>
      </c>
      <c r="N9" s="41" t="s">
        <v>141</v>
      </c>
      <c r="O9" s="41" t="s">
        <v>157</v>
      </c>
    </row>
    <row r="10" spans="1:15" x14ac:dyDescent="0.25">
      <c r="A10" s="38" t="s">
        <v>7</v>
      </c>
      <c r="B10" s="38" t="s">
        <v>9</v>
      </c>
      <c r="C10" s="39">
        <v>94</v>
      </c>
      <c r="D10" s="40">
        <v>9212</v>
      </c>
      <c r="E10" s="40">
        <v>9764.7199999999993</v>
      </c>
      <c r="H10" s="36">
        <v>1</v>
      </c>
      <c r="I10" s="37">
        <v>13167.810000000001</v>
      </c>
      <c r="J10"/>
      <c r="L10" s="42" t="s">
        <v>128</v>
      </c>
      <c r="M10" s="43">
        <v>34290</v>
      </c>
      <c r="N10" s="43">
        <v>41346.959999999992</v>
      </c>
      <c r="O10" s="42">
        <v>7056.96</v>
      </c>
    </row>
    <row r="11" spans="1:15" x14ac:dyDescent="0.25">
      <c r="A11" s="38" t="s">
        <v>11</v>
      </c>
      <c r="B11" s="38" t="s">
        <v>9</v>
      </c>
      <c r="C11" s="39">
        <v>94</v>
      </c>
      <c r="D11" s="40">
        <v>9870</v>
      </c>
      <c r="E11" s="40">
        <v>13423.199999999999</v>
      </c>
      <c r="H11" s="36">
        <v>2</v>
      </c>
      <c r="I11" s="37">
        <v>13210.220000000001</v>
      </c>
      <c r="J11"/>
      <c r="L11" s="42" t="s">
        <v>129</v>
      </c>
      <c r="M11" s="43">
        <v>25341</v>
      </c>
      <c r="N11" s="43">
        <v>30857.300000000003</v>
      </c>
      <c r="O11" s="42">
        <v>5516.3000000000011</v>
      </c>
    </row>
    <row r="12" spans="1:15" x14ac:dyDescent="0.25">
      <c r="A12" s="38" t="s">
        <v>13</v>
      </c>
      <c r="B12" s="38" t="s">
        <v>9</v>
      </c>
      <c r="C12" s="39">
        <v>79</v>
      </c>
      <c r="D12" s="40">
        <v>5609</v>
      </c>
      <c r="E12" s="40">
        <v>6394.2599999999993</v>
      </c>
      <c r="H12" s="36">
        <v>3</v>
      </c>
      <c r="I12" s="37">
        <v>20202.099999999995</v>
      </c>
      <c r="J12"/>
      <c r="L12" s="42" t="s">
        <v>138</v>
      </c>
      <c r="M12" s="43">
        <v>23437</v>
      </c>
      <c r="N12" s="43">
        <v>28616.65</v>
      </c>
      <c r="O12" s="42">
        <v>5179.6500000000015</v>
      </c>
    </row>
    <row r="13" spans="1:15" x14ac:dyDescent="0.25">
      <c r="A13" s="38" t="s">
        <v>15</v>
      </c>
      <c r="B13" s="38" t="s">
        <v>109</v>
      </c>
      <c r="C13" s="39">
        <v>124</v>
      </c>
      <c r="D13" s="40">
        <v>5456</v>
      </c>
      <c r="E13" s="40">
        <v>6056.1600000000008</v>
      </c>
      <c r="H13" s="36">
        <v>4</v>
      </c>
      <c r="I13" s="37">
        <v>11312.2</v>
      </c>
      <c r="J13"/>
      <c r="L13" s="42" t="s">
        <v>130</v>
      </c>
      <c r="M13" s="43">
        <v>21282</v>
      </c>
      <c r="N13" s="43">
        <v>26579.11</v>
      </c>
      <c r="O13" s="42">
        <v>5297.11</v>
      </c>
    </row>
    <row r="14" spans="1:15" x14ac:dyDescent="0.25">
      <c r="A14" s="38" t="s">
        <v>17</v>
      </c>
      <c r="B14" s="38" t="s">
        <v>110</v>
      </c>
      <c r="C14" s="39">
        <v>101</v>
      </c>
      <c r="D14" s="40">
        <v>13433</v>
      </c>
      <c r="E14" s="40">
        <v>15716.61</v>
      </c>
      <c r="H14" s="36">
        <v>5</v>
      </c>
      <c r="I14" s="37">
        <v>11711.449999999999</v>
      </c>
      <c r="J14"/>
      <c r="L14" s="42" t="s">
        <v>131</v>
      </c>
      <c r="M14" s="43">
        <v>26526</v>
      </c>
      <c r="N14" s="43">
        <v>30910.45</v>
      </c>
      <c r="O14" s="42">
        <v>4384.4500000000007</v>
      </c>
    </row>
    <row r="15" spans="1:15" x14ac:dyDescent="0.25">
      <c r="A15" s="38" t="s">
        <v>19</v>
      </c>
      <c r="B15" s="38" t="s">
        <v>9</v>
      </c>
      <c r="C15" s="39">
        <v>53</v>
      </c>
      <c r="D15" s="40">
        <v>3975</v>
      </c>
      <c r="E15" s="40">
        <v>4531.5</v>
      </c>
      <c r="H15" s="36">
        <v>6</v>
      </c>
      <c r="I15" s="37">
        <v>14365.540000000005</v>
      </c>
      <c r="J15"/>
      <c r="L15" s="42" t="s">
        <v>139</v>
      </c>
      <c r="M15" s="43">
        <v>24879</v>
      </c>
      <c r="N15" s="43">
        <v>30533.710000000003</v>
      </c>
      <c r="O15" s="42">
        <v>5654.7099999999991</v>
      </c>
    </row>
    <row r="16" spans="1:15" x14ac:dyDescent="0.25">
      <c r="A16" s="38" t="s">
        <v>21</v>
      </c>
      <c r="B16" s="38" t="s">
        <v>109</v>
      </c>
      <c r="C16" s="39">
        <v>48</v>
      </c>
      <c r="D16" s="40">
        <v>2064</v>
      </c>
      <c r="E16" s="40">
        <v>2291.04</v>
      </c>
      <c r="H16" s="36">
        <v>7</v>
      </c>
      <c r="I16" s="37">
        <v>7132.79</v>
      </c>
      <c r="J16"/>
      <c r="L16" s="42" t="s">
        <v>132</v>
      </c>
      <c r="M16" s="43">
        <v>29878</v>
      </c>
      <c r="N16" s="43">
        <v>35251.79</v>
      </c>
      <c r="O16" s="42">
        <v>5373.7900000000018</v>
      </c>
    </row>
    <row r="17" spans="1:15" x14ac:dyDescent="0.25">
      <c r="A17" s="38" t="s">
        <v>23</v>
      </c>
      <c r="B17" s="38" t="s">
        <v>9</v>
      </c>
      <c r="C17" s="39">
        <v>111</v>
      </c>
      <c r="D17" s="40">
        <v>9213</v>
      </c>
      <c r="E17" s="40">
        <v>10502.82</v>
      </c>
      <c r="H17" s="36">
        <v>8</v>
      </c>
      <c r="I17" s="37">
        <v>14262.46</v>
      </c>
      <c r="J17"/>
      <c r="L17" s="42" t="s">
        <v>133</v>
      </c>
      <c r="M17" s="43">
        <v>29831</v>
      </c>
      <c r="N17" s="43">
        <v>35350.400000000016</v>
      </c>
      <c r="O17" s="42">
        <v>5519.3999999999987</v>
      </c>
    </row>
    <row r="18" spans="1:15" x14ac:dyDescent="0.25">
      <c r="A18" s="38" t="s">
        <v>25</v>
      </c>
      <c r="B18" s="38" t="s">
        <v>111</v>
      </c>
      <c r="C18" s="39">
        <v>74</v>
      </c>
      <c r="D18" s="40">
        <v>444</v>
      </c>
      <c r="E18" s="40">
        <v>581.64</v>
      </c>
      <c r="H18" s="36">
        <v>9</v>
      </c>
      <c r="I18" s="37">
        <v>16824.670000000002</v>
      </c>
      <c r="J18"/>
      <c r="L18" s="42" t="s">
        <v>134</v>
      </c>
      <c r="M18" s="43">
        <v>28758</v>
      </c>
      <c r="N18" s="43">
        <v>35242.810000000005</v>
      </c>
      <c r="O18" s="42">
        <v>6484.8100000000013</v>
      </c>
    </row>
    <row r="19" spans="1:15" x14ac:dyDescent="0.25">
      <c r="A19" s="38" t="s">
        <v>27</v>
      </c>
      <c r="B19" s="38" t="s">
        <v>110</v>
      </c>
      <c r="C19" s="39">
        <v>100</v>
      </c>
      <c r="D19" s="40">
        <v>14800</v>
      </c>
      <c r="E19" s="40">
        <v>16428</v>
      </c>
      <c r="H19" s="36">
        <v>10</v>
      </c>
      <c r="I19" s="37">
        <v>15229.35</v>
      </c>
      <c r="J19"/>
      <c r="L19" s="42" t="s">
        <v>135</v>
      </c>
      <c r="M19" s="43">
        <v>27842</v>
      </c>
      <c r="N19" s="43">
        <v>33500.69000000001</v>
      </c>
      <c r="O19" s="42">
        <v>5658.69</v>
      </c>
    </row>
    <row r="20" spans="1:15" x14ac:dyDescent="0.25">
      <c r="A20" s="38" t="s">
        <v>30</v>
      </c>
      <c r="B20" s="38" t="s">
        <v>109</v>
      </c>
      <c r="C20" s="39">
        <v>121</v>
      </c>
      <c r="D20" s="40">
        <v>5324</v>
      </c>
      <c r="E20" s="40">
        <v>5856.4</v>
      </c>
      <c r="H20" s="36">
        <v>11</v>
      </c>
      <c r="I20" s="37">
        <v>11915.58</v>
      </c>
      <c r="J20"/>
      <c r="L20" s="42" t="s">
        <v>136</v>
      </c>
      <c r="M20" s="43">
        <v>29306</v>
      </c>
      <c r="N20" s="43">
        <v>36124.07</v>
      </c>
      <c r="O20" s="42">
        <v>6818.0700000000006</v>
      </c>
    </row>
    <row r="21" spans="1:15" x14ac:dyDescent="0.25">
      <c r="A21" s="38" t="s">
        <v>32</v>
      </c>
      <c r="B21" s="38" t="s">
        <v>9</v>
      </c>
      <c r="C21" s="39">
        <v>123</v>
      </c>
      <c r="D21" s="40">
        <v>8979</v>
      </c>
      <c r="E21" s="40">
        <v>11582.910000000003</v>
      </c>
      <c r="H21" s="36">
        <v>12</v>
      </c>
      <c r="I21" s="37">
        <v>14837.359999999999</v>
      </c>
      <c r="J21"/>
      <c r="L21" s="42" t="s">
        <v>137</v>
      </c>
      <c r="M21" s="43">
        <v>31134</v>
      </c>
      <c r="N21" s="43">
        <v>37097.979999999996</v>
      </c>
      <c r="O21" s="42">
        <v>5963.9799999999987</v>
      </c>
    </row>
    <row r="22" spans="1:15" x14ac:dyDescent="0.25">
      <c r="A22" s="38" t="s">
        <v>34</v>
      </c>
      <c r="B22" s="38" t="s">
        <v>9</v>
      </c>
      <c r="C22" s="39">
        <v>69</v>
      </c>
      <c r="D22" s="40">
        <v>7728</v>
      </c>
      <c r="E22" s="40">
        <v>8423.52</v>
      </c>
      <c r="H22" s="36">
        <v>13</v>
      </c>
      <c r="I22" s="37">
        <v>8084.26</v>
      </c>
      <c r="J22"/>
      <c r="M22"/>
      <c r="N22"/>
      <c r="O22"/>
    </row>
    <row r="23" spans="1:15" x14ac:dyDescent="0.25">
      <c r="A23" s="38" t="s">
        <v>36</v>
      </c>
      <c r="B23" s="38" t="s">
        <v>9</v>
      </c>
      <c r="C23" s="39">
        <v>87</v>
      </c>
      <c r="D23" s="40">
        <v>9744</v>
      </c>
      <c r="E23" s="40">
        <v>12764.640000000001</v>
      </c>
      <c r="H23" s="36">
        <v>14</v>
      </c>
      <c r="I23" s="37">
        <v>9461.1400000000012</v>
      </c>
      <c r="J23"/>
      <c r="N23"/>
      <c r="O23"/>
    </row>
    <row r="24" spans="1:15" x14ac:dyDescent="0.25">
      <c r="A24" s="38" t="s">
        <v>38</v>
      </c>
      <c r="B24" s="38" t="s">
        <v>111</v>
      </c>
      <c r="C24" s="39">
        <v>117</v>
      </c>
      <c r="D24" s="40">
        <v>1404</v>
      </c>
      <c r="E24" s="40">
        <v>1839.2399999999998</v>
      </c>
      <c r="H24" s="36">
        <v>15</v>
      </c>
      <c r="I24" s="37">
        <v>12189.7</v>
      </c>
      <c r="J24"/>
      <c r="N24"/>
      <c r="O24"/>
    </row>
    <row r="25" spans="1:15" x14ac:dyDescent="0.25">
      <c r="A25" s="38" t="s">
        <v>40</v>
      </c>
      <c r="B25" s="38" t="s">
        <v>111</v>
      </c>
      <c r="C25" s="39">
        <v>120</v>
      </c>
      <c r="D25" s="40">
        <v>1560</v>
      </c>
      <c r="E25" s="40">
        <v>1996.8</v>
      </c>
      <c r="H25" s="36">
        <v>16</v>
      </c>
      <c r="I25" s="37">
        <v>12762.63</v>
      </c>
      <c r="J25"/>
      <c r="N25"/>
      <c r="O25"/>
    </row>
    <row r="26" spans="1:15" x14ac:dyDescent="0.25">
      <c r="A26" s="38" t="s">
        <v>42</v>
      </c>
      <c r="B26" s="38" t="s">
        <v>110</v>
      </c>
      <c r="C26" s="39">
        <v>63</v>
      </c>
      <c r="D26" s="40">
        <v>8442</v>
      </c>
      <c r="E26" s="40">
        <v>9877.1400000000012</v>
      </c>
      <c r="H26" s="36">
        <v>17</v>
      </c>
      <c r="I26" s="37">
        <v>3659.24</v>
      </c>
      <c r="J26"/>
      <c r="N26"/>
      <c r="O26"/>
    </row>
    <row r="27" spans="1:15" x14ac:dyDescent="0.25">
      <c r="A27" s="38" t="s">
        <v>44</v>
      </c>
      <c r="B27" s="38" t="s">
        <v>111</v>
      </c>
      <c r="C27" s="39">
        <v>82</v>
      </c>
      <c r="D27" s="40">
        <v>3034</v>
      </c>
      <c r="E27" s="40">
        <v>4035.2200000000003</v>
      </c>
      <c r="H27" s="36">
        <v>18</v>
      </c>
      <c r="I27" s="37">
        <v>18582.390000000003</v>
      </c>
      <c r="J27"/>
      <c r="N27"/>
      <c r="O27"/>
    </row>
    <row r="28" spans="1:15" x14ac:dyDescent="0.25">
      <c r="A28" s="38" t="s">
        <v>46</v>
      </c>
      <c r="B28" s="38" t="s">
        <v>110</v>
      </c>
      <c r="C28" s="39">
        <v>96</v>
      </c>
      <c r="D28" s="40">
        <v>14400</v>
      </c>
      <c r="E28" s="40">
        <v>20160</v>
      </c>
      <c r="H28" s="36">
        <v>19</v>
      </c>
      <c r="I28" s="37">
        <v>10204.229999999998</v>
      </c>
      <c r="J28"/>
      <c r="N28"/>
      <c r="O28"/>
    </row>
    <row r="29" spans="1:15" x14ac:dyDescent="0.25">
      <c r="A29" s="38" t="s">
        <v>48</v>
      </c>
      <c r="B29" s="38" t="s">
        <v>109</v>
      </c>
      <c r="C29" s="39">
        <v>105</v>
      </c>
      <c r="D29" s="40">
        <v>6405</v>
      </c>
      <c r="E29" s="40">
        <v>8006.25</v>
      </c>
      <c r="H29" s="36">
        <v>20</v>
      </c>
      <c r="I29" s="37">
        <v>20482.78</v>
      </c>
      <c r="J29"/>
      <c r="N29"/>
      <c r="O29"/>
    </row>
    <row r="30" spans="1:15" x14ac:dyDescent="0.25">
      <c r="A30" s="38" t="s">
        <v>51</v>
      </c>
      <c r="B30" s="38" t="s">
        <v>110</v>
      </c>
      <c r="C30" s="39">
        <v>66</v>
      </c>
      <c r="D30" s="40">
        <v>8316</v>
      </c>
      <c r="E30" s="40">
        <v>10727.64</v>
      </c>
      <c r="H30" s="36">
        <v>21</v>
      </c>
      <c r="I30" s="37">
        <v>10665.4</v>
      </c>
      <c r="J30"/>
      <c r="N30"/>
      <c r="O30"/>
    </row>
    <row r="31" spans="1:15" x14ac:dyDescent="0.25">
      <c r="A31" s="38" t="s">
        <v>53</v>
      </c>
      <c r="B31" s="38" t="s">
        <v>110</v>
      </c>
      <c r="C31" s="39">
        <v>70</v>
      </c>
      <c r="D31" s="40">
        <v>8470</v>
      </c>
      <c r="E31" s="40">
        <v>9909.9</v>
      </c>
      <c r="H31" s="36">
        <v>22</v>
      </c>
      <c r="I31" s="37">
        <v>11315.839999999997</v>
      </c>
      <c r="J31"/>
      <c r="N31"/>
      <c r="O31"/>
    </row>
    <row r="32" spans="1:15" x14ac:dyDescent="0.25">
      <c r="A32" s="38" t="s">
        <v>55</v>
      </c>
      <c r="B32" s="38" t="s">
        <v>110</v>
      </c>
      <c r="C32" s="39">
        <v>86</v>
      </c>
      <c r="D32" s="40">
        <v>12126</v>
      </c>
      <c r="E32" s="40">
        <v>12853.560000000001</v>
      </c>
      <c r="H32" s="36">
        <v>23</v>
      </c>
      <c r="I32" s="37">
        <v>18818.189999999999</v>
      </c>
      <c r="J32"/>
      <c r="N32"/>
      <c r="O32"/>
    </row>
    <row r="33" spans="1:15" x14ac:dyDescent="0.25">
      <c r="A33" s="38" t="s">
        <v>57</v>
      </c>
      <c r="B33" s="38" t="s">
        <v>110</v>
      </c>
      <c r="C33" s="39">
        <v>65</v>
      </c>
      <c r="D33" s="40">
        <v>9360</v>
      </c>
      <c r="E33" s="40">
        <v>10202.400000000001</v>
      </c>
      <c r="H33" s="36">
        <v>24</v>
      </c>
      <c r="I33" s="37">
        <v>11488.4</v>
      </c>
      <c r="J33"/>
      <c r="N33"/>
      <c r="O33"/>
    </row>
    <row r="34" spans="1:15" x14ac:dyDescent="0.25">
      <c r="A34" s="38" t="s">
        <v>59</v>
      </c>
      <c r="B34" s="38" t="s">
        <v>111</v>
      </c>
      <c r="C34" s="39">
        <v>72</v>
      </c>
      <c r="D34" s="40">
        <v>504</v>
      </c>
      <c r="E34" s="40">
        <v>599.7600000000001</v>
      </c>
      <c r="H34" s="36">
        <v>25</v>
      </c>
      <c r="I34" s="37">
        <v>18688.430000000004</v>
      </c>
      <c r="J34"/>
      <c r="N34"/>
      <c r="O34"/>
    </row>
    <row r="35" spans="1:15" x14ac:dyDescent="0.25">
      <c r="A35" s="38" t="s">
        <v>61</v>
      </c>
      <c r="B35" s="38" t="s">
        <v>111</v>
      </c>
      <c r="C35" s="39">
        <v>112</v>
      </c>
      <c r="D35" s="40">
        <v>2016</v>
      </c>
      <c r="E35" s="40">
        <v>2761.9200000000005</v>
      </c>
      <c r="H35" s="36">
        <v>26</v>
      </c>
      <c r="I35" s="37">
        <v>13710.079999999998</v>
      </c>
      <c r="J35"/>
      <c r="N35"/>
      <c r="O35"/>
    </row>
    <row r="36" spans="1:15" x14ac:dyDescent="0.25">
      <c r="A36" s="38" t="s">
        <v>64</v>
      </c>
      <c r="B36" s="38" t="s">
        <v>109</v>
      </c>
      <c r="C36" s="39">
        <v>109</v>
      </c>
      <c r="D36" s="40">
        <v>5232</v>
      </c>
      <c r="E36" s="40">
        <v>6226.0800000000008</v>
      </c>
      <c r="H36" s="36">
        <v>27</v>
      </c>
      <c r="I36" s="37">
        <v>11440.67</v>
      </c>
      <c r="J36"/>
      <c r="N36"/>
      <c r="O36"/>
    </row>
    <row r="37" spans="1:15" x14ac:dyDescent="0.25">
      <c r="A37" s="38" t="s">
        <v>66</v>
      </c>
      <c r="B37" s="38" t="s">
        <v>111</v>
      </c>
      <c r="C37" s="39">
        <v>112</v>
      </c>
      <c r="D37" s="40">
        <v>4144</v>
      </c>
      <c r="E37" s="40">
        <v>4682.72</v>
      </c>
      <c r="H37" s="36">
        <v>28</v>
      </c>
      <c r="I37" s="37">
        <v>13306.16</v>
      </c>
      <c r="J37"/>
      <c r="N37"/>
      <c r="O37"/>
    </row>
    <row r="38" spans="1:15" x14ac:dyDescent="0.25">
      <c r="A38" s="38" t="s">
        <v>68</v>
      </c>
      <c r="B38" s="38" t="s">
        <v>109</v>
      </c>
      <c r="C38" s="39">
        <v>104</v>
      </c>
      <c r="D38" s="40">
        <v>4888</v>
      </c>
      <c r="E38" s="40">
        <v>5523.44</v>
      </c>
      <c r="H38" s="36">
        <v>29</v>
      </c>
      <c r="I38" s="37">
        <v>8794.48</v>
      </c>
      <c r="J38"/>
      <c r="N38"/>
      <c r="O38"/>
    </row>
    <row r="39" spans="1:15" x14ac:dyDescent="0.25">
      <c r="A39" s="38" t="s">
        <v>70</v>
      </c>
      <c r="B39" s="38" t="s">
        <v>110</v>
      </c>
      <c r="C39" s="39">
        <v>114</v>
      </c>
      <c r="D39" s="40">
        <v>16872</v>
      </c>
      <c r="E39" s="40">
        <v>22945.919999999998</v>
      </c>
      <c r="H39" s="36">
        <v>30</v>
      </c>
      <c r="I39" s="37">
        <v>16666.269999999997</v>
      </c>
      <c r="J39"/>
      <c r="N39"/>
      <c r="O39"/>
    </row>
    <row r="40" spans="1:15" x14ac:dyDescent="0.25">
      <c r="A40" s="38" t="s">
        <v>72</v>
      </c>
      <c r="B40" s="38" t="s">
        <v>9</v>
      </c>
      <c r="C40" s="39">
        <v>60</v>
      </c>
      <c r="D40" s="40">
        <v>5580</v>
      </c>
      <c r="E40" s="40">
        <v>6249.5999999999995</v>
      </c>
      <c r="H40" s="36">
        <v>31</v>
      </c>
      <c r="I40" s="37">
        <v>6920.0999999999995</v>
      </c>
      <c r="J40"/>
      <c r="N40"/>
      <c r="O40"/>
    </row>
    <row r="41" spans="1:15" x14ac:dyDescent="0.25">
      <c r="A41" s="38" t="s">
        <v>74</v>
      </c>
      <c r="B41" s="38" t="s">
        <v>9</v>
      </c>
      <c r="C41" s="39">
        <v>139</v>
      </c>
      <c r="D41" s="40">
        <v>12371</v>
      </c>
      <c r="E41" s="40">
        <v>16329.72</v>
      </c>
      <c r="I41"/>
      <c r="J41"/>
      <c r="N41"/>
      <c r="O41"/>
    </row>
    <row r="42" spans="1:15" x14ac:dyDescent="0.25">
      <c r="A42" s="38" t="s">
        <v>76</v>
      </c>
      <c r="B42" s="38" t="s">
        <v>9</v>
      </c>
      <c r="C42" s="39">
        <v>114</v>
      </c>
      <c r="D42" s="40">
        <v>10830</v>
      </c>
      <c r="E42" s="40">
        <v>13645.800000000001</v>
      </c>
      <c r="I42"/>
      <c r="J42"/>
      <c r="N42"/>
      <c r="O42"/>
    </row>
    <row r="43" spans="1:15" x14ac:dyDescent="0.25">
      <c r="A43" s="38" t="s">
        <v>78</v>
      </c>
      <c r="B43" s="38" t="s">
        <v>109</v>
      </c>
      <c r="C43" s="39">
        <v>154</v>
      </c>
      <c r="D43" s="40">
        <v>8470</v>
      </c>
      <c r="E43" s="40">
        <v>8978.2000000000007</v>
      </c>
      <c r="N43"/>
      <c r="O43"/>
    </row>
    <row r="44" spans="1:15" x14ac:dyDescent="0.25">
      <c r="A44" s="38" t="s">
        <v>80</v>
      </c>
      <c r="B44" s="38" t="s">
        <v>111</v>
      </c>
      <c r="C44" s="39">
        <v>105</v>
      </c>
      <c r="D44" s="40">
        <v>525</v>
      </c>
      <c r="E44" s="40">
        <v>703.5</v>
      </c>
      <c r="N44"/>
      <c r="O44"/>
    </row>
    <row r="45" spans="1:15" x14ac:dyDescent="0.25">
      <c r="A45" s="38" t="s">
        <v>82</v>
      </c>
      <c r="B45" s="38" t="s">
        <v>9</v>
      </c>
      <c r="C45" s="39">
        <v>75</v>
      </c>
      <c r="D45" s="40">
        <v>6750</v>
      </c>
      <c r="E45" s="40">
        <v>7222.5</v>
      </c>
      <c r="N45"/>
      <c r="O45"/>
    </row>
    <row r="46" spans="1:15" x14ac:dyDescent="0.25">
      <c r="A46" s="38" t="s">
        <v>84</v>
      </c>
      <c r="B46" s="38" t="s">
        <v>9</v>
      </c>
      <c r="C46" s="39">
        <v>60</v>
      </c>
      <c r="D46" s="40">
        <v>4020</v>
      </c>
      <c r="E46" s="40">
        <v>5145.6000000000004</v>
      </c>
      <c r="N46"/>
      <c r="O46"/>
    </row>
    <row r="47" spans="1:15" x14ac:dyDescent="0.25">
      <c r="A47" s="38" t="s">
        <v>87</v>
      </c>
      <c r="B47" s="38" t="s">
        <v>9</v>
      </c>
      <c r="C47" s="39">
        <v>111</v>
      </c>
      <c r="D47" s="40">
        <v>7992</v>
      </c>
      <c r="E47" s="40">
        <v>8871.1200000000008</v>
      </c>
      <c r="N47"/>
      <c r="O47"/>
    </row>
    <row r="48" spans="1:15" x14ac:dyDescent="0.25">
      <c r="A48" s="38" t="s">
        <v>89</v>
      </c>
      <c r="B48" s="38" t="s">
        <v>111</v>
      </c>
      <c r="C48" s="39">
        <v>93</v>
      </c>
      <c r="D48" s="40">
        <v>3441</v>
      </c>
      <c r="E48" s="40">
        <v>3957.15</v>
      </c>
      <c r="N48"/>
      <c r="O48"/>
    </row>
    <row r="49" spans="1:15" x14ac:dyDescent="0.25">
      <c r="A49" s="38" t="s">
        <v>91</v>
      </c>
      <c r="B49" s="38" t="s">
        <v>9</v>
      </c>
      <c r="C49" s="39">
        <v>67</v>
      </c>
      <c r="D49" s="40">
        <v>6030</v>
      </c>
      <c r="E49" s="40">
        <v>7718.4000000000005</v>
      </c>
      <c r="N49"/>
      <c r="O49"/>
    </row>
    <row r="50" spans="1:15" x14ac:dyDescent="0.25">
      <c r="A50" s="38" t="s">
        <v>93</v>
      </c>
      <c r="B50" s="38" t="s">
        <v>110</v>
      </c>
      <c r="C50" s="39">
        <v>132</v>
      </c>
      <c r="D50" s="40">
        <v>18216</v>
      </c>
      <c r="E50" s="40">
        <v>22952.16</v>
      </c>
      <c r="N50"/>
      <c r="O50"/>
    </row>
    <row r="51" spans="1:15" x14ac:dyDescent="0.25">
      <c r="A51" s="38" t="s">
        <v>95</v>
      </c>
      <c r="B51" s="38" t="s">
        <v>110</v>
      </c>
      <c r="C51" s="39">
        <v>127</v>
      </c>
      <c r="D51" s="40">
        <v>15240</v>
      </c>
      <c r="E51" s="40">
        <v>20574</v>
      </c>
      <c r="N51"/>
      <c r="O51"/>
    </row>
    <row r="52" spans="1:15" x14ac:dyDescent="0.25">
      <c r="A52" s="38" t="s">
        <v>97</v>
      </c>
      <c r="B52" s="38" t="s">
        <v>9</v>
      </c>
      <c r="C52" s="39">
        <v>73</v>
      </c>
      <c r="D52" s="40">
        <v>4891</v>
      </c>
      <c r="E52" s="40">
        <v>6064.8399999999992</v>
      </c>
      <c r="N52"/>
      <c r="O52"/>
    </row>
    <row r="53" spans="1:15" x14ac:dyDescent="0.25">
      <c r="A53" s="38" t="s">
        <v>99</v>
      </c>
      <c r="B53" s="38" t="s">
        <v>9</v>
      </c>
      <c r="C53" s="39">
        <v>199</v>
      </c>
      <c r="D53" s="40">
        <v>15124</v>
      </c>
      <c r="E53" s="40">
        <v>16333.92</v>
      </c>
      <c r="N53"/>
      <c r="O53"/>
    </row>
    <row r="54" spans="1:15" x14ac:dyDescent="0.25">
      <c r="B54"/>
      <c r="C54"/>
      <c r="D54"/>
      <c r="E54"/>
      <c r="N54"/>
      <c r="O54"/>
    </row>
    <row r="55" spans="1:15" x14ac:dyDescent="0.25">
      <c r="B55"/>
      <c r="C55"/>
      <c r="D55"/>
      <c r="E55"/>
      <c r="N55"/>
      <c r="O55"/>
    </row>
    <row r="56" spans="1:15" x14ac:dyDescent="0.25">
      <c r="B56"/>
      <c r="D56"/>
      <c r="E56"/>
      <c r="N56"/>
      <c r="O56"/>
    </row>
    <row r="57" spans="1:15" x14ac:dyDescent="0.25">
      <c r="B57"/>
      <c r="D57"/>
      <c r="E57"/>
      <c r="N57"/>
      <c r="O57"/>
    </row>
    <row r="58" spans="1:15" x14ac:dyDescent="0.25">
      <c r="B58"/>
      <c r="D58"/>
      <c r="E58"/>
      <c r="N58"/>
      <c r="O58"/>
    </row>
    <row r="59" spans="1:15" x14ac:dyDescent="0.25">
      <c r="B59"/>
      <c r="D59"/>
      <c r="E59"/>
      <c r="N59"/>
      <c r="O59"/>
    </row>
    <row r="60" spans="1:15" x14ac:dyDescent="0.25">
      <c r="B60"/>
      <c r="D60"/>
      <c r="E60"/>
      <c r="N60"/>
      <c r="O60"/>
    </row>
    <row r="61" spans="1:15" x14ac:dyDescent="0.25">
      <c r="B61"/>
      <c r="D61"/>
      <c r="E61"/>
      <c r="N61"/>
      <c r="O61"/>
    </row>
    <row r="62" spans="1:15" x14ac:dyDescent="0.25">
      <c r="B62"/>
      <c r="D62"/>
      <c r="E62"/>
      <c r="N62"/>
      <c r="O62"/>
    </row>
    <row r="63" spans="1:15" x14ac:dyDescent="0.25">
      <c r="B63"/>
      <c r="D63"/>
      <c r="E63"/>
      <c r="N63"/>
      <c r="O63"/>
    </row>
    <row r="64" spans="1:15" x14ac:dyDescent="0.25">
      <c r="B64"/>
      <c r="D64"/>
      <c r="E64"/>
      <c r="N64"/>
      <c r="O64"/>
    </row>
    <row r="65" spans="2:15" x14ac:dyDescent="0.25">
      <c r="B65"/>
      <c r="D65"/>
      <c r="E65"/>
      <c r="N65"/>
      <c r="O65"/>
    </row>
    <row r="66" spans="2:15" x14ac:dyDescent="0.25">
      <c r="B66"/>
      <c r="D66"/>
      <c r="E66"/>
      <c r="N66"/>
      <c r="O66"/>
    </row>
    <row r="67" spans="2:15" x14ac:dyDescent="0.25">
      <c r="B67"/>
      <c r="D67"/>
      <c r="E67"/>
      <c r="N67"/>
      <c r="O67"/>
    </row>
    <row r="68" spans="2:15" x14ac:dyDescent="0.25">
      <c r="B68"/>
      <c r="D68"/>
      <c r="E68"/>
      <c r="N68"/>
      <c r="O68"/>
    </row>
    <row r="69" spans="2:15" x14ac:dyDescent="0.25">
      <c r="B69"/>
      <c r="D69"/>
      <c r="E69"/>
      <c r="N69"/>
      <c r="O69"/>
    </row>
    <row r="70" spans="2:15" x14ac:dyDescent="0.25">
      <c r="B70"/>
      <c r="D70"/>
      <c r="E70"/>
      <c r="N70"/>
      <c r="O70"/>
    </row>
    <row r="71" spans="2:15" x14ac:dyDescent="0.25">
      <c r="B71"/>
      <c r="D71"/>
      <c r="E71"/>
      <c r="N71"/>
      <c r="O71"/>
    </row>
    <row r="72" spans="2:15" x14ac:dyDescent="0.25">
      <c r="B72"/>
      <c r="D72"/>
      <c r="E72"/>
      <c r="N72"/>
      <c r="O72"/>
    </row>
    <row r="73" spans="2:15" x14ac:dyDescent="0.25">
      <c r="B73"/>
      <c r="D73"/>
      <c r="E73"/>
      <c r="N73"/>
      <c r="O73"/>
    </row>
    <row r="74" spans="2:15" x14ac:dyDescent="0.25">
      <c r="B74"/>
      <c r="D74"/>
      <c r="E74"/>
      <c r="N74"/>
      <c r="O74"/>
    </row>
    <row r="75" spans="2:15" x14ac:dyDescent="0.25">
      <c r="B75"/>
      <c r="D75"/>
      <c r="E75"/>
      <c r="N75"/>
      <c r="O75"/>
    </row>
    <row r="76" spans="2:15" x14ac:dyDescent="0.25">
      <c r="B76"/>
      <c r="D76"/>
      <c r="E76"/>
      <c r="N76"/>
      <c r="O76"/>
    </row>
    <row r="77" spans="2:15" x14ac:dyDescent="0.25">
      <c r="B77"/>
      <c r="D77"/>
      <c r="E77"/>
      <c r="N77"/>
      <c r="O77"/>
    </row>
    <row r="78" spans="2:15" x14ac:dyDescent="0.25">
      <c r="B78"/>
      <c r="D78"/>
      <c r="E78"/>
      <c r="N78"/>
      <c r="O78"/>
    </row>
    <row r="79" spans="2:15" x14ac:dyDescent="0.25">
      <c r="B79"/>
      <c r="D79"/>
      <c r="E79"/>
      <c r="N79"/>
      <c r="O79"/>
    </row>
    <row r="80" spans="2:15" x14ac:dyDescent="0.25">
      <c r="B80"/>
      <c r="D80"/>
      <c r="E80"/>
      <c r="N80"/>
      <c r="O80"/>
    </row>
    <row r="81" spans="2:15" x14ac:dyDescent="0.25">
      <c r="B81"/>
      <c r="D81"/>
      <c r="E81"/>
      <c r="N81"/>
      <c r="O81"/>
    </row>
    <row r="82" spans="2:15" x14ac:dyDescent="0.25">
      <c r="B82"/>
      <c r="D82"/>
      <c r="E82"/>
      <c r="N82"/>
      <c r="O82"/>
    </row>
    <row r="83" spans="2:15" x14ac:dyDescent="0.25">
      <c r="B83"/>
      <c r="D83"/>
      <c r="E83"/>
      <c r="N83"/>
      <c r="O83"/>
    </row>
    <row r="84" spans="2:15" x14ac:dyDescent="0.25">
      <c r="B84"/>
      <c r="D84"/>
      <c r="E84"/>
      <c r="N84"/>
      <c r="O84"/>
    </row>
    <row r="85" spans="2:15" x14ac:dyDescent="0.25">
      <c r="B85"/>
      <c r="D85"/>
      <c r="E85"/>
      <c r="N85"/>
      <c r="O85"/>
    </row>
    <row r="86" spans="2:15" x14ac:dyDescent="0.25">
      <c r="B86"/>
      <c r="D86"/>
      <c r="E86"/>
      <c r="N86"/>
      <c r="O86"/>
    </row>
    <row r="87" spans="2:15" x14ac:dyDescent="0.25">
      <c r="B87"/>
      <c r="D87"/>
      <c r="E87"/>
      <c r="N87"/>
      <c r="O87"/>
    </row>
    <row r="88" spans="2:15" x14ac:dyDescent="0.25">
      <c r="B88"/>
      <c r="D88"/>
      <c r="E88"/>
      <c r="N88"/>
      <c r="O88"/>
    </row>
    <row r="89" spans="2:15" x14ac:dyDescent="0.25">
      <c r="B89"/>
      <c r="D89"/>
      <c r="E89"/>
      <c r="N89"/>
      <c r="O89"/>
    </row>
    <row r="90" spans="2:15" x14ac:dyDescent="0.25">
      <c r="B90"/>
      <c r="D90"/>
      <c r="E90"/>
      <c r="N90"/>
      <c r="O90"/>
    </row>
    <row r="91" spans="2:15" x14ac:dyDescent="0.25">
      <c r="B91"/>
      <c r="D91"/>
      <c r="E91"/>
      <c r="N91"/>
      <c r="O91"/>
    </row>
    <row r="92" spans="2:15" x14ac:dyDescent="0.25">
      <c r="B92"/>
      <c r="D92"/>
      <c r="E92"/>
      <c r="N92"/>
      <c r="O92"/>
    </row>
    <row r="93" spans="2:15" x14ac:dyDescent="0.25">
      <c r="B93"/>
      <c r="D93"/>
      <c r="E93"/>
      <c r="N93"/>
      <c r="O93"/>
    </row>
    <row r="94" spans="2:15" x14ac:dyDescent="0.25">
      <c r="B94"/>
      <c r="D94"/>
      <c r="E94"/>
      <c r="N94"/>
      <c r="O94"/>
    </row>
    <row r="95" spans="2:15" x14ac:dyDescent="0.25">
      <c r="B95"/>
      <c r="D95"/>
      <c r="E95"/>
      <c r="N95"/>
      <c r="O95"/>
    </row>
    <row r="96" spans="2:15" x14ac:dyDescent="0.25">
      <c r="B96"/>
      <c r="D96"/>
      <c r="E96"/>
      <c r="N96"/>
      <c r="O96"/>
    </row>
    <row r="97" spans="2:15" x14ac:dyDescent="0.25">
      <c r="B97"/>
      <c r="D97"/>
      <c r="E97"/>
      <c r="N97"/>
      <c r="O97"/>
    </row>
    <row r="98" spans="2:15" x14ac:dyDescent="0.25">
      <c r="B98"/>
      <c r="D98"/>
      <c r="E98"/>
      <c r="N98"/>
      <c r="O98"/>
    </row>
    <row r="99" spans="2:15" x14ac:dyDescent="0.25">
      <c r="B99"/>
      <c r="D99"/>
      <c r="E99"/>
      <c r="N99"/>
      <c r="O99"/>
    </row>
    <row r="100" spans="2:15" x14ac:dyDescent="0.25">
      <c r="B100"/>
      <c r="D100"/>
      <c r="E100"/>
      <c r="N100"/>
      <c r="O100"/>
    </row>
    <row r="101" spans="2:15" x14ac:dyDescent="0.25">
      <c r="B101"/>
      <c r="D101"/>
      <c r="E101"/>
      <c r="N101"/>
      <c r="O101"/>
    </row>
    <row r="102" spans="2:15" x14ac:dyDescent="0.25">
      <c r="B102"/>
      <c r="D102"/>
      <c r="E102"/>
      <c r="N102"/>
      <c r="O102"/>
    </row>
    <row r="103" spans="2:15" x14ac:dyDescent="0.25">
      <c r="B103"/>
      <c r="D103"/>
      <c r="E103"/>
      <c r="N103"/>
      <c r="O103"/>
    </row>
    <row r="104" spans="2:15" x14ac:dyDescent="0.25">
      <c r="B104"/>
      <c r="D104"/>
      <c r="E104"/>
      <c r="N104"/>
      <c r="O104"/>
    </row>
    <row r="105" spans="2:15" x14ac:dyDescent="0.25">
      <c r="B105"/>
      <c r="D105"/>
      <c r="E105"/>
      <c r="N105"/>
      <c r="O105"/>
    </row>
    <row r="106" spans="2:15" x14ac:dyDescent="0.25">
      <c r="B106"/>
      <c r="D106"/>
      <c r="E106"/>
      <c r="N106"/>
      <c r="O106"/>
    </row>
    <row r="107" spans="2:15" x14ac:dyDescent="0.25">
      <c r="B107"/>
      <c r="D107"/>
      <c r="E107"/>
      <c r="N107"/>
      <c r="O107"/>
    </row>
    <row r="108" spans="2:15" x14ac:dyDescent="0.25">
      <c r="B108"/>
      <c r="D108"/>
      <c r="E108"/>
      <c r="N108"/>
      <c r="O108"/>
    </row>
    <row r="109" spans="2:15" x14ac:dyDescent="0.25">
      <c r="B109"/>
      <c r="D109"/>
      <c r="E109"/>
      <c r="N109"/>
      <c r="O109"/>
    </row>
    <row r="110" spans="2:15" x14ac:dyDescent="0.25">
      <c r="B110"/>
      <c r="D110"/>
      <c r="E110"/>
      <c r="N110"/>
      <c r="O110"/>
    </row>
    <row r="111" spans="2:15" x14ac:dyDescent="0.25">
      <c r="B111"/>
      <c r="D111"/>
      <c r="E111"/>
      <c r="N111"/>
      <c r="O111"/>
    </row>
    <row r="112" spans="2:15" x14ac:dyDescent="0.25">
      <c r="B112"/>
      <c r="D112"/>
      <c r="E112"/>
      <c r="N112"/>
      <c r="O112"/>
    </row>
    <row r="113" spans="2:15" x14ac:dyDescent="0.25">
      <c r="B113"/>
      <c r="D113"/>
      <c r="E113"/>
      <c r="N113"/>
      <c r="O113"/>
    </row>
    <row r="114" spans="2:15" x14ac:dyDescent="0.25">
      <c r="B114"/>
      <c r="D114"/>
      <c r="E114"/>
      <c r="N114"/>
      <c r="O114"/>
    </row>
    <row r="115" spans="2:15" x14ac:dyDescent="0.25">
      <c r="B115"/>
      <c r="D115"/>
      <c r="E115"/>
      <c r="N115"/>
      <c r="O115"/>
    </row>
    <row r="116" spans="2:15" x14ac:dyDescent="0.25">
      <c r="B116"/>
      <c r="D116"/>
      <c r="E116"/>
      <c r="N116"/>
      <c r="O116"/>
    </row>
    <row r="117" spans="2:15" x14ac:dyDescent="0.25">
      <c r="B117"/>
      <c r="D117"/>
      <c r="E117"/>
      <c r="N117"/>
      <c r="O117"/>
    </row>
    <row r="118" spans="2:15" x14ac:dyDescent="0.25">
      <c r="B118"/>
      <c r="D118"/>
      <c r="E118"/>
      <c r="N118"/>
      <c r="O118"/>
    </row>
    <row r="119" spans="2:15" x14ac:dyDescent="0.25">
      <c r="B119"/>
      <c r="D119"/>
      <c r="E119"/>
      <c r="N119"/>
      <c r="O119"/>
    </row>
    <row r="120" spans="2:15" x14ac:dyDescent="0.25">
      <c r="B120"/>
      <c r="D120"/>
      <c r="E120"/>
      <c r="N120"/>
      <c r="O120"/>
    </row>
    <row r="121" spans="2:15" x14ac:dyDescent="0.25">
      <c r="B121"/>
      <c r="D121"/>
      <c r="E121"/>
      <c r="N121"/>
      <c r="O121"/>
    </row>
    <row r="122" spans="2:15" x14ac:dyDescent="0.25">
      <c r="B122"/>
      <c r="D122"/>
      <c r="E122"/>
      <c r="N122"/>
      <c r="O122"/>
    </row>
    <row r="123" spans="2:15" x14ac:dyDescent="0.25">
      <c r="B123"/>
      <c r="D123"/>
      <c r="E123"/>
      <c r="N123"/>
      <c r="O123"/>
    </row>
    <row r="124" spans="2:15" x14ac:dyDescent="0.25">
      <c r="B124"/>
      <c r="D124"/>
      <c r="E124"/>
      <c r="N124"/>
      <c r="O124"/>
    </row>
    <row r="125" spans="2:15" x14ac:dyDescent="0.25">
      <c r="B125"/>
      <c r="D125"/>
      <c r="E125"/>
      <c r="N125"/>
      <c r="O125"/>
    </row>
    <row r="126" spans="2:15" x14ac:dyDescent="0.25">
      <c r="B126"/>
      <c r="D126"/>
      <c r="E126"/>
      <c r="N126"/>
      <c r="O126"/>
    </row>
    <row r="127" spans="2:15" x14ac:dyDescent="0.25">
      <c r="B127"/>
      <c r="D127"/>
      <c r="E127"/>
      <c r="N127"/>
      <c r="O127"/>
    </row>
    <row r="128" spans="2:15" x14ac:dyDescent="0.25">
      <c r="B128"/>
      <c r="D128"/>
      <c r="E128"/>
      <c r="N128"/>
      <c r="O128"/>
    </row>
    <row r="129" spans="2:15" x14ac:dyDescent="0.25">
      <c r="B129"/>
      <c r="D129"/>
      <c r="E129"/>
      <c r="N129"/>
      <c r="O129"/>
    </row>
    <row r="130" spans="2:15" x14ac:dyDescent="0.25">
      <c r="B130"/>
      <c r="D130"/>
      <c r="E130"/>
      <c r="N130"/>
      <c r="O130"/>
    </row>
    <row r="131" spans="2:15" x14ac:dyDescent="0.25">
      <c r="B131"/>
      <c r="D131"/>
      <c r="E131"/>
      <c r="N131"/>
      <c r="O131"/>
    </row>
    <row r="132" spans="2:15" x14ac:dyDescent="0.25">
      <c r="B132"/>
      <c r="D132"/>
      <c r="E132"/>
      <c r="N132"/>
      <c r="O132"/>
    </row>
    <row r="133" spans="2:15" x14ac:dyDescent="0.25">
      <c r="B133"/>
      <c r="D133"/>
      <c r="E133"/>
      <c r="N133"/>
      <c r="O133"/>
    </row>
    <row r="134" spans="2:15" x14ac:dyDescent="0.25">
      <c r="B134"/>
      <c r="D134"/>
      <c r="E134"/>
      <c r="N134"/>
      <c r="O134"/>
    </row>
    <row r="135" spans="2:15" x14ac:dyDescent="0.25">
      <c r="B135"/>
      <c r="D135"/>
      <c r="E135"/>
      <c r="N135"/>
      <c r="O135"/>
    </row>
    <row r="136" spans="2:15" x14ac:dyDescent="0.25">
      <c r="B136"/>
      <c r="D136"/>
      <c r="E136"/>
      <c r="N136"/>
      <c r="O136"/>
    </row>
    <row r="137" spans="2:15" x14ac:dyDescent="0.25">
      <c r="B137"/>
      <c r="D137"/>
      <c r="E137"/>
      <c r="N137"/>
      <c r="O137"/>
    </row>
    <row r="138" spans="2:15" x14ac:dyDescent="0.25">
      <c r="B138"/>
      <c r="D138"/>
      <c r="E138"/>
      <c r="N138"/>
      <c r="O138"/>
    </row>
    <row r="139" spans="2:15" x14ac:dyDescent="0.25">
      <c r="B139"/>
      <c r="D139"/>
      <c r="E139"/>
      <c r="N139"/>
      <c r="O139"/>
    </row>
    <row r="140" spans="2:15" x14ac:dyDescent="0.25">
      <c r="B140"/>
      <c r="D140"/>
      <c r="E140"/>
      <c r="N140"/>
      <c r="O140"/>
    </row>
    <row r="141" spans="2:15" x14ac:dyDescent="0.25">
      <c r="B141"/>
      <c r="D141"/>
      <c r="E141"/>
      <c r="N141"/>
      <c r="O141"/>
    </row>
    <row r="142" spans="2:15" x14ac:dyDescent="0.25">
      <c r="B142"/>
      <c r="D142"/>
      <c r="E142"/>
      <c r="N142"/>
      <c r="O142"/>
    </row>
    <row r="143" spans="2:15" x14ac:dyDescent="0.25">
      <c r="B143"/>
      <c r="D143"/>
      <c r="E143"/>
      <c r="N143"/>
      <c r="O143"/>
    </row>
    <row r="144" spans="2:15" x14ac:dyDescent="0.25">
      <c r="B144"/>
      <c r="D144"/>
      <c r="E144"/>
      <c r="N144"/>
      <c r="O144"/>
    </row>
    <row r="145" spans="2:15" x14ac:dyDescent="0.25">
      <c r="B145"/>
      <c r="D145"/>
      <c r="E145"/>
      <c r="N145"/>
      <c r="O145"/>
    </row>
    <row r="146" spans="2:15" x14ac:dyDescent="0.25">
      <c r="B146"/>
      <c r="N146"/>
      <c r="O146"/>
    </row>
    <row r="147" spans="2:15" x14ac:dyDescent="0.25">
      <c r="B147"/>
      <c r="N147"/>
      <c r="O147"/>
    </row>
    <row r="148" spans="2:15" x14ac:dyDescent="0.25">
      <c r="B148"/>
      <c r="N148"/>
      <c r="O148"/>
    </row>
    <row r="149" spans="2:15" x14ac:dyDescent="0.25">
      <c r="B149"/>
      <c r="N149"/>
      <c r="O149"/>
    </row>
    <row r="150" spans="2:15" x14ac:dyDescent="0.25">
      <c r="B150"/>
      <c r="N150"/>
      <c r="O150"/>
    </row>
    <row r="151" spans="2:15" x14ac:dyDescent="0.25">
      <c r="B151"/>
      <c r="N151"/>
      <c r="O151"/>
    </row>
    <row r="152" spans="2:15" x14ac:dyDescent="0.25">
      <c r="B152"/>
      <c r="N152"/>
      <c r="O152"/>
    </row>
    <row r="153" spans="2:15" x14ac:dyDescent="0.25">
      <c r="B153"/>
      <c r="N153"/>
      <c r="O153"/>
    </row>
    <row r="154" spans="2:15" x14ac:dyDescent="0.25">
      <c r="B154"/>
      <c r="N154"/>
      <c r="O154"/>
    </row>
    <row r="155" spans="2:15" x14ac:dyDescent="0.25">
      <c r="B155"/>
      <c r="N155"/>
      <c r="O155"/>
    </row>
    <row r="156" spans="2:15" x14ac:dyDescent="0.25">
      <c r="B156"/>
      <c r="N156"/>
      <c r="O156"/>
    </row>
    <row r="157" spans="2:15" x14ac:dyDescent="0.25">
      <c r="B157"/>
      <c r="N157"/>
      <c r="O157"/>
    </row>
    <row r="158" spans="2:15" x14ac:dyDescent="0.25">
      <c r="B158"/>
      <c r="N158"/>
      <c r="O158"/>
    </row>
    <row r="159" spans="2:15" x14ac:dyDescent="0.25">
      <c r="B159"/>
      <c r="N159"/>
      <c r="O159"/>
    </row>
    <row r="160" spans="2:15" x14ac:dyDescent="0.25">
      <c r="B160"/>
      <c r="N160"/>
      <c r="O160"/>
    </row>
    <row r="161" spans="2:15" x14ac:dyDescent="0.25">
      <c r="B161"/>
      <c r="N161"/>
      <c r="O161"/>
    </row>
    <row r="162" spans="2:15" x14ac:dyDescent="0.25">
      <c r="B162"/>
      <c r="N162"/>
      <c r="O162"/>
    </row>
    <row r="163" spans="2:15" x14ac:dyDescent="0.25">
      <c r="B163"/>
      <c r="N163"/>
      <c r="O163"/>
    </row>
    <row r="164" spans="2:15" x14ac:dyDescent="0.25">
      <c r="B164"/>
      <c r="N164"/>
      <c r="O164"/>
    </row>
    <row r="165" spans="2:15" x14ac:dyDescent="0.25">
      <c r="B165"/>
      <c r="N165"/>
      <c r="O165"/>
    </row>
    <row r="166" spans="2:15" x14ac:dyDescent="0.25">
      <c r="B166"/>
      <c r="N166"/>
      <c r="O166"/>
    </row>
    <row r="167" spans="2:15" x14ac:dyDescent="0.25">
      <c r="B167"/>
      <c r="N167"/>
      <c r="O167"/>
    </row>
    <row r="168" spans="2:15" x14ac:dyDescent="0.25">
      <c r="B168"/>
      <c r="N168"/>
      <c r="O168"/>
    </row>
    <row r="169" spans="2:15" x14ac:dyDescent="0.25">
      <c r="B169"/>
      <c r="N169"/>
      <c r="O169"/>
    </row>
    <row r="170" spans="2:15" x14ac:dyDescent="0.25">
      <c r="B170"/>
      <c r="N170"/>
      <c r="O170"/>
    </row>
    <row r="171" spans="2:15" x14ac:dyDescent="0.25">
      <c r="B171"/>
      <c r="N171"/>
      <c r="O171"/>
    </row>
    <row r="172" spans="2:15" x14ac:dyDescent="0.25">
      <c r="B172"/>
      <c r="N172"/>
      <c r="O172"/>
    </row>
    <row r="173" spans="2:15" x14ac:dyDescent="0.25">
      <c r="B173"/>
      <c r="N173"/>
      <c r="O173"/>
    </row>
    <row r="174" spans="2:15" x14ac:dyDescent="0.25">
      <c r="B174"/>
      <c r="N174"/>
      <c r="O174"/>
    </row>
    <row r="175" spans="2:15" x14ac:dyDescent="0.25">
      <c r="B175"/>
      <c r="N175"/>
      <c r="O175"/>
    </row>
    <row r="176" spans="2:15" x14ac:dyDescent="0.25">
      <c r="B176"/>
      <c r="N176"/>
      <c r="O176"/>
    </row>
    <row r="177" spans="2:15" x14ac:dyDescent="0.25">
      <c r="B177"/>
      <c r="N177"/>
      <c r="O177"/>
    </row>
    <row r="178" spans="2:15" x14ac:dyDescent="0.25">
      <c r="B178"/>
      <c r="N178"/>
      <c r="O178"/>
    </row>
    <row r="179" spans="2:15" x14ac:dyDescent="0.25">
      <c r="B179"/>
      <c r="N179"/>
      <c r="O179"/>
    </row>
    <row r="180" spans="2:15" x14ac:dyDescent="0.25">
      <c r="B180"/>
      <c r="N180"/>
      <c r="O180"/>
    </row>
    <row r="181" spans="2:15" x14ac:dyDescent="0.25">
      <c r="B181"/>
      <c r="N181"/>
      <c r="O181"/>
    </row>
    <row r="182" spans="2:15" x14ac:dyDescent="0.25">
      <c r="B182"/>
      <c r="N182"/>
      <c r="O182"/>
    </row>
    <row r="183" spans="2:15" x14ac:dyDescent="0.25">
      <c r="B183"/>
      <c r="N183"/>
      <c r="O183"/>
    </row>
    <row r="184" spans="2:15" x14ac:dyDescent="0.25">
      <c r="B184"/>
      <c r="N184"/>
      <c r="O184"/>
    </row>
    <row r="185" spans="2:15" x14ac:dyDescent="0.25">
      <c r="B185"/>
      <c r="N185"/>
      <c r="O185"/>
    </row>
    <row r="186" spans="2:15" x14ac:dyDescent="0.25">
      <c r="B186"/>
      <c r="N186"/>
      <c r="O186"/>
    </row>
    <row r="187" spans="2:15" x14ac:dyDescent="0.25">
      <c r="B187"/>
      <c r="N187"/>
      <c r="O187"/>
    </row>
    <row r="188" spans="2:15" x14ac:dyDescent="0.25">
      <c r="B188"/>
      <c r="N188"/>
      <c r="O188"/>
    </row>
    <row r="189" spans="2:15" x14ac:dyDescent="0.25">
      <c r="B189"/>
      <c r="N189"/>
      <c r="O189"/>
    </row>
    <row r="190" spans="2:15" x14ac:dyDescent="0.25">
      <c r="B190"/>
      <c r="N190"/>
      <c r="O190"/>
    </row>
    <row r="191" spans="2:15" x14ac:dyDescent="0.25">
      <c r="B191"/>
      <c r="N191"/>
      <c r="O191"/>
    </row>
    <row r="192" spans="2:15" x14ac:dyDescent="0.25">
      <c r="B192"/>
      <c r="N192"/>
      <c r="O192"/>
    </row>
    <row r="193" spans="2:15" x14ac:dyDescent="0.25">
      <c r="B193"/>
      <c r="N193"/>
      <c r="O193"/>
    </row>
    <row r="194" spans="2:15" x14ac:dyDescent="0.25">
      <c r="B194"/>
      <c r="N194"/>
      <c r="O194"/>
    </row>
    <row r="195" spans="2:15" x14ac:dyDescent="0.25">
      <c r="B195"/>
      <c r="N195"/>
      <c r="O195"/>
    </row>
    <row r="196" spans="2:15" x14ac:dyDescent="0.25">
      <c r="B196"/>
      <c r="N196"/>
      <c r="O196"/>
    </row>
    <row r="197" spans="2:15" x14ac:dyDescent="0.25">
      <c r="B197"/>
      <c r="N197"/>
      <c r="O197"/>
    </row>
    <row r="198" spans="2:15" x14ac:dyDescent="0.25">
      <c r="B198"/>
      <c r="N198"/>
      <c r="O198"/>
    </row>
    <row r="199" spans="2:15" x14ac:dyDescent="0.25">
      <c r="B199"/>
      <c r="N199"/>
      <c r="O199"/>
    </row>
    <row r="200" spans="2:15" x14ac:dyDescent="0.25">
      <c r="B200"/>
      <c r="N200"/>
      <c r="O200"/>
    </row>
    <row r="201" spans="2:15" x14ac:dyDescent="0.25">
      <c r="B201"/>
      <c r="N201"/>
      <c r="O201"/>
    </row>
    <row r="202" spans="2:15" x14ac:dyDescent="0.25">
      <c r="B202"/>
      <c r="N202"/>
      <c r="O202"/>
    </row>
    <row r="203" spans="2:15" x14ac:dyDescent="0.25">
      <c r="B203"/>
      <c r="N203"/>
      <c r="O203"/>
    </row>
    <row r="204" spans="2:15" x14ac:dyDescent="0.25">
      <c r="B204"/>
      <c r="N204"/>
      <c r="O204"/>
    </row>
    <row r="205" spans="2:15" x14ac:dyDescent="0.25">
      <c r="B205"/>
      <c r="N205"/>
      <c r="O205"/>
    </row>
    <row r="206" spans="2:15" x14ac:dyDescent="0.25">
      <c r="B206"/>
      <c r="N206"/>
      <c r="O206"/>
    </row>
    <row r="207" spans="2:15" x14ac:dyDescent="0.25">
      <c r="B207"/>
      <c r="N207"/>
      <c r="O207"/>
    </row>
    <row r="208" spans="2:15" x14ac:dyDescent="0.25">
      <c r="B208"/>
      <c r="N208"/>
      <c r="O208"/>
    </row>
    <row r="209" spans="2:15" x14ac:dyDescent="0.25">
      <c r="B209"/>
      <c r="N209"/>
      <c r="O209"/>
    </row>
    <row r="210" spans="2:15" x14ac:dyDescent="0.25">
      <c r="B210"/>
      <c r="N210"/>
      <c r="O210"/>
    </row>
    <row r="211" spans="2:15" x14ac:dyDescent="0.25">
      <c r="B211"/>
      <c r="N211"/>
      <c r="O211"/>
    </row>
    <row r="212" spans="2:15" x14ac:dyDescent="0.25">
      <c r="B212"/>
      <c r="N212"/>
      <c r="O212"/>
    </row>
    <row r="213" spans="2:15" x14ac:dyDescent="0.25">
      <c r="B213"/>
      <c r="N213"/>
      <c r="O213"/>
    </row>
    <row r="214" spans="2:15" x14ac:dyDescent="0.25">
      <c r="B214"/>
      <c r="N214"/>
      <c r="O214"/>
    </row>
    <row r="215" spans="2:15" x14ac:dyDescent="0.25">
      <c r="B215"/>
      <c r="N215"/>
      <c r="O215"/>
    </row>
    <row r="216" spans="2:15" x14ac:dyDescent="0.25">
      <c r="B216"/>
      <c r="N216"/>
      <c r="O216"/>
    </row>
    <row r="217" spans="2:15" x14ac:dyDescent="0.25">
      <c r="B217"/>
      <c r="N217"/>
      <c r="O217"/>
    </row>
    <row r="218" spans="2:15" x14ac:dyDescent="0.25">
      <c r="B218"/>
      <c r="N218"/>
      <c r="O218"/>
    </row>
    <row r="219" spans="2:15" x14ac:dyDescent="0.25">
      <c r="B219"/>
      <c r="N219"/>
      <c r="O219"/>
    </row>
    <row r="220" spans="2:15" x14ac:dyDescent="0.25">
      <c r="B220"/>
      <c r="N220"/>
      <c r="O220"/>
    </row>
    <row r="221" spans="2:15" x14ac:dyDescent="0.25">
      <c r="B221"/>
      <c r="N221"/>
      <c r="O221"/>
    </row>
    <row r="222" spans="2:15" x14ac:dyDescent="0.25">
      <c r="B222"/>
      <c r="N222"/>
      <c r="O222"/>
    </row>
    <row r="223" spans="2:15" x14ac:dyDescent="0.25">
      <c r="B223"/>
      <c r="N223"/>
      <c r="O223"/>
    </row>
    <row r="224" spans="2:15" x14ac:dyDescent="0.25">
      <c r="B224"/>
      <c r="N224"/>
      <c r="O224"/>
    </row>
    <row r="225" spans="2:15" x14ac:dyDescent="0.25">
      <c r="B225"/>
      <c r="N225"/>
      <c r="O225"/>
    </row>
    <row r="226" spans="2:15" x14ac:dyDescent="0.25">
      <c r="B226"/>
      <c r="N226"/>
      <c r="O226"/>
    </row>
    <row r="227" spans="2:15" x14ac:dyDescent="0.25">
      <c r="B227"/>
      <c r="N227"/>
      <c r="O227"/>
    </row>
    <row r="228" spans="2:15" x14ac:dyDescent="0.25">
      <c r="B228"/>
      <c r="N228"/>
      <c r="O228"/>
    </row>
    <row r="229" spans="2:15" x14ac:dyDescent="0.25">
      <c r="B229"/>
      <c r="N229"/>
      <c r="O229"/>
    </row>
    <row r="230" spans="2:15" x14ac:dyDescent="0.25">
      <c r="B230"/>
      <c r="N230"/>
      <c r="O230"/>
    </row>
    <row r="231" spans="2:15" x14ac:dyDescent="0.25">
      <c r="B231"/>
      <c r="N231"/>
      <c r="O231"/>
    </row>
    <row r="232" spans="2:15" x14ac:dyDescent="0.25">
      <c r="B232"/>
      <c r="N232"/>
      <c r="O232"/>
    </row>
    <row r="233" spans="2:15" x14ac:dyDescent="0.25">
      <c r="B233"/>
      <c r="N233"/>
      <c r="O233"/>
    </row>
    <row r="234" spans="2:15" x14ac:dyDescent="0.25">
      <c r="B234"/>
      <c r="N234"/>
      <c r="O234"/>
    </row>
    <row r="235" spans="2:15" x14ac:dyDescent="0.25">
      <c r="B235"/>
      <c r="N235"/>
      <c r="O235"/>
    </row>
    <row r="236" spans="2:15" x14ac:dyDescent="0.25">
      <c r="B236"/>
      <c r="N236"/>
      <c r="O236"/>
    </row>
    <row r="237" spans="2:15" x14ac:dyDescent="0.25">
      <c r="B237"/>
      <c r="N237"/>
      <c r="O237"/>
    </row>
    <row r="238" spans="2:15" x14ac:dyDescent="0.25">
      <c r="B238"/>
      <c r="N238"/>
      <c r="O238"/>
    </row>
    <row r="239" spans="2:15" x14ac:dyDescent="0.25">
      <c r="B239"/>
      <c r="N239"/>
      <c r="O239"/>
    </row>
    <row r="240" spans="2:15" x14ac:dyDescent="0.25">
      <c r="B240"/>
      <c r="N240"/>
      <c r="O240"/>
    </row>
    <row r="241" spans="2:15" x14ac:dyDescent="0.25">
      <c r="B241"/>
      <c r="N241"/>
      <c r="O241"/>
    </row>
    <row r="242" spans="2:15" x14ac:dyDescent="0.25">
      <c r="B242"/>
      <c r="N242"/>
      <c r="O242"/>
    </row>
    <row r="243" spans="2:15" x14ac:dyDescent="0.25">
      <c r="B243"/>
      <c r="N243"/>
      <c r="O243"/>
    </row>
    <row r="244" spans="2:15" x14ac:dyDescent="0.25">
      <c r="B244"/>
      <c r="N244"/>
      <c r="O244"/>
    </row>
    <row r="245" spans="2:15" x14ac:dyDescent="0.25">
      <c r="B245"/>
      <c r="N245"/>
      <c r="O245"/>
    </row>
    <row r="246" spans="2:15" x14ac:dyDescent="0.25">
      <c r="B246"/>
      <c r="N246"/>
      <c r="O246"/>
    </row>
    <row r="247" spans="2:15" x14ac:dyDescent="0.25">
      <c r="B247"/>
      <c r="N247"/>
      <c r="O247"/>
    </row>
    <row r="248" spans="2:15" x14ac:dyDescent="0.25">
      <c r="B248"/>
      <c r="N248"/>
      <c r="O248"/>
    </row>
    <row r="249" spans="2:15" x14ac:dyDescent="0.25">
      <c r="B249"/>
      <c r="N249"/>
      <c r="O249"/>
    </row>
    <row r="250" spans="2:15" x14ac:dyDescent="0.25">
      <c r="B250"/>
      <c r="N250"/>
      <c r="O250"/>
    </row>
    <row r="251" spans="2:15" x14ac:dyDescent="0.25">
      <c r="B251"/>
      <c r="N251"/>
      <c r="O251"/>
    </row>
    <row r="252" spans="2:15" x14ac:dyDescent="0.25">
      <c r="B252"/>
      <c r="N252"/>
      <c r="O252"/>
    </row>
    <row r="253" spans="2:15" x14ac:dyDescent="0.25">
      <c r="B253"/>
      <c r="N253"/>
      <c r="O253"/>
    </row>
    <row r="254" spans="2:15" x14ac:dyDescent="0.25">
      <c r="B254"/>
      <c r="N254"/>
      <c r="O254"/>
    </row>
    <row r="255" spans="2:15" x14ac:dyDescent="0.25">
      <c r="B255"/>
      <c r="N255"/>
      <c r="O255"/>
    </row>
    <row r="256" spans="2:15" x14ac:dyDescent="0.25">
      <c r="B256"/>
      <c r="N256"/>
      <c r="O256"/>
    </row>
    <row r="257" spans="2:15" x14ac:dyDescent="0.25">
      <c r="B257"/>
      <c r="N257"/>
      <c r="O257"/>
    </row>
    <row r="258" spans="2:15" x14ac:dyDescent="0.25">
      <c r="B258"/>
      <c r="N258"/>
      <c r="O258"/>
    </row>
    <row r="259" spans="2:15" x14ac:dyDescent="0.25">
      <c r="B259"/>
      <c r="N259"/>
      <c r="O259"/>
    </row>
    <row r="260" spans="2:15" x14ac:dyDescent="0.25">
      <c r="B260"/>
      <c r="N260"/>
      <c r="O260"/>
    </row>
    <row r="261" spans="2:15" x14ac:dyDescent="0.25">
      <c r="B261"/>
      <c r="N261"/>
      <c r="O261"/>
    </row>
    <row r="262" spans="2:15" x14ac:dyDescent="0.25">
      <c r="B262"/>
      <c r="N262"/>
      <c r="O262"/>
    </row>
    <row r="263" spans="2:15" x14ac:dyDescent="0.25">
      <c r="B263"/>
      <c r="N263"/>
      <c r="O263"/>
    </row>
    <row r="264" spans="2:15" x14ac:dyDescent="0.25">
      <c r="B264"/>
      <c r="N264"/>
      <c r="O264"/>
    </row>
    <row r="265" spans="2:15" x14ac:dyDescent="0.25">
      <c r="B265"/>
      <c r="N265"/>
      <c r="O265"/>
    </row>
    <row r="266" spans="2:15" x14ac:dyDescent="0.25">
      <c r="B266"/>
      <c r="N266"/>
      <c r="O266"/>
    </row>
    <row r="267" spans="2:15" x14ac:dyDescent="0.25">
      <c r="B267"/>
      <c r="N267"/>
      <c r="O267"/>
    </row>
    <row r="268" spans="2:15" x14ac:dyDescent="0.25">
      <c r="B268"/>
      <c r="N268"/>
      <c r="O268"/>
    </row>
    <row r="269" spans="2:15" x14ac:dyDescent="0.25">
      <c r="B269"/>
      <c r="N269"/>
      <c r="O269"/>
    </row>
    <row r="270" spans="2:15" x14ac:dyDescent="0.25">
      <c r="B270"/>
      <c r="N270"/>
      <c r="O270"/>
    </row>
    <row r="271" spans="2:15" x14ac:dyDescent="0.25">
      <c r="B271"/>
      <c r="N271"/>
      <c r="O271"/>
    </row>
    <row r="272" spans="2:15" x14ac:dyDescent="0.25">
      <c r="B272"/>
      <c r="N272"/>
      <c r="O272"/>
    </row>
    <row r="273" spans="2:15" x14ac:dyDescent="0.25">
      <c r="B273"/>
      <c r="N273"/>
      <c r="O273"/>
    </row>
    <row r="274" spans="2:15" x14ac:dyDescent="0.25">
      <c r="B274"/>
      <c r="N274"/>
      <c r="O274"/>
    </row>
    <row r="275" spans="2:15" x14ac:dyDescent="0.25">
      <c r="B275"/>
      <c r="N275"/>
      <c r="O275"/>
    </row>
    <row r="276" spans="2:15" x14ac:dyDescent="0.25">
      <c r="B276"/>
      <c r="N276"/>
      <c r="O276"/>
    </row>
    <row r="277" spans="2:15" x14ac:dyDescent="0.25">
      <c r="B277"/>
      <c r="N277"/>
      <c r="O277"/>
    </row>
    <row r="278" spans="2:15" x14ac:dyDescent="0.25">
      <c r="B278"/>
      <c r="N278"/>
      <c r="O278"/>
    </row>
    <row r="279" spans="2:15" x14ac:dyDescent="0.25">
      <c r="B279"/>
      <c r="N279"/>
      <c r="O279"/>
    </row>
    <row r="280" spans="2:15" x14ac:dyDescent="0.25">
      <c r="B280"/>
      <c r="N280"/>
      <c r="O280"/>
    </row>
    <row r="281" spans="2:15" x14ac:dyDescent="0.25">
      <c r="B281"/>
      <c r="N281"/>
      <c r="O281"/>
    </row>
    <row r="282" spans="2:15" x14ac:dyDescent="0.25">
      <c r="B282"/>
      <c r="N282"/>
      <c r="O282"/>
    </row>
    <row r="283" spans="2:15" x14ac:dyDescent="0.25">
      <c r="B283"/>
      <c r="N283"/>
      <c r="O283"/>
    </row>
    <row r="284" spans="2:15" x14ac:dyDescent="0.25">
      <c r="B284"/>
      <c r="N284"/>
      <c r="O284"/>
    </row>
    <row r="285" spans="2:15" x14ac:dyDescent="0.25">
      <c r="B285"/>
      <c r="N285"/>
      <c r="O285"/>
    </row>
    <row r="286" spans="2:15" x14ac:dyDescent="0.25">
      <c r="B286"/>
      <c r="N286"/>
      <c r="O286"/>
    </row>
    <row r="287" spans="2:15" x14ac:dyDescent="0.25">
      <c r="B287"/>
      <c r="N287"/>
      <c r="O287"/>
    </row>
    <row r="288" spans="2:15" x14ac:dyDescent="0.25">
      <c r="B288"/>
      <c r="N288"/>
      <c r="O288"/>
    </row>
    <row r="289" spans="2:15" x14ac:dyDescent="0.25">
      <c r="B289"/>
      <c r="N289"/>
      <c r="O289"/>
    </row>
    <row r="290" spans="2:15" x14ac:dyDescent="0.25">
      <c r="B290"/>
      <c r="N290"/>
      <c r="O290"/>
    </row>
    <row r="291" spans="2:15" x14ac:dyDescent="0.25">
      <c r="B291"/>
      <c r="N291"/>
      <c r="O291"/>
    </row>
    <row r="292" spans="2:15" x14ac:dyDescent="0.25">
      <c r="B292"/>
      <c r="N292"/>
      <c r="O292"/>
    </row>
    <row r="293" spans="2:15" x14ac:dyDescent="0.25">
      <c r="B293"/>
      <c r="N293"/>
      <c r="O293"/>
    </row>
    <row r="294" spans="2:15" x14ac:dyDescent="0.25">
      <c r="B294"/>
      <c r="N294"/>
      <c r="O294"/>
    </row>
    <row r="295" spans="2:15" x14ac:dyDescent="0.25">
      <c r="B295"/>
      <c r="N295"/>
      <c r="O295"/>
    </row>
    <row r="296" spans="2:15" x14ac:dyDescent="0.25">
      <c r="B296"/>
      <c r="N296"/>
      <c r="O296"/>
    </row>
    <row r="297" spans="2:15" x14ac:dyDescent="0.25">
      <c r="B297"/>
      <c r="N297"/>
      <c r="O297"/>
    </row>
    <row r="298" spans="2:15" x14ac:dyDescent="0.25">
      <c r="B298"/>
      <c r="N298"/>
      <c r="O298"/>
    </row>
    <row r="299" spans="2:15" x14ac:dyDescent="0.25">
      <c r="B299"/>
      <c r="N299"/>
      <c r="O299"/>
    </row>
    <row r="300" spans="2:15" x14ac:dyDescent="0.25">
      <c r="B300"/>
      <c r="N300"/>
      <c r="O300"/>
    </row>
    <row r="301" spans="2:15" x14ac:dyDescent="0.25">
      <c r="B301"/>
      <c r="N301"/>
      <c r="O301"/>
    </row>
    <row r="302" spans="2:15" x14ac:dyDescent="0.25">
      <c r="B302"/>
      <c r="N302"/>
      <c r="O302"/>
    </row>
    <row r="303" spans="2:15" x14ac:dyDescent="0.25">
      <c r="B303"/>
      <c r="N303"/>
      <c r="O303"/>
    </row>
    <row r="304" spans="2:15" x14ac:dyDescent="0.25">
      <c r="B304"/>
      <c r="N304"/>
      <c r="O304"/>
    </row>
    <row r="305" spans="2:15" x14ac:dyDescent="0.25">
      <c r="B305"/>
      <c r="N305"/>
      <c r="O305"/>
    </row>
    <row r="306" spans="2:15" x14ac:dyDescent="0.25">
      <c r="B306"/>
      <c r="N306"/>
      <c r="O306"/>
    </row>
    <row r="307" spans="2:15" x14ac:dyDescent="0.25">
      <c r="B307"/>
      <c r="N307"/>
      <c r="O307"/>
    </row>
    <row r="308" spans="2:15" x14ac:dyDescent="0.25">
      <c r="B308"/>
      <c r="N308"/>
      <c r="O308"/>
    </row>
    <row r="309" spans="2:15" x14ac:dyDescent="0.25">
      <c r="B309"/>
      <c r="N309"/>
      <c r="O309"/>
    </row>
    <row r="310" spans="2:15" x14ac:dyDescent="0.25">
      <c r="B310"/>
      <c r="N310"/>
      <c r="O310"/>
    </row>
    <row r="311" spans="2:15" x14ac:dyDescent="0.25">
      <c r="B311"/>
      <c r="N311"/>
      <c r="O311"/>
    </row>
    <row r="312" spans="2:15" x14ac:dyDescent="0.25">
      <c r="B312"/>
      <c r="N312"/>
      <c r="O312"/>
    </row>
    <row r="313" spans="2:15" x14ac:dyDescent="0.25">
      <c r="B313"/>
      <c r="N313"/>
      <c r="O313"/>
    </row>
    <row r="314" spans="2:15" x14ac:dyDescent="0.25">
      <c r="B314"/>
      <c r="N314"/>
      <c r="O314"/>
    </row>
    <row r="315" spans="2:15" x14ac:dyDescent="0.25">
      <c r="B315"/>
      <c r="N315"/>
      <c r="O315"/>
    </row>
    <row r="316" spans="2:15" x14ac:dyDescent="0.25">
      <c r="B316"/>
      <c r="N316"/>
      <c r="O316"/>
    </row>
    <row r="317" spans="2:15" x14ac:dyDescent="0.25">
      <c r="B317"/>
      <c r="N317"/>
      <c r="O317"/>
    </row>
    <row r="318" spans="2:15" x14ac:dyDescent="0.25">
      <c r="B318"/>
      <c r="N318"/>
      <c r="O318"/>
    </row>
    <row r="319" spans="2:15" x14ac:dyDescent="0.25">
      <c r="B319"/>
      <c r="N319"/>
      <c r="O319"/>
    </row>
    <row r="320" spans="2:15" x14ac:dyDescent="0.25">
      <c r="B320"/>
      <c r="N320"/>
      <c r="O320"/>
    </row>
    <row r="321" spans="2:15" x14ac:dyDescent="0.25">
      <c r="B321"/>
      <c r="N321"/>
      <c r="O321"/>
    </row>
    <row r="322" spans="2:15" x14ac:dyDescent="0.25">
      <c r="B322"/>
      <c r="N322"/>
      <c r="O322"/>
    </row>
    <row r="323" spans="2:15" x14ac:dyDescent="0.25">
      <c r="B323"/>
      <c r="N323"/>
      <c r="O323"/>
    </row>
    <row r="324" spans="2:15" x14ac:dyDescent="0.25">
      <c r="B324"/>
      <c r="N324"/>
      <c r="O324"/>
    </row>
    <row r="325" spans="2:15" x14ac:dyDescent="0.25">
      <c r="B325"/>
    </row>
    <row r="326" spans="2:15" x14ac:dyDescent="0.25">
      <c r="B326"/>
    </row>
    <row r="327" spans="2:15" x14ac:dyDescent="0.25">
      <c r="B327"/>
    </row>
    <row r="328" spans="2:15" x14ac:dyDescent="0.25">
      <c r="B328"/>
    </row>
    <row r="329" spans="2:15" x14ac:dyDescent="0.25">
      <c r="B329"/>
    </row>
    <row r="330" spans="2:15" x14ac:dyDescent="0.25">
      <c r="B330"/>
    </row>
    <row r="331" spans="2:15" x14ac:dyDescent="0.25">
      <c r="B331"/>
    </row>
    <row r="332" spans="2:15" x14ac:dyDescent="0.25">
      <c r="B332"/>
    </row>
    <row r="333" spans="2:15" x14ac:dyDescent="0.25">
      <c r="B333"/>
    </row>
    <row r="334" spans="2:15" x14ac:dyDescent="0.25">
      <c r="B334"/>
    </row>
    <row r="335" spans="2:15" x14ac:dyDescent="0.25">
      <c r="B335"/>
    </row>
    <row r="336" spans="2:15"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sheetData>
  <mergeCells count="3">
    <mergeCell ref="A7:E8"/>
    <mergeCell ref="H7:J8"/>
    <mergeCell ref="L7:O8"/>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Master Data</vt:lpstr>
      <vt:lpstr>Input Data</vt:lpstr>
      <vt:lpstr>Pivot tables</vt:lpstr>
      <vt:lpstr>Analysis</vt:lpstr>
      <vt:lpstr>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Pyae</dc:creator>
  <cp:lastModifiedBy>dell</cp:lastModifiedBy>
  <dcterms:created xsi:type="dcterms:W3CDTF">2021-11-03T11:40:02Z</dcterms:created>
  <dcterms:modified xsi:type="dcterms:W3CDTF">2024-08-15T14:06:39Z</dcterms:modified>
</cp:coreProperties>
</file>