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a\Documents\Github\SoftwareDissertation\media\"/>
    </mc:Choice>
  </mc:AlternateContent>
  <xr:revisionPtr revIDLastSave="0" documentId="13_ncr:1_{9243D7E1-0AE0-40B0-8C84-CF232D12B3BA}" xr6:coauthVersionLast="47" xr6:coauthVersionMax="47" xr10:uidLastSave="{00000000-0000-0000-0000-000000000000}"/>
  <bookViews>
    <workbookView xWindow="6330" yWindow="1905" windowWidth="21600" windowHeight="11055" xr2:uid="{5A634DFE-2E40-48B4-941D-BCCC518AD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D54" i="1"/>
  <c r="J42" i="1"/>
  <c r="J41" i="1"/>
  <c r="J39" i="1"/>
  <c r="J38" i="1"/>
  <c r="I42" i="1"/>
  <c r="I41" i="1"/>
  <c r="I40" i="1"/>
  <c r="I39" i="1"/>
  <c r="I38" i="1"/>
  <c r="H42" i="1"/>
  <c r="H41" i="1"/>
  <c r="H40" i="1"/>
  <c r="H39" i="1"/>
  <c r="H38" i="1"/>
  <c r="D42" i="1"/>
  <c r="D41" i="1"/>
  <c r="D39" i="1"/>
  <c r="D38" i="1"/>
  <c r="C42" i="1"/>
  <c r="C41" i="1"/>
  <c r="C40" i="1"/>
  <c r="C39" i="1"/>
  <c r="C38" i="1"/>
  <c r="B42" i="1"/>
  <c r="B41" i="1"/>
  <c r="B40" i="1"/>
  <c r="E40" i="1" s="1"/>
  <c r="B39" i="1"/>
  <c r="D31" i="1"/>
  <c r="D35" i="1" s="1"/>
  <c r="C34" i="1"/>
  <c r="E34" i="1" s="1"/>
  <c r="C33" i="1"/>
  <c r="C32" i="1"/>
  <c r="C31" i="1"/>
  <c r="C30" i="1"/>
  <c r="B33" i="1"/>
  <c r="B32" i="1"/>
  <c r="B30" i="1"/>
  <c r="C22" i="1"/>
  <c r="E22" i="1" s="1"/>
  <c r="C21" i="1"/>
  <c r="E21" i="1" s="1"/>
  <c r="B25" i="1"/>
  <c r="E25" i="1" s="1"/>
  <c r="B24" i="1"/>
  <c r="E24" i="1" s="1"/>
  <c r="B23" i="1"/>
  <c r="B22" i="1"/>
  <c r="B21" i="1"/>
  <c r="D26" i="1"/>
  <c r="D17" i="1"/>
  <c r="C17" i="1"/>
  <c r="B17" i="1"/>
  <c r="E16" i="1"/>
  <c r="E15" i="1"/>
  <c r="E14" i="1"/>
  <c r="E13" i="1"/>
  <c r="E12" i="1"/>
  <c r="D8" i="1"/>
  <c r="E4" i="1"/>
  <c r="E5" i="1"/>
  <c r="E6" i="1"/>
  <c r="E7" i="1"/>
  <c r="E3" i="1"/>
  <c r="C8" i="1"/>
  <c r="B8" i="1"/>
  <c r="C43" i="1" l="1"/>
  <c r="K41" i="1"/>
  <c r="D43" i="1"/>
  <c r="E41" i="1"/>
  <c r="B26" i="1"/>
  <c r="E42" i="1"/>
  <c r="C26" i="1"/>
  <c r="E26" i="1" s="1"/>
  <c r="E39" i="1"/>
  <c r="E33" i="1"/>
  <c r="K40" i="1"/>
  <c r="J43" i="1"/>
  <c r="K38" i="1"/>
  <c r="K42" i="1"/>
  <c r="I43" i="1"/>
  <c r="K39" i="1"/>
  <c r="H43" i="1"/>
  <c r="B43" i="1"/>
  <c r="E43" i="1" s="1"/>
  <c r="E38" i="1"/>
  <c r="E31" i="1"/>
  <c r="E32" i="1"/>
  <c r="C35" i="1"/>
  <c r="B35" i="1"/>
  <c r="E35" i="1" s="1"/>
  <c r="E30" i="1"/>
  <c r="E23" i="1"/>
  <c r="E8" i="1"/>
  <c r="E17" i="1"/>
  <c r="K43" i="1" l="1"/>
</calcChain>
</file>

<file path=xl/sharedStrings.xml><?xml version="1.0" encoding="utf-8"?>
<sst xmlns="http://schemas.openxmlformats.org/spreadsheetml/2006/main" count="78" uniqueCount="31">
  <si>
    <t>Train</t>
  </si>
  <si>
    <t>Val</t>
  </si>
  <si>
    <t>reef_1</t>
  </si>
  <si>
    <t>reef_2</t>
  </si>
  <si>
    <t>reef_3</t>
  </si>
  <si>
    <t>reef_4</t>
  </si>
  <si>
    <t>reef_5</t>
  </si>
  <si>
    <t>Test</t>
  </si>
  <si>
    <t>Total</t>
  </si>
  <si>
    <t>2nd iteration - 65/30/05 split</t>
  </si>
  <si>
    <t>1st iteration - 70/30 split</t>
  </si>
  <si>
    <t>3rd iteration - 60/20/20 split</t>
  </si>
  <si>
    <t>4th iteration - 60/20/20 split - new background images</t>
  </si>
  <si>
    <t>after robo flow</t>
  </si>
  <si>
    <t>reef</t>
  </si>
  <si>
    <t>bowline</t>
  </si>
  <si>
    <t>bowline_1</t>
  </si>
  <si>
    <t>bowline_2</t>
  </si>
  <si>
    <t>bowline_3</t>
  </si>
  <si>
    <t>bowline_4</t>
  </si>
  <si>
    <t>bowline_5</t>
  </si>
  <si>
    <t>Model</t>
  </si>
  <si>
    <t>Epochs</t>
  </si>
  <si>
    <t>Workers</t>
  </si>
  <si>
    <t>yolov5n</t>
  </si>
  <si>
    <t>yolov5s</t>
  </si>
  <si>
    <t>yolov5m</t>
  </si>
  <si>
    <t>yolov5l</t>
  </si>
  <si>
    <t>yolov5x</t>
  </si>
  <si>
    <t>Time Taken in Seconds</t>
  </si>
  <si>
    <t>out of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</si>
</sst>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0554-815B-442B-91BE-D79E2B4633AC}">
  <dimension ref="A1:K56"/>
  <sheetViews>
    <sheetView tabSelected="1" topLeftCell="A36" workbookViewId="0">
      <selection activeCell="A46" sqref="A46:D56"/>
    </sheetView>
  </sheetViews>
  <sheetFormatPr defaultRowHeight="15" x14ac:dyDescent="0.25"/>
  <cols>
    <col min="7" max="7" width="10.5703125" customWidth="1"/>
  </cols>
  <sheetData>
    <row r="1" spans="1:5" x14ac:dyDescent="0.25">
      <c r="A1" t="s">
        <v>10</v>
      </c>
    </row>
    <row r="2" spans="1:5" x14ac:dyDescent="0.25">
      <c r="B2" t="s">
        <v>0</v>
      </c>
      <c r="C2" t="s">
        <v>1</v>
      </c>
      <c r="D2" t="s">
        <v>7</v>
      </c>
      <c r="E2" t="s">
        <v>8</v>
      </c>
    </row>
    <row r="3" spans="1:5" x14ac:dyDescent="0.25">
      <c r="A3" t="s">
        <v>2</v>
      </c>
      <c r="B3">
        <v>58</v>
      </c>
      <c r="C3">
        <v>25</v>
      </c>
      <c r="E3">
        <f>SUM(B3:D3)</f>
        <v>83</v>
      </c>
    </row>
    <row r="4" spans="1:5" x14ac:dyDescent="0.25">
      <c r="A4" t="s">
        <v>3</v>
      </c>
      <c r="B4">
        <v>89</v>
      </c>
      <c r="C4">
        <v>39</v>
      </c>
      <c r="E4">
        <f t="shared" ref="E4:E8" si="0">SUM(B4:D4)</f>
        <v>128</v>
      </c>
    </row>
    <row r="5" spans="1:5" x14ac:dyDescent="0.25">
      <c r="A5" t="s">
        <v>4</v>
      </c>
      <c r="B5">
        <v>58</v>
      </c>
      <c r="C5">
        <v>26</v>
      </c>
      <c r="E5">
        <f t="shared" si="0"/>
        <v>84</v>
      </c>
    </row>
    <row r="6" spans="1:5" x14ac:dyDescent="0.25">
      <c r="A6" t="s">
        <v>5</v>
      </c>
      <c r="B6">
        <v>26</v>
      </c>
      <c r="C6">
        <v>12</v>
      </c>
      <c r="E6">
        <f t="shared" si="0"/>
        <v>38</v>
      </c>
    </row>
    <row r="7" spans="1:5" x14ac:dyDescent="0.25">
      <c r="A7" t="s">
        <v>6</v>
      </c>
      <c r="B7">
        <v>87</v>
      </c>
      <c r="C7">
        <v>38</v>
      </c>
      <c r="E7">
        <f t="shared" si="0"/>
        <v>125</v>
      </c>
    </row>
    <row r="8" spans="1:5" x14ac:dyDescent="0.25">
      <c r="B8">
        <f>SUM(B3:B7)</f>
        <v>318</v>
      </c>
      <c r="C8">
        <f>SUM(C3:C7)</f>
        <v>140</v>
      </c>
      <c r="D8">
        <f>SUM(D3:D7)</f>
        <v>0</v>
      </c>
      <c r="E8">
        <f t="shared" si="0"/>
        <v>458</v>
      </c>
    </row>
    <row r="10" spans="1:5" x14ac:dyDescent="0.25">
      <c r="A10" t="s">
        <v>9</v>
      </c>
    </row>
    <row r="11" spans="1:5" x14ac:dyDescent="0.25">
      <c r="B11" t="s">
        <v>0</v>
      </c>
      <c r="C11" t="s">
        <v>1</v>
      </c>
      <c r="D11" t="s">
        <v>7</v>
      </c>
      <c r="E11" t="s">
        <v>8</v>
      </c>
    </row>
    <row r="12" spans="1:5" x14ac:dyDescent="0.25">
      <c r="A12" t="s">
        <v>2</v>
      </c>
      <c r="B12">
        <v>161</v>
      </c>
      <c r="C12">
        <v>74</v>
      </c>
      <c r="D12">
        <v>13</v>
      </c>
      <c r="E12">
        <f>SUM(B12:D12)</f>
        <v>248</v>
      </c>
    </row>
    <row r="13" spans="1:5" x14ac:dyDescent="0.25">
      <c r="A13" t="s">
        <v>3</v>
      </c>
      <c r="B13">
        <v>167</v>
      </c>
      <c r="C13">
        <v>77</v>
      </c>
      <c r="D13">
        <v>13</v>
      </c>
      <c r="E13">
        <f t="shared" ref="E13:E17" si="1">SUM(B13:D13)</f>
        <v>257</v>
      </c>
    </row>
    <row r="14" spans="1:5" x14ac:dyDescent="0.25">
      <c r="A14" t="s">
        <v>4</v>
      </c>
      <c r="B14">
        <v>131</v>
      </c>
      <c r="C14">
        <v>60</v>
      </c>
      <c r="D14">
        <v>11</v>
      </c>
      <c r="E14">
        <f t="shared" si="1"/>
        <v>202</v>
      </c>
    </row>
    <row r="15" spans="1:5" x14ac:dyDescent="0.25">
      <c r="A15" t="s">
        <v>5</v>
      </c>
      <c r="B15">
        <v>132</v>
      </c>
      <c r="C15">
        <v>61</v>
      </c>
      <c r="D15">
        <v>11</v>
      </c>
      <c r="E15">
        <f t="shared" si="1"/>
        <v>204</v>
      </c>
    </row>
    <row r="16" spans="1:5" x14ac:dyDescent="0.25">
      <c r="A16" t="s">
        <v>6</v>
      </c>
      <c r="B16">
        <v>148</v>
      </c>
      <c r="C16">
        <v>68</v>
      </c>
      <c r="D16">
        <v>12</v>
      </c>
      <c r="E16">
        <f t="shared" si="1"/>
        <v>228</v>
      </c>
    </row>
    <row r="17" spans="1:5" x14ac:dyDescent="0.25">
      <c r="B17">
        <f>SUM(B12:B16)</f>
        <v>739</v>
      </c>
      <c r="C17">
        <f>SUM(C12:C16)</f>
        <v>340</v>
      </c>
      <c r="D17">
        <f>SUM(D12:D16)</f>
        <v>60</v>
      </c>
      <c r="E17">
        <f t="shared" si="1"/>
        <v>1139</v>
      </c>
    </row>
    <row r="19" spans="1:5" x14ac:dyDescent="0.25">
      <c r="A19" t="s">
        <v>11</v>
      </c>
    </row>
    <row r="20" spans="1:5" x14ac:dyDescent="0.25">
      <c r="B20" t="s">
        <v>0</v>
      </c>
      <c r="C20" t="s">
        <v>1</v>
      </c>
      <c r="D20" t="s">
        <v>7</v>
      </c>
      <c r="E20" t="s">
        <v>8</v>
      </c>
    </row>
    <row r="21" spans="1:5" x14ac:dyDescent="0.25">
      <c r="A21" t="s">
        <v>2</v>
      </c>
      <c r="B21">
        <f>296/2</f>
        <v>148</v>
      </c>
      <c r="C21">
        <f>98/2</f>
        <v>49</v>
      </c>
      <c r="D21">
        <v>51</v>
      </c>
      <c r="E21">
        <f>SUM(B21:D21)</f>
        <v>248</v>
      </c>
    </row>
    <row r="22" spans="1:5" x14ac:dyDescent="0.25">
      <c r="A22" t="s">
        <v>3</v>
      </c>
      <c r="B22">
        <f>308/2</f>
        <v>154</v>
      </c>
      <c r="C22">
        <f>102/2</f>
        <v>51</v>
      </c>
      <c r="D22">
        <v>52</v>
      </c>
      <c r="E22">
        <f t="shared" ref="E22:E26" si="2">SUM(B22:D22)</f>
        <v>257</v>
      </c>
    </row>
    <row r="23" spans="1:5" x14ac:dyDescent="0.25">
      <c r="A23" t="s">
        <v>4</v>
      </c>
      <c r="B23">
        <f>242/2</f>
        <v>121</v>
      </c>
      <c r="C23">
        <v>40</v>
      </c>
      <c r="D23">
        <v>41</v>
      </c>
      <c r="E23">
        <f t="shared" si="2"/>
        <v>202</v>
      </c>
    </row>
    <row r="24" spans="1:5" x14ac:dyDescent="0.25">
      <c r="A24" t="s">
        <v>5</v>
      </c>
      <c r="B24">
        <f>244/2</f>
        <v>122</v>
      </c>
      <c r="C24">
        <v>40</v>
      </c>
      <c r="D24">
        <v>42</v>
      </c>
      <c r="E24">
        <f t="shared" si="2"/>
        <v>204</v>
      </c>
    </row>
    <row r="25" spans="1:5" x14ac:dyDescent="0.25">
      <c r="A25" t="s">
        <v>6</v>
      </c>
      <c r="B25">
        <f>272/2</f>
        <v>136</v>
      </c>
      <c r="C25">
        <v>45</v>
      </c>
      <c r="D25">
        <v>47</v>
      </c>
      <c r="E25">
        <f t="shared" si="2"/>
        <v>228</v>
      </c>
    </row>
    <row r="26" spans="1:5" x14ac:dyDescent="0.25">
      <c r="B26">
        <f>SUM(B21:B25)</f>
        <v>681</v>
      </c>
      <c r="C26">
        <f>SUM(C21:C25)</f>
        <v>225</v>
      </c>
      <c r="D26">
        <f>SUM(D21:D25)</f>
        <v>233</v>
      </c>
      <c r="E26">
        <f t="shared" si="2"/>
        <v>1139</v>
      </c>
    </row>
    <row r="28" spans="1:5" x14ac:dyDescent="0.25">
      <c r="A28" t="s">
        <v>12</v>
      </c>
    </row>
    <row r="29" spans="1:5" x14ac:dyDescent="0.25">
      <c r="B29" t="s">
        <v>0</v>
      </c>
      <c r="C29" t="s">
        <v>1</v>
      </c>
      <c r="D29" t="s">
        <v>7</v>
      </c>
      <c r="E29" t="s">
        <v>8</v>
      </c>
    </row>
    <row r="30" spans="1:5" x14ac:dyDescent="0.25">
      <c r="A30" t="s">
        <v>2</v>
      </c>
      <c r="B30">
        <f>390/2</f>
        <v>195</v>
      </c>
      <c r="C30">
        <f>130/2</f>
        <v>65</v>
      </c>
      <c r="D30">
        <v>65</v>
      </c>
      <c r="E30">
        <f>SUM(B30:D30)</f>
        <v>325</v>
      </c>
    </row>
    <row r="31" spans="1:5" x14ac:dyDescent="0.25">
      <c r="A31" t="s">
        <v>3</v>
      </c>
      <c r="B31">
        <v>204</v>
      </c>
      <c r="C31">
        <f>136/2</f>
        <v>68</v>
      </c>
      <c r="D31">
        <f>138/2</f>
        <v>69</v>
      </c>
      <c r="E31">
        <f t="shared" ref="E31:E35" si="3">SUM(B31:D31)</f>
        <v>341</v>
      </c>
    </row>
    <row r="32" spans="1:5" x14ac:dyDescent="0.25">
      <c r="A32" t="s">
        <v>4</v>
      </c>
      <c r="B32">
        <f>376/2</f>
        <v>188</v>
      </c>
      <c r="C32">
        <f>124/2</f>
        <v>62</v>
      </c>
      <c r="D32">
        <v>64</v>
      </c>
      <c r="E32">
        <f t="shared" si="3"/>
        <v>314</v>
      </c>
    </row>
    <row r="33" spans="1:11" x14ac:dyDescent="0.25">
      <c r="A33" t="s">
        <v>5</v>
      </c>
      <c r="B33">
        <f>352/2</f>
        <v>176</v>
      </c>
      <c r="C33">
        <f>116/2</f>
        <v>58</v>
      </c>
      <c r="D33">
        <v>60</v>
      </c>
      <c r="E33">
        <f t="shared" si="3"/>
        <v>294</v>
      </c>
    </row>
    <row r="34" spans="1:11" x14ac:dyDescent="0.25">
      <c r="A34" t="s">
        <v>6</v>
      </c>
      <c r="B34">
        <v>204</v>
      </c>
      <c r="C34">
        <f>136/2</f>
        <v>68</v>
      </c>
      <c r="D34">
        <v>69</v>
      </c>
      <c r="E34">
        <f t="shared" si="3"/>
        <v>341</v>
      </c>
    </row>
    <row r="35" spans="1:11" x14ac:dyDescent="0.25">
      <c r="B35">
        <f>SUM(B30:B34)</f>
        <v>967</v>
      </c>
      <c r="C35">
        <f>SUM(C30:C34)</f>
        <v>321</v>
      </c>
      <c r="D35">
        <f>SUM(D30:D34)</f>
        <v>327</v>
      </c>
      <c r="E35">
        <f t="shared" si="3"/>
        <v>1615</v>
      </c>
    </row>
    <row r="36" spans="1:11" x14ac:dyDescent="0.25">
      <c r="A36" t="s">
        <v>13</v>
      </c>
    </row>
    <row r="37" spans="1:11" x14ac:dyDescent="0.25">
      <c r="A37" t="s">
        <v>14</v>
      </c>
      <c r="B37" t="s">
        <v>0</v>
      </c>
      <c r="C37" t="s">
        <v>1</v>
      </c>
      <c r="D37" t="s">
        <v>7</v>
      </c>
      <c r="E37" t="s">
        <v>8</v>
      </c>
      <c r="G37" t="s">
        <v>15</v>
      </c>
      <c r="H37" t="s">
        <v>0</v>
      </c>
      <c r="I37" t="s">
        <v>1</v>
      </c>
      <c r="J37" t="s">
        <v>7</v>
      </c>
      <c r="K37" t="s">
        <v>8</v>
      </c>
    </row>
    <row r="38" spans="1:11" x14ac:dyDescent="0.25">
      <c r="A38" t="s">
        <v>2</v>
      </c>
      <c r="B38">
        <v>342</v>
      </c>
      <c r="C38">
        <f>228/2</f>
        <v>114</v>
      </c>
      <c r="D38">
        <f>230/2</f>
        <v>115</v>
      </c>
      <c r="E38">
        <f>SUM(B38:D38)</f>
        <v>571</v>
      </c>
      <c r="G38" t="s">
        <v>16</v>
      </c>
      <c r="H38">
        <f>776/2</f>
        <v>388</v>
      </c>
      <c r="I38">
        <f>258/2</f>
        <v>129</v>
      </c>
      <c r="J38">
        <f>262/2</f>
        <v>131</v>
      </c>
      <c r="K38">
        <f>SUM(H38:J38)</f>
        <v>648</v>
      </c>
    </row>
    <row r="39" spans="1:11" x14ac:dyDescent="0.25">
      <c r="A39" t="s">
        <v>3</v>
      </c>
      <c r="B39">
        <f>718/2</f>
        <v>359</v>
      </c>
      <c r="C39">
        <f>238/2</f>
        <v>119</v>
      </c>
      <c r="D39">
        <f>242/2</f>
        <v>121</v>
      </c>
      <c r="E39">
        <f t="shared" ref="E39:E43" si="4">SUM(B39:D39)</f>
        <v>599</v>
      </c>
      <c r="G39" t="s">
        <v>17</v>
      </c>
      <c r="H39">
        <f>618/2</f>
        <v>309</v>
      </c>
      <c r="I39">
        <f>206/2</f>
        <v>103</v>
      </c>
      <c r="J39">
        <f>206/2</f>
        <v>103</v>
      </c>
      <c r="K39">
        <f t="shared" ref="K39:K43" si="5">SUM(H39:J39)</f>
        <v>515</v>
      </c>
    </row>
    <row r="40" spans="1:11" x14ac:dyDescent="0.25">
      <c r="A40" t="s">
        <v>4</v>
      </c>
      <c r="B40">
        <f>654/2</f>
        <v>327</v>
      </c>
      <c r="C40">
        <f>218/2</f>
        <v>109</v>
      </c>
      <c r="D40">
        <v>110</v>
      </c>
      <c r="E40">
        <f t="shared" si="4"/>
        <v>546</v>
      </c>
      <c r="G40" t="s">
        <v>18</v>
      </c>
      <c r="H40">
        <f>614/2</f>
        <v>307</v>
      </c>
      <c r="I40">
        <f>204/2</f>
        <v>102</v>
      </c>
      <c r="J40">
        <v>103</v>
      </c>
      <c r="K40">
        <f t="shared" si="5"/>
        <v>512</v>
      </c>
    </row>
    <row r="41" spans="1:11" x14ac:dyDescent="0.25">
      <c r="A41" t="s">
        <v>5</v>
      </c>
      <c r="B41">
        <f>590/2</f>
        <v>295</v>
      </c>
      <c r="C41">
        <f>196/2</f>
        <v>98</v>
      </c>
      <c r="D41">
        <f>198/2</f>
        <v>99</v>
      </c>
      <c r="E41">
        <f t="shared" si="4"/>
        <v>492</v>
      </c>
      <c r="G41" t="s">
        <v>19</v>
      </c>
      <c r="H41">
        <f>726/2</f>
        <v>363</v>
      </c>
      <c r="I41">
        <f>242/2</f>
        <v>121</v>
      </c>
      <c r="J41">
        <f>242/2</f>
        <v>121</v>
      </c>
      <c r="K41">
        <f t="shared" si="5"/>
        <v>605</v>
      </c>
    </row>
    <row r="42" spans="1:11" x14ac:dyDescent="0.25">
      <c r="A42" t="s">
        <v>6</v>
      </c>
      <c r="B42">
        <f>730/2</f>
        <v>365</v>
      </c>
      <c r="C42">
        <f>242/2</f>
        <v>121</v>
      </c>
      <c r="D42">
        <f>246/2</f>
        <v>123</v>
      </c>
      <c r="E42">
        <f t="shared" si="4"/>
        <v>609</v>
      </c>
      <c r="G42" t="s">
        <v>20</v>
      </c>
      <c r="H42">
        <f>750/2</f>
        <v>375</v>
      </c>
      <c r="I42">
        <f>250/2</f>
        <v>125</v>
      </c>
      <c r="J42">
        <f>252/2</f>
        <v>126</v>
      </c>
      <c r="K42">
        <f t="shared" si="5"/>
        <v>626</v>
      </c>
    </row>
    <row r="43" spans="1:11" x14ac:dyDescent="0.25">
      <c r="B43">
        <f>SUM(B38:B42)</f>
        <v>1688</v>
      </c>
      <c r="C43">
        <f>SUM(C38:C42)</f>
        <v>561</v>
      </c>
      <c r="D43">
        <f>SUM(D38:D42)</f>
        <v>568</v>
      </c>
      <c r="E43">
        <f t="shared" si="4"/>
        <v>2817</v>
      </c>
      <c r="H43">
        <f>SUM(H38:H42)</f>
        <v>1742</v>
      </c>
      <c r="I43">
        <f>SUM(I38:I42)</f>
        <v>580</v>
      </c>
      <c r="J43">
        <f>SUM(J38:J42)</f>
        <v>584</v>
      </c>
      <c r="K43">
        <f t="shared" si="5"/>
        <v>2906</v>
      </c>
    </row>
    <row r="46" spans="1:11" x14ac:dyDescent="0.25">
      <c r="A46" t="s">
        <v>21</v>
      </c>
      <c r="B46" t="s">
        <v>22</v>
      </c>
      <c r="C46" t="s">
        <v>23</v>
      </c>
      <c r="D46" t="s">
        <v>29</v>
      </c>
    </row>
    <row r="47" spans="1:11" x14ac:dyDescent="0.25">
      <c r="A47" t="s">
        <v>24</v>
      </c>
      <c r="B47">
        <v>3</v>
      </c>
      <c r="C47">
        <v>8</v>
      </c>
      <c r="D47">
        <v>240</v>
      </c>
    </row>
    <row r="48" spans="1:11" x14ac:dyDescent="0.25">
      <c r="A48" t="s">
        <v>24</v>
      </c>
      <c r="B48">
        <v>3</v>
      </c>
      <c r="C48">
        <v>4</v>
      </c>
      <c r="D48">
        <v>200</v>
      </c>
    </row>
    <row r="49" spans="1:4" x14ac:dyDescent="0.25">
      <c r="A49" t="s">
        <v>25</v>
      </c>
      <c r="B49">
        <v>3</v>
      </c>
      <c r="C49">
        <v>8</v>
      </c>
      <c r="D49">
        <v>300</v>
      </c>
    </row>
    <row r="50" spans="1:4" x14ac:dyDescent="0.25">
      <c r="A50" t="s">
        <v>25</v>
      </c>
      <c r="B50">
        <v>3</v>
      </c>
      <c r="C50">
        <v>4</v>
      </c>
      <c r="D50">
        <v>200</v>
      </c>
    </row>
    <row r="51" spans="1:4" x14ac:dyDescent="0.25">
      <c r="A51" t="s">
        <v>26</v>
      </c>
      <c r="B51">
        <v>3</v>
      </c>
      <c r="C51">
        <v>8</v>
      </c>
      <c r="D51" t="s">
        <v>30</v>
      </c>
    </row>
    <row r="52" spans="1:4" x14ac:dyDescent="0.25">
      <c r="A52" t="s">
        <v>26</v>
      </c>
      <c r="B52">
        <v>3</v>
      </c>
      <c r="C52">
        <v>4</v>
      </c>
      <c r="D52">
        <v>210</v>
      </c>
    </row>
    <row r="53" spans="1:4" x14ac:dyDescent="0.25">
      <c r="A53" t="s">
        <v>27</v>
      </c>
      <c r="B53">
        <v>3</v>
      </c>
      <c r="C53">
        <v>8</v>
      </c>
      <c r="D53" t="s">
        <v>30</v>
      </c>
    </row>
    <row r="54" spans="1:4" x14ac:dyDescent="0.25">
      <c r="A54" t="s">
        <v>27</v>
      </c>
      <c r="B54">
        <v>3</v>
      </c>
      <c r="C54">
        <v>4</v>
      </c>
      <c r="D54">
        <f>21*60</f>
        <v>1260</v>
      </c>
    </row>
    <row r="55" spans="1:4" x14ac:dyDescent="0.25">
      <c r="A55" t="s">
        <v>28</v>
      </c>
      <c r="B55">
        <v>3</v>
      </c>
      <c r="C55">
        <v>8</v>
      </c>
      <c r="D55" t="s">
        <v>30</v>
      </c>
    </row>
    <row r="56" spans="1:4" x14ac:dyDescent="0.25">
      <c r="A56" t="s">
        <v>28</v>
      </c>
      <c r="B56">
        <v>3</v>
      </c>
      <c r="C56">
        <v>4</v>
      </c>
      <c r="D56">
        <f>44*60</f>
        <v>2640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Alvin Cassar</cp:lastModifiedBy>
  <dcterms:created xsi:type="dcterms:W3CDTF">2023-03-21T11:08:55Z</dcterms:created>
  <dcterms:modified xsi:type="dcterms:W3CDTF">2023-09-13T23:24:48Z</dcterms:modified>
</cp:coreProperties>
</file>