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northernbaysmotors.sharepoint.com/sites/Financial/Shared Documents/Peter Correspondence/Weekly dashboard projects/"/>
    </mc:Choice>
  </mc:AlternateContent>
  <xr:revisionPtr revIDLastSave="409" documentId="8_{32DCA89D-494E-480E-BBF1-43FBE4516DC0}" xr6:coauthVersionLast="47" xr6:coauthVersionMax="47" xr10:uidLastSave="{6631768C-4DA0-472E-B636-B9DA98DDF52D}"/>
  <bookViews>
    <workbookView xWindow="28680" yWindow="-120" windowWidth="29040" windowHeight="15720" xr2:uid="{7974A65D-9088-40B5-8E46-0143F03EEAE2}"/>
  </bookViews>
  <sheets>
    <sheet name="Commission OLD vs NEW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H48" i="1"/>
  <c r="H47" i="1"/>
  <c r="C19" i="1"/>
  <c r="C22" i="1"/>
  <c r="C21" i="1"/>
  <c r="H44" i="1"/>
  <c r="C42" i="1" a="1"/>
  <c r="C42" i="1" s="1"/>
  <c r="H43" i="1" a="1"/>
  <c r="H43" i="1" s="1"/>
  <c r="C10" i="1"/>
  <c r="H17" i="1"/>
  <c r="H20" i="1"/>
  <c r="H13" i="1"/>
  <c r="H12" i="1"/>
  <c r="H21" i="1"/>
  <c r="H59" i="1"/>
  <c r="B59" i="1"/>
  <c r="C59" i="1" s="1"/>
  <c r="C48" i="1"/>
  <c r="C47" i="1"/>
  <c r="C46" i="1"/>
  <c r="C45" i="1"/>
  <c r="G38" i="1"/>
  <c r="B38" i="1"/>
  <c r="H29" i="1"/>
  <c r="C27" i="1"/>
  <c r="C18" i="1"/>
  <c r="C17" i="1"/>
  <c r="C16" i="1"/>
  <c r="C15" i="1"/>
  <c r="C14" i="1"/>
  <c r="C13" i="1"/>
  <c r="C12" i="1"/>
  <c r="G6" i="1"/>
  <c r="B6" i="1"/>
  <c r="C56" i="1" l="1"/>
  <c r="C57" i="1" s="1"/>
  <c r="C24" i="1"/>
  <c r="C28" i="1" s="1"/>
  <c r="H26" i="1"/>
  <c r="H30" i="1" s="1"/>
  <c r="C25" i="1" l="1"/>
  <c r="C60" i="1"/>
  <c r="H32" i="1"/>
  <c r="H27" i="1"/>
  <c r="H56" i="1" l="1"/>
  <c r="H57" i="1" s="1"/>
  <c r="H60" i="1" l="1"/>
  <c r="H6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<sst xmlns="http://schemas.openxmlformats.org/spreadsheetml/2006/main" count="67" uniqueCount="34">
  <si>
    <t>Total</t>
  </si>
  <si>
    <t>Fixed Salary</t>
  </si>
  <si>
    <t>Total Commission Per units</t>
  </si>
  <si>
    <t>Total Commission Earning</t>
  </si>
  <si>
    <t>16+</t>
  </si>
  <si>
    <t>Volume Incentive</t>
  </si>
  <si>
    <t>Gross Profits</t>
  </si>
  <si>
    <t>Assuming All Hits</t>
  </si>
  <si>
    <t>NPS</t>
  </si>
  <si>
    <t>Based Rates</t>
  </si>
  <si>
    <t>UV Delivered - NEW</t>
  </si>
  <si>
    <t>UV Delivered - OLD</t>
  </si>
  <si>
    <t>Outlier - James</t>
  </si>
  <si>
    <t>Tinted Windows</t>
  </si>
  <si>
    <t>Paint Fabric</t>
  </si>
  <si>
    <t>Finance and Extra Care</t>
  </si>
  <si>
    <t>Units 20+</t>
  </si>
  <si>
    <t>Velocity Target</t>
  </si>
  <si>
    <t>Accessory Target</t>
  </si>
  <si>
    <t>If NPS &gt; 5 then $50 per units</t>
  </si>
  <si>
    <t>Operational Excellence</t>
  </si>
  <si>
    <t>Volume Incentive / units</t>
  </si>
  <si>
    <t>Velocity</t>
  </si>
  <si>
    <t>Accessory Achievement</t>
  </si>
  <si>
    <t>NV Delivered - NEW</t>
  </si>
  <si>
    <t>NV Delivered - OLD</t>
  </si>
  <si>
    <t>Outlier - Andrew</t>
  </si>
  <si>
    <t xml:space="preserve">Salary Old Version  </t>
  </si>
  <si>
    <t xml:space="preserve">Salary New Version  </t>
  </si>
  <si>
    <t>NV Delivered</t>
  </si>
  <si>
    <t>UV Delivered</t>
  </si>
  <si>
    <t>Budget</t>
  </si>
  <si>
    <t>110%+</t>
  </si>
  <si>
    <t>If achieve 20+ more additional $50 per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</si>
</sst>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43" fontId="3" fillId="0" borderId="1" xfId="1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43" fontId="4" fillId="0" borderId="4" xfId="1" applyFont="1" applyBorder="1"/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vertical="center"/>
    </xf>
    <xf numFmtId="43" fontId="4" fillId="0" borderId="6" xfId="1" applyFont="1" applyBorder="1"/>
    <xf numFmtId="4" fontId="4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center" wrapText="1"/>
    </xf>
    <xf numFmtId="0" fontId="4" fillId="0" borderId="5" xfId="0" applyFont="1" applyBorder="1" applyAlignment="1">
      <alignment horizontal="left" indent="1"/>
    </xf>
    <xf numFmtId="0" fontId="4" fillId="0" borderId="5" xfId="0" applyFont="1" applyBorder="1"/>
    <xf numFmtId="0" fontId="4" fillId="0" borderId="5" xfId="0" applyFont="1" applyBorder="1" applyAlignment="1">
      <alignment horizontal="left" vertical="center"/>
    </xf>
    <xf numFmtId="0" fontId="4" fillId="0" borderId="4" xfId="0" quotePrefix="1" applyFont="1" applyBorder="1" applyAlignment="1">
      <alignment horizontal="center" wrapText="1"/>
    </xf>
    <xf numFmtId="0" fontId="3" fillId="0" borderId="4" xfId="0" quotePrefix="1" applyFont="1" applyBorder="1" applyAlignment="1">
      <alignment horizontal="center" wrapText="1"/>
    </xf>
    <xf numFmtId="0" fontId="4" fillId="0" borderId="7" xfId="0" quotePrefix="1" applyFont="1" applyBorder="1" applyAlignment="1">
      <alignment horizontal="center" wrapText="1"/>
    </xf>
    <xf numFmtId="0" fontId="4" fillId="0" borderId="8" xfId="0" quotePrefix="1" applyFont="1" applyBorder="1" applyAlignment="1">
      <alignment horizontal="center" wrapText="1"/>
    </xf>
    <xf numFmtId="0" fontId="4" fillId="0" borderId="9" xfId="0" applyFont="1" applyBorder="1" applyAlignment="1">
      <alignment vertical="center"/>
    </xf>
    <xf numFmtId="17" fontId="0" fillId="0" borderId="0" xfId="0" applyNumberFormat="1"/>
    <xf numFmtId="9" fontId="4" fillId="0" borderId="5" xfId="0" applyNumberFormat="1" applyFont="1" applyBorder="1" applyAlignment="1">
      <alignment horizontal="left" vertical="center"/>
    </xf>
    <xf numFmtId="9" fontId="4" fillId="0" borderId="4" xfId="0" quotePrefix="1" applyNumberFormat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5" xfId="0" applyFont="1" applyBorder="1" applyAlignment="1">
      <alignment horizontal="left"/>
    </xf>
    <xf numFmtId="0" fontId="0" fillId="0" borderId="0" xfId="0" quotePrefix="1"/>
    <xf numFmtId="43" fontId="0" fillId="0" borderId="0" xfId="0" applyNumberFormat="1"/>
    <xf numFmtId="0" fontId="4" fillId="0" borderId="7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CAA3-9F2A-4005-AEC0-C3941B02AF69}">
  <sheetPr>
    <tabColor theme="9" tint="0.79998168889431442"/>
  </sheetPr>
  <dimension ref="A2:AG62"/>
  <sheetViews>
    <sheetView tabSelected="1" zoomScale="94" zoomScaleNormal="85" workbookViewId="0">
      <selection activeCell="L60" sqref="L60"/>
    </sheetView>
  </sheetViews>
  <sheetFormatPr defaultColWidth="20" defaultRowHeight="15" x14ac:dyDescent="0.25"/>
  <cols>
    <col min="1" max="1" width="23.42578125" customWidth="1"/>
    <col min="4" max="4" width="20" style="1"/>
    <col min="11" max="11" width="19" customWidth="1"/>
    <col min="12" max="21" width="10.7109375" customWidth="1"/>
  </cols>
  <sheetData>
    <row r="2" spans="1:33" x14ac:dyDescent="0.25">
      <c r="A2" t="s">
        <v>26</v>
      </c>
    </row>
    <row r="5" spans="1:33" ht="15.75" thickBot="1" x14ac:dyDescent="0.3">
      <c r="C5" s="19">
        <v>45292</v>
      </c>
      <c r="H5" s="19">
        <v>45292</v>
      </c>
      <c r="I5" s="1"/>
    </row>
    <row r="6" spans="1:33" x14ac:dyDescent="0.25">
      <c r="A6" s="18" t="s">
        <v>25</v>
      </c>
      <c r="B6" s="17">
        <f>SUM(C6:C6)</f>
        <v>31</v>
      </c>
      <c r="C6" s="26">
        <v>31</v>
      </c>
      <c r="F6" s="18" t="s">
        <v>24</v>
      </c>
      <c r="G6" s="17">
        <f>SUM(H6:H6)</f>
        <v>31</v>
      </c>
      <c r="H6" s="26">
        <v>31</v>
      </c>
      <c r="I6" s="1"/>
      <c r="K6" t="s">
        <v>29</v>
      </c>
      <c r="L6">
        <v>1</v>
      </c>
      <c r="M6">
        <v>2</v>
      </c>
      <c r="N6">
        <v>3</v>
      </c>
      <c r="O6">
        <v>4</v>
      </c>
      <c r="P6">
        <v>5</v>
      </c>
      <c r="Q6">
        <v>6</v>
      </c>
      <c r="R6">
        <v>7</v>
      </c>
      <c r="S6">
        <v>8</v>
      </c>
      <c r="T6">
        <v>9</v>
      </c>
      <c r="U6">
        <v>10</v>
      </c>
    </row>
    <row r="7" spans="1:33" x14ac:dyDescent="0.25">
      <c r="A7" s="7" t="s">
        <v>31</v>
      </c>
      <c r="B7" s="10"/>
      <c r="C7" s="14">
        <v>8</v>
      </c>
      <c r="F7" s="7" t="s">
        <v>31</v>
      </c>
      <c r="G7" s="10"/>
      <c r="H7" s="14">
        <v>8</v>
      </c>
      <c r="I7" s="1"/>
      <c r="K7" t="s">
        <v>27</v>
      </c>
      <c r="L7" s="25">
        <v>4056.36</v>
      </c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</row>
    <row r="8" spans="1:33" x14ac:dyDescent="0.25">
      <c r="A8" s="7"/>
      <c r="B8" s="10"/>
      <c r="C8" s="15"/>
      <c r="F8" s="7" t="s">
        <v>8</v>
      </c>
      <c r="G8" s="10"/>
      <c r="H8" s="14">
        <v>6</v>
      </c>
      <c r="I8" s="1"/>
      <c r="K8" t="s">
        <v>28</v>
      </c>
      <c r="L8" s="25">
        <v>5000</v>
      </c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spans="1:33" x14ac:dyDescent="0.25">
      <c r="A9" s="7"/>
      <c r="B9" s="10"/>
      <c r="C9" s="5"/>
      <c r="F9" s="7" t="s">
        <v>23</v>
      </c>
      <c r="G9" s="10"/>
      <c r="H9" s="21">
        <v>1.2</v>
      </c>
      <c r="I9" s="1"/>
      <c r="L9" s="25"/>
    </row>
    <row r="10" spans="1:33" x14ac:dyDescent="0.25">
      <c r="A10" s="7" t="s">
        <v>9</v>
      </c>
      <c r="B10" s="10">
        <v>100</v>
      </c>
      <c r="C10" s="5">
        <f>IF(C6&gt;=C7,C6*B10,0)</f>
        <v>3100</v>
      </c>
      <c r="F10" s="7" t="s">
        <v>22</v>
      </c>
      <c r="G10" s="10"/>
      <c r="H10" s="14">
        <v>12</v>
      </c>
      <c r="I10" s="1"/>
      <c r="L10" s="25"/>
    </row>
    <row r="11" spans="1:33" x14ac:dyDescent="0.25">
      <c r="A11" s="12" t="s">
        <v>21</v>
      </c>
      <c r="B11" s="10"/>
      <c r="C11" s="5"/>
      <c r="F11" s="7"/>
      <c r="G11" s="10"/>
      <c r="H11" s="5"/>
      <c r="L11" s="25"/>
      <c r="M11" s="25"/>
    </row>
    <row r="12" spans="1:33" x14ac:dyDescent="0.25">
      <c r="A12" s="13">
        <v>8</v>
      </c>
      <c r="B12" s="10">
        <v>500</v>
      </c>
      <c r="C12" s="5">
        <f t="shared" ref="C12:C18" si="0">IF($C$6&gt;=A12,B12,0)</f>
        <v>500</v>
      </c>
      <c r="F12" s="7" t="s">
        <v>9</v>
      </c>
      <c r="G12" s="10">
        <v>250</v>
      </c>
      <c r="H12" s="5">
        <f>IF(H6&gt;=H7,H6*G12,0)</f>
        <v>7750</v>
      </c>
      <c r="L12" s="25"/>
      <c r="M12" s="25"/>
    </row>
    <row r="13" spans="1:33" x14ac:dyDescent="0.25">
      <c r="A13" s="13">
        <v>10</v>
      </c>
      <c r="B13" s="10">
        <v>1000</v>
      </c>
      <c r="C13" s="5">
        <f t="shared" si="0"/>
        <v>1000</v>
      </c>
      <c r="F13" s="12" t="s">
        <v>8</v>
      </c>
      <c r="G13" s="22">
        <v>50</v>
      </c>
      <c r="H13" s="5">
        <f>IF(AND(H6&gt;=H7,H8&gt;F14),H6*G13,0)</f>
        <v>1550</v>
      </c>
      <c r="I13" s="1" t="s">
        <v>7</v>
      </c>
      <c r="L13" s="25"/>
      <c r="M13" s="25"/>
    </row>
    <row r="14" spans="1:33" x14ac:dyDescent="0.25">
      <c r="A14" s="13">
        <v>12</v>
      </c>
      <c r="B14" s="10">
        <v>1000</v>
      </c>
      <c r="C14" s="5">
        <f t="shared" si="0"/>
        <v>1000</v>
      </c>
      <c r="F14" s="23">
        <v>5</v>
      </c>
      <c r="H14" s="5"/>
      <c r="I14" s="1" t="s">
        <v>19</v>
      </c>
      <c r="L14" s="25"/>
      <c r="M14" s="25"/>
    </row>
    <row r="15" spans="1:33" x14ac:dyDescent="0.25">
      <c r="A15" s="13">
        <v>15</v>
      </c>
      <c r="B15" s="10">
        <v>1000</v>
      </c>
      <c r="C15" s="5">
        <f t="shared" si="0"/>
        <v>1000</v>
      </c>
      <c r="F15" s="23" t="s">
        <v>20</v>
      </c>
      <c r="G15" s="24"/>
      <c r="H15" s="5"/>
      <c r="I15" s="1"/>
      <c r="L15" s="25"/>
      <c r="M15" s="25"/>
    </row>
    <row r="16" spans="1:33" x14ac:dyDescent="0.25">
      <c r="A16" s="13">
        <v>18</v>
      </c>
      <c r="B16" s="10">
        <v>1000</v>
      </c>
      <c r="C16" s="5">
        <f t="shared" si="0"/>
        <v>1000</v>
      </c>
      <c r="F16" s="13" t="s">
        <v>18</v>
      </c>
      <c r="G16" s="10"/>
      <c r="H16" s="5"/>
      <c r="I16" s="1" t="s">
        <v>7</v>
      </c>
      <c r="L16" s="25"/>
      <c r="M16" s="25"/>
    </row>
    <row r="17" spans="1:13" x14ac:dyDescent="0.25">
      <c r="A17" s="13">
        <v>20</v>
      </c>
      <c r="B17" s="10">
        <v>1000</v>
      </c>
      <c r="C17" s="5">
        <f t="shared" si="0"/>
        <v>1000</v>
      </c>
      <c r="F17" s="20">
        <v>1</v>
      </c>
      <c r="G17" s="10">
        <v>50</v>
      </c>
      <c r="H17" s="5">
        <f>IF(AND(H9&gt;=F17,H9&lt;120%,H6&gt;=H7),G17*H6,0)</f>
        <v>0</v>
      </c>
      <c r="I17" s="1" t="s">
        <v>7</v>
      </c>
      <c r="L17" s="25"/>
      <c r="M17" s="25"/>
    </row>
    <row r="18" spans="1:13" x14ac:dyDescent="0.25">
      <c r="A18" s="13">
        <v>25</v>
      </c>
      <c r="B18" s="10">
        <v>1000</v>
      </c>
      <c r="C18" s="5">
        <f t="shared" si="0"/>
        <v>1000</v>
      </c>
      <c r="F18" s="20" t="s">
        <v>32</v>
      </c>
      <c r="G18" s="10">
        <v>75</v>
      </c>
      <c r="H18" s="5">
        <f>IF(AND(H9&gt;=120%,H6&gt;=H7),G18*H6,0)</f>
        <v>2325</v>
      </c>
      <c r="I18" s="1"/>
      <c r="L18" s="25"/>
      <c r="M18" s="25"/>
    </row>
    <row r="19" spans="1:13" x14ac:dyDescent="0.25">
      <c r="A19" s="13">
        <v>26</v>
      </c>
      <c r="B19" s="10">
        <v>200</v>
      </c>
      <c r="C19" s="5">
        <f>IF($C$6&gt;=A19,$B$19*($C$6-$A$19+1),0)</f>
        <v>1200</v>
      </c>
      <c r="F19" s="13" t="s">
        <v>17</v>
      </c>
      <c r="G19" s="10"/>
      <c r="H19" s="5"/>
      <c r="I19" s="1" t="s">
        <v>7</v>
      </c>
      <c r="L19" s="25"/>
      <c r="M19" s="25"/>
    </row>
    <row r="20" spans="1:13" x14ac:dyDescent="0.25">
      <c r="A20" s="7" t="s">
        <v>15</v>
      </c>
      <c r="B20" s="10"/>
      <c r="C20" s="5"/>
      <c r="F20" s="13">
        <v>12</v>
      </c>
      <c r="G20" s="10">
        <v>50</v>
      </c>
      <c r="H20" s="5">
        <f>IF(AND($H$10&lt;=$F$20,H6&gt;=H7),$H$6*$G$20,0)</f>
        <v>1550</v>
      </c>
      <c r="L20" s="25"/>
      <c r="M20" s="25"/>
    </row>
    <row r="21" spans="1:13" x14ac:dyDescent="0.25">
      <c r="A21" s="7" t="s">
        <v>14</v>
      </c>
      <c r="B21" s="10">
        <v>100</v>
      </c>
      <c r="C21" s="5">
        <f>IF(C6&gt;=C7,$C$6*$B21,0)</f>
        <v>3100</v>
      </c>
      <c r="D21" s="1" t="s">
        <v>7</v>
      </c>
      <c r="F21" s="13" t="s">
        <v>16</v>
      </c>
      <c r="G21" s="10">
        <v>50</v>
      </c>
      <c r="H21" s="5">
        <f>IF(H6&gt;=F22,(H6*G21),0)</f>
        <v>1550</v>
      </c>
      <c r="I21" s="1" t="s">
        <v>33</v>
      </c>
      <c r="L21" s="25"/>
      <c r="M21" s="25"/>
    </row>
    <row r="22" spans="1:13" x14ac:dyDescent="0.25">
      <c r="A22" s="12" t="s">
        <v>13</v>
      </c>
      <c r="B22" s="6">
        <v>50</v>
      </c>
      <c r="C22" s="5">
        <f>IF(C6&gt;=C7,$C$6*$B22,0)</f>
        <v>1550</v>
      </c>
      <c r="D22" s="1" t="s">
        <v>7</v>
      </c>
      <c r="F22" s="13">
        <v>20</v>
      </c>
      <c r="G22" s="10"/>
      <c r="H22" s="5"/>
      <c r="I22" s="1"/>
      <c r="L22" s="25"/>
      <c r="M22" s="25"/>
    </row>
    <row r="23" spans="1:13" x14ac:dyDescent="0.25">
      <c r="A23" s="7"/>
      <c r="B23" s="10"/>
      <c r="C23" s="5"/>
      <c r="F23" s="7"/>
      <c r="G23" s="10"/>
      <c r="H23" s="5"/>
      <c r="I23" s="1"/>
      <c r="L23" s="25"/>
      <c r="M23" s="25"/>
    </row>
    <row r="24" spans="1:13" x14ac:dyDescent="0.25">
      <c r="A24" s="7" t="s">
        <v>3</v>
      </c>
      <c r="B24" s="10"/>
      <c r="C24" s="5">
        <f>SUM(C10:C22)</f>
        <v>15450</v>
      </c>
      <c r="F24" s="7"/>
      <c r="G24" s="10"/>
      <c r="H24" s="5"/>
      <c r="I24" s="1"/>
      <c r="L24" s="25"/>
      <c r="M24" s="25"/>
    </row>
    <row r="25" spans="1:13" x14ac:dyDescent="0.25">
      <c r="A25" s="7" t="s">
        <v>2</v>
      </c>
      <c r="B25" s="10"/>
      <c r="C25" s="5">
        <f>C24/C6</f>
        <v>498.38709677419354</v>
      </c>
      <c r="F25" s="12"/>
      <c r="G25" s="6"/>
      <c r="H25" s="5"/>
      <c r="I25" s="1"/>
      <c r="L25" s="25"/>
      <c r="M25" s="25"/>
    </row>
    <row r="26" spans="1:13" x14ac:dyDescent="0.25">
      <c r="A26" s="11"/>
      <c r="B26" s="6"/>
      <c r="C26" s="5"/>
      <c r="F26" s="7" t="s">
        <v>3</v>
      </c>
      <c r="G26" s="10"/>
      <c r="H26" s="5">
        <f>SUM(H11:H24)</f>
        <v>14725</v>
      </c>
      <c r="I26" s="1"/>
      <c r="L26" s="25"/>
      <c r="M26" s="25"/>
    </row>
    <row r="27" spans="1:13" x14ac:dyDescent="0.25">
      <c r="A27" s="7" t="s">
        <v>1</v>
      </c>
      <c r="B27" s="9">
        <v>48676.29</v>
      </c>
      <c r="C27" s="5">
        <f>B27/12</f>
        <v>4056.3575000000001</v>
      </c>
      <c r="F27" s="7" t="s">
        <v>2</v>
      </c>
      <c r="G27" s="10"/>
      <c r="H27" s="5">
        <f>H26/H6</f>
        <v>475</v>
      </c>
      <c r="I27" s="1"/>
      <c r="L27" s="25"/>
      <c r="M27" s="25"/>
    </row>
    <row r="28" spans="1:13" ht="15.75" thickBot="1" x14ac:dyDescent="0.3">
      <c r="A28" s="7" t="s">
        <v>0</v>
      </c>
      <c r="B28" s="6"/>
      <c r="C28" s="8">
        <f>C24+C27</f>
        <v>19506.357499999998</v>
      </c>
      <c r="F28" s="7"/>
      <c r="G28" s="10"/>
      <c r="H28" s="5"/>
      <c r="I28" s="1"/>
      <c r="L28" s="25"/>
      <c r="M28" s="25"/>
    </row>
    <row r="29" spans="1:13" ht="15.75" thickTop="1" x14ac:dyDescent="0.25">
      <c r="A29" s="7"/>
      <c r="B29" s="6"/>
      <c r="C29" s="5"/>
      <c r="F29" s="7" t="s">
        <v>1</v>
      </c>
      <c r="G29" s="6">
        <v>60000</v>
      </c>
      <c r="H29" s="5">
        <f>G29/12</f>
        <v>5000</v>
      </c>
      <c r="I29" s="1"/>
      <c r="L29" s="25"/>
      <c r="M29" s="25"/>
    </row>
    <row r="30" spans="1:13" ht="15.75" thickBot="1" x14ac:dyDescent="0.3">
      <c r="A30" s="4"/>
      <c r="B30" s="3"/>
      <c r="C30" s="2"/>
      <c r="F30" s="7" t="s">
        <v>0</v>
      </c>
      <c r="G30" s="6"/>
      <c r="H30" s="8">
        <f>H26+H29</f>
        <v>19725</v>
      </c>
      <c r="I30" s="1"/>
    </row>
    <row r="31" spans="1:13" x14ac:dyDescent="0.25">
      <c r="F31" s="7"/>
      <c r="G31" s="6"/>
      <c r="H31" s="5"/>
    </row>
    <row r="32" spans="1:13" ht="15.75" thickBot="1" x14ac:dyDescent="0.3">
      <c r="F32" s="4"/>
      <c r="G32" s="3"/>
      <c r="H32" s="2">
        <f>H30-C28</f>
        <v>218.64250000000175</v>
      </c>
    </row>
    <row r="34" spans="1:21" x14ac:dyDescent="0.25">
      <c r="A34" t="s">
        <v>12</v>
      </c>
    </row>
    <row r="37" spans="1:21" ht="15.75" thickBot="1" x14ac:dyDescent="0.3">
      <c r="C37" s="19">
        <v>45292</v>
      </c>
      <c r="H37" s="19">
        <v>45292</v>
      </c>
      <c r="I37" s="1"/>
    </row>
    <row r="38" spans="1:21" x14ac:dyDescent="0.25">
      <c r="A38" s="18" t="s">
        <v>11</v>
      </c>
      <c r="B38" s="17">
        <f>SUM(C38:C38)</f>
        <v>30</v>
      </c>
      <c r="C38" s="16">
        <v>30</v>
      </c>
      <c r="F38" s="18" t="s">
        <v>10</v>
      </c>
      <c r="G38" s="17">
        <f>SUM(H38:H38)</f>
        <v>30</v>
      </c>
      <c r="H38" s="16">
        <v>30</v>
      </c>
      <c r="I38" s="1"/>
      <c r="K38" t="s">
        <v>30</v>
      </c>
      <c r="L38">
        <v>1</v>
      </c>
      <c r="M38">
        <v>2</v>
      </c>
      <c r="N38">
        <v>3</v>
      </c>
      <c r="O38">
        <v>4</v>
      </c>
      <c r="P38">
        <v>5</v>
      </c>
      <c r="Q38">
        <v>6</v>
      </c>
      <c r="R38">
        <v>7</v>
      </c>
      <c r="S38">
        <v>8</v>
      </c>
      <c r="T38">
        <v>9</v>
      </c>
      <c r="U38">
        <v>10</v>
      </c>
    </row>
    <row r="39" spans="1:21" x14ac:dyDescent="0.25">
      <c r="A39" s="7" t="s">
        <v>6</v>
      </c>
      <c r="B39" s="10"/>
      <c r="C39" s="14">
        <v>2500</v>
      </c>
      <c r="F39" s="7" t="s">
        <v>8</v>
      </c>
      <c r="G39" s="10"/>
      <c r="H39" s="14">
        <v>10</v>
      </c>
      <c r="I39" s="1"/>
      <c r="K39" t="s">
        <v>27</v>
      </c>
      <c r="L39" s="25">
        <v>4333.33</v>
      </c>
      <c r="M39" s="25"/>
      <c r="N39" s="25"/>
      <c r="O39" s="25"/>
      <c r="P39" s="25"/>
      <c r="Q39" s="25"/>
      <c r="R39" s="25"/>
      <c r="S39" s="25"/>
      <c r="T39" s="25"/>
      <c r="U39" s="25"/>
    </row>
    <row r="40" spans="1:21" x14ac:dyDescent="0.25">
      <c r="A40" s="7" t="s">
        <v>31</v>
      </c>
      <c r="B40" s="10"/>
      <c r="C40" s="15">
        <v>4</v>
      </c>
      <c r="F40" s="7" t="s">
        <v>6</v>
      </c>
      <c r="G40" s="10"/>
      <c r="H40" s="14">
        <v>2000</v>
      </c>
      <c r="I40" s="1"/>
      <c r="K40" t="s">
        <v>28</v>
      </c>
      <c r="L40" s="25">
        <v>5000</v>
      </c>
      <c r="M40" s="25"/>
      <c r="N40" s="25"/>
      <c r="O40" s="25"/>
      <c r="P40" s="25"/>
      <c r="Q40" s="25"/>
      <c r="R40" s="25"/>
      <c r="S40" s="25"/>
      <c r="T40" s="25"/>
      <c r="U40" s="25"/>
    </row>
    <row r="41" spans="1:21" x14ac:dyDescent="0.25">
      <c r="A41" s="7"/>
      <c r="B41" s="10"/>
      <c r="C41" s="5"/>
      <c r="F41" s="7" t="s">
        <v>31</v>
      </c>
      <c r="G41" s="10"/>
      <c r="H41" s="14">
        <v>4</v>
      </c>
      <c r="I41" s="1"/>
    </row>
    <row r="42" spans="1:21" x14ac:dyDescent="0.25">
      <c r="A42" s="7" t="s">
        <v>9</v>
      </c>
      <c r="B42" s="10">
        <v>250</v>
      </c>
      <c r="C42" s="5" cm="1">
        <f t="array" ref="C42">IF(C38&gt;=C40,_xlfn.IFS(C39&gt;B43,C39*10%*C38,C39&lt;=B43,C38*B42),0)</f>
        <v>7500</v>
      </c>
      <c r="F42" s="7"/>
      <c r="G42" s="10"/>
      <c r="H42" s="5"/>
      <c r="I42" s="1"/>
    </row>
    <row r="43" spans="1:21" x14ac:dyDescent="0.25">
      <c r="A43" s="12" t="s">
        <v>6</v>
      </c>
      <c r="B43" s="10">
        <v>2500</v>
      </c>
      <c r="C43" s="5"/>
      <c r="F43" s="7" t="s">
        <v>9</v>
      </c>
      <c r="G43" s="10">
        <v>250</v>
      </c>
      <c r="H43" s="5" cm="1">
        <f t="array" ref="H43">IF(H38&gt;=H41,_xlfn.IFS(H40&gt;G45,H40*10%*H38,H40&lt;=G45,H38*G43),0)</f>
        <v>7500</v>
      </c>
      <c r="I43" s="1"/>
    </row>
    <row r="44" spans="1:21" x14ac:dyDescent="0.25">
      <c r="A44" s="13" t="s">
        <v>5</v>
      </c>
      <c r="B44" s="10"/>
      <c r="C44" s="5"/>
      <c r="F44" s="12" t="s">
        <v>8</v>
      </c>
      <c r="G44" s="10">
        <v>5</v>
      </c>
      <c r="H44" s="5">
        <f>IF(AND(H38&gt;=H41,H39&gt;G44),50*H38,0)</f>
        <v>1500</v>
      </c>
      <c r="I44" s="1" t="s">
        <v>7</v>
      </c>
    </row>
    <row r="45" spans="1:21" x14ac:dyDescent="0.25">
      <c r="A45" s="13">
        <v>8</v>
      </c>
      <c r="B45" s="10">
        <v>150</v>
      </c>
      <c r="C45" s="5">
        <f>IF($C$38&gt;=A45,$B45,0)</f>
        <v>150</v>
      </c>
      <c r="F45" s="12" t="s">
        <v>6</v>
      </c>
      <c r="G45" s="10">
        <v>2500</v>
      </c>
      <c r="H45" s="5"/>
      <c r="I45" s="1"/>
    </row>
    <row r="46" spans="1:21" x14ac:dyDescent="0.25">
      <c r="A46" s="13">
        <v>12</v>
      </c>
      <c r="B46" s="10">
        <v>300</v>
      </c>
      <c r="C46" s="5">
        <f>IF($C$38&gt;=A46,$B46,0)</f>
        <v>300</v>
      </c>
      <c r="F46" s="13" t="s">
        <v>5</v>
      </c>
      <c r="G46" s="10"/>
      <c r="H46" s="5"/>
      <c r="I46" s="1"/>
    </row>
    <row r="47" spans="1:21" x14ac:dyDescent="0.25">
      <c r="A47" s="13">
        <v>16</v>
      </c>
      <c r="B47" s="10">
        <v>1000</v>
      </c>
      <c r="C47" s="5">
        <f>IF($C$38&gt;=A47,$B47,0)</f>
        <v>1000</v>
      </c>
      <c r="F47" s="13">
        <v>16</v>
      </c>
      <c r="G47" s="10">
        <v>50</v>
      </c>
      <c r="H47" s="5">
        <f>IF(H38&gt;=F47,H38*G47,0)</f>
        <v>1500</v>
      </c>
      <c r="I47" s="1"/>
    </row>
    <row r="48" spans="1:21" x14ac:dyDescent="0.25">
      <c r="A48" s="13" t="s">
        <v>4</v>
      </c>
      <c r="B48" s="10">
        <v>90</v>
      </c>
      <c r="C48" s="5">
        <f>IF($C$38&gt;$A$47,$C$38*$B$48,0)</f>
        <v>2700</v>
      </c>
      <c r="F48" s="13">
        <v>20</v>
      </c>
      <c r="G48" s="10">
        <v>50</v>
      </c>
      <c r="H48" s="5">
        <f>IF($H$38&gt;=$F$48,G48*H38,0)</f>
        <v>1500</v>
      </c>
      <c r="I48" s="1"/>
    </row>
    <row r="49" spans="1:9" x14ac:dyDescent="0.25">
      <c r="A49" s="13"/>
      <c r="B49" s="10"/>
      <c r="C49" s="5"/>
      <c r="F49" s="13"/>
      <c r="G49" s="10"/>
      <c r="H49" s="5"/>
      <c r="I49" s="1"/>
    </row>
    <row r="50" spans="1:9" x14ac:dyDescent="0.25">
      <c r="A50" s="13"/>
      <c r="B50" s="10"/>
      <c r="C50" s="5"/>
      <c r="F50" s="13"/>
      <c r="G50" s="10"/>
      <c r="H50" s="5"/>
      <c r="I50" s="1"/>
    </row>
    <row r="51" spans="1:9" x14ac:dyDescent="0.25">
      <c r="A51" s="13"/>
      <c r="B51" s="10"/>
      <c r="C51" s="5"/>
      <c r="F51" s="13"/>
      <c r="G51" s="10"/>
      <c r="H51" s="5"/>
      <c r="I51" s="1"/>
    </row>
    <row r="52" spans="1:9" x14ac:dyDescent="0.25">
      <c r="A52" s="7"/>
      <c r="B52" s="10"/>
      <c r="C52" s="5"/>
      <c r="F52" s="13"/>
      <c r="G52" s="10"/>
      <c r="H52" s="5"/>
      <c r="I52" s="1"/>
    </row>
    <row r="53" spans="1:9" x14ac:dyDescent="0.25">
      <c r="A53" s="7"/>
      <c r="B53" s="10"/>
      <c r="C53" s="5"/>
      <c r="F53" s="7"/>
      <c r="G53" s="10"/>
      <c r="H53" s="5"/>
      <c r="I53" s="1"/>
    </row>
    <row r="54" spans="1:9" x14ac:dyDescent="0.25">
      <c r="A54" s="12"/>
      <c r="B54" s="6"/>
      <c r="C54" s="5"/>
      <c r="F54" s="7"/>
      <c r="G54" s="10"/>
      <c r="H54" s="5"/>
      <c r="I54" s="1"/>
    </row>
    <row r="55" spans="1:9" x14ac:dyDescent="0.25">
      <c r="A55" s="7"/>
      <c r="B55" s="10"/>
      <c r="C55" s="5"/>
      <c r="F55" s="12"/>
      <c r="G55" s="6"/>
      <c r="H55" s="5"/>
      <c r="I55" s="1"/>
    </row>
    <row r="56" spans="1:9" x14ac:dyDescent="0.25">
      <c r="A56" s="7" t="s">
        <v>3</v>
      </c>
      <c r="B56" s="10"/>
      <c r="C56" s="5">
        <f>SUM(C42:C54)</f>
        <v>11650</v>
      </c>
      <c r="F56" s="7" t="s">
        <v>3</v>
      </c>
      <c r="G56" s="10"/>
      <c r="H56" s="5">
        <f>SUM(H42:H54)</f>
        <v>12000</v>
      </c>
      <c r="I56" s="1"/>
    </row>
    <row r="57" spans="1:9" x14ac:dyDescent="0.25">
      <c r="A57" s="7" t="s">
        <v>2</v>
      </c>
      <c r="B57" s="10"/>
      <c r="C57" s="5">
        <f>C56/C38</f>
        <v>388.33333333333331</v>
      </c>
      <c r="F57" s="7" t="s">
        <v>2</v>
      </c>
      <c r="G57" s="10"/>
      <c r="H57" s="5">
        <f>H56/H38</f>
        <v>400</v>
      </c>
      <c r="I57" s="1"/>
    </row>
    <row r="58" spans="1:9" x14ac:dyDescent="0.25">
      <c r="A58" s="11"/>
      <c r="B58" s="6"/>
      <c r="C58" s="5"/>
      <c r="F58" s="7"/>
      <c r="G58" s="10"/>
      <c r="H58" s="5"/>
      <c r="I58" s="1"/>
    </row>
    <row r="59" spans="1:9" x14ac:dyDescent="0.25">
      <c r="A59" s="7" t="s">
        <v>1</v>
      </c>
      <c r="B59" s="9">
        <f>25*40*52</f>
        <v>52000</v>
      </c>
      <c r="C59" s="5">
        <f>B59/12</f>
        <v>4333.333333333333</v>
      </c>
      <c r="F59" s="7" t="s">
        <v>1</v>
      </c>
      <c r="G59" s="9">
        <v>60000</v>
      </c>
      <c r="H59" s="5">
        <f>G59/12</f>
        <v>5000</v>
      </c>
      <c r="I59" s="1"/>
    </row>
    <row r="60" spans="1:9" ht="15.75" thickBot="1" x14ac:dyDescent="0.3">
      <c r="A60" s="7" t="s">
        <v>0</v>
      </c>
      <c r="B60" s="6"/>
      <c r="C60" s="8">
        <f>C56+C59</f>
        <v>15983.333333333332</v>
      </c>
      <c r="F60" s="7" t="s">
        <v>0</v>
      </c>
      <c r="G60" s="6"/>
      <c r="H60" s="8">
        <f>H56+H59</f>
        <v>17000</v>
      </c>
      <c r="I60" s="1"/>
    </row>
    <row r="61" spans="1:9" ht="15.75" thickTop="1" x14ac:dyDescent="0.25">
      <c r="A61" s="7"/>
      <c r="B61" s="6"/>
      <c r="C61" s="5"/>
      <c r="F61" s="7"/>
      <c r="G61" s="6"/>
      <c r="H61" s="5"/>
      <c r="I61" s="1"/>
    </row>
    <row r="62" spans="1:9" ht="15.75" thickBot="1" x14ac:dyDescent="0.3">
      <c r="A62" s="4"/>
      <c r="B62" s="3"/>
      <c r="C62" s="2"/>
      <c r="F62" s="4"/>
      <c r="G62" s="3"/>
      <c r="H62" s="2">
        <f>H60-C60</f>
        <v>1016.6666666666679</v>
      </c>
      <c r="I6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DFC4C9A1543C4387DCD1B1B1140F58" ma:contentTypeVersion="13" ma:contentTypeDescription="Create a new document." ma:contentTypeScope="" ma:versionID="af30ee93757eb95713b2755d3ece8c6d">
  <xsd:schema xmlns:xsd="http://www.w3.org/2001/XMLSchema" xmlns:xs="http://www.w3.org/2001/XMLSchema" xmlns:p="http://schemas.microsoft.com/office/2006/metadata/properties" xmlns:ns2="b23855be-dcb9-4ae9-8aaf-eb4540158cf9" xmlns:ns3="08555261-89a9-4972-b816-b52b4d248888" targetNamespace="http://schemas.microsoft.com/office/2006/metadata/properties" ma:root="true" ma:fieldsID="50b4c8ae9d3eacb7c947f5e32cb6f81f" ns2:_="" ns3:_="">
    <xsd:import namespace="b23855be-dcb9-4ae9-8aaf-eb4540158cf9"/>
    <xsd:import namespace="08555261-89a9-4972-b816-b52b4d248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55be-dcb9-4ae9-8aaf-eb4540158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55261-89a9-4972-b816-b52b4d248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8555261-89a9-4972-b816-b52b4d248888">
      <UserInfo>
        <DisplayName>Alvin Chen</DisplayName>
        <AccountId>109</AccountId>
        <AccountType/>
      </UserInfo>
      <UserInfo>
        <DisplayName>Candice Lao</DisplayName>
        <AccountId>110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D19A79-5486-49F3-9167-985498EF47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3855be-dcb9-4ae9-8aaf-eb4540158cf9"/>
    <ds:schemaRef ds:uri="08555261-89a9-4972-b816-b52b4d248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6470EE-EB70-41F0-8C7D-9B1553574BC9}">
  <ds:schemaRefs>
    <ds:schemaRef ds:uri="http://schemas.microsoft.com/office/2006/metadata/properties"/>
    <ds:schemaRef ds:uri="http://schemas.microsoft.com/office/infopath/2007/PartnerControls"/>
    <ds:schemaRef ds:uri="08555261-89a9-4972-b816-b52b4d248888"/>
  </ds:schemaRefs>
</ds:datastoreItem>
</file>

<file path=customXml/itemProps3.xml><?xml version="1.0" encoding="utf-8"?>
<ds:datastoreItem xmlns:ds="http://schemas.openxmlformats.org/officeDocument/2006/customXml" ds:itemID="{BCC263FE-790D-422A-A438-192D3BC55D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Commission OLD vs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Sun</dc:creator>
  <cp:lastModifiedBy>Alvin Chen</cp:lastModifiedBy>
  <dcterms:created xsi:type="dcterms:W3CDTF">2024-02-18T23:49:30Z</dcterms:created>
  <dcterms:modified xsi:type="dcterms:W3CDTF">2024-02-20T00:11:55Z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0x01010097DFC4C9A1543C4387DCD1B1B1140F58</vt:lpwstr>
  </property>
</Properties>
</file>