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8934df8af9c01/Documents/Assignment_Excel/"/>
    </mc:Choice>
  </mc:AlternateContent>
  <xr:revisionPtr revIDLastSave="263" documentId="8_{1E5673B7-40F3-4480-B29F-E1C0FF530DC7}" xr6:coauthVersionLast="47" xr6:coauthVersionMax="47" xr10:uidLastSave="{9BE9ABE6-732B-4940-BFD6-227F8712CF48}"/>
  <bookViews>
    <workbookView xWindow="-108" yWindow="-108" windowWidth="23256" windowHeight="12456" firstSheet="24" activeTab="28" xr2:uid="{AFEC87D2-751C-4E9A-A53F-39F06FB4403A}"/>
  </bookViews>
  <sheets>
    <sheet name="average1" sheetId="8" r:id="rId1"/>
    <sheet name="AVERAGE 3" sheetId="9" r:id="rId2"/>
    <sheet name="COUNT 1" sheetId="10" r:id="rId3"/>
    <sheet name="count2" sheetId="11" r:id="rId4"/>
    <sheet name="COUNT 3 - Question" sheetId="7" r:id="rId5"/>
    <sheet name="hlookup" sheetId="12" r:id="rId6"/>
    <sheet name="if1" sheetId="13" r:id="rId7"/>
    <sheet name="if2" sheetId="14" r:id="rId8"/>
    <sheet name="if3" sheetId="15" r:id="rId9"/>
    <sheet name="if4" sheetId="16" r:id="rId10"/>
    <sheet name="maths1" sheetId="17" r:id="rId11"/>
    <sheet name="max min1" sheetId="18" r:id="rId12"/>
    <sheet name="max min2" sheetId="19" r:id="rId13"/>
    <sheet name="max min3" sheetId="20" r:id="rId14"/>
    <sheet name="nested if1" sheetId="21" r:id="rId15"/>
    <sheet name="sum1" sheetId="22" r:id="rId16"/>
    <sheet name="sum2" sheetId="23" r:id="rId17"/>
    <sheet name="sumif1" sheetId="24" r:id="rId18"/>
    <sheet name="sumif2" sheetId="27" r:id="rId19"/>
    <sheet name="vlookup approximate match" sheetId="25" r:id="rId20"/>
    <sheet name="vlookup1" sheetId="26" r:id="rId21"/>
    <sheet name="vlookup2a" sheetId="28" r:id="rId22"/>
    <sheet name="first exercise" sheetId="5" r:id="rId23"/>
    <sheet name="Table3" sheetId="6" r:id="rId24"/>
    <sheet name="lec macros" sheetId="37" r:id="rId25"/>
    <sheet name="Sheet24" sheetId="34" r:id="rId26"/>
    <sheet name="Sheet25" sheetId="35" r:id="rId27"/>
    <sheet name="Sheet26" sheetId="36" r:id="rId28"/>
    <sheet name="vba" sheetId="31" r:id="rId29"/>
    <sheet name="vba1" sheetId="32" r:id="rId30"/>
    <sheet name="question_4power_query_file" sheetId="33" r:id="rId3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w 1_34f0bc59-f0eb-4ba1-9cf0-1a0fa5ee1fb3" name="Raw 1" connection="Query - Raw 1"/>
          <x15:modelTable id="Raw 2_b790e031-ae75-43b8-a6bf-11a5b49c3076" name="Raw 2" connection="Query - Raw 2"/>
          <x15:modelTable id="task 1_2e6a60ef-b5e1-450c-9a1d-a1fa1684593a" name="task 1" connection="Query - task 1"/>
          <x15:modelTable id="task 2_b6d77d4e-7992-4260-a209-3784034ef339" name="task 2" connection="Query - task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4" l="1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" i="34"/>
  <c r="F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F5" i="37"/>
  <c r="F4" i="37"/>
  <c r="F3" i="37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G19" i="31"/>
  <c r="G18" i="31"/>
  <c r="G17" i="31"/>
  <c r="G16" i="31"/>
  <c r="G15" i="31"/>
  <c r="G14" i="31"/>
  <c r="G13" i="31"/>
  <c r="G12" i="31"/>
  <c r="G11" i="31"/>
  <c r="G10" i="31"/>
  <c r="G9" i="31"/>
  <c r="G8" i="31"/>
  <c r="G7" i="31"/>
  <c r="G6" i="31"/>
  <c r="G5" i="31"/>
  <c r="G4" i="31"/>
  <c r="G3" i="31"/>
  <c r="G2" i="31"/>
  <c r="C41" i="28"/>
  <c r="C30" i="28"/>
  <c r="C19" i="28"/>
  <c r="G5" i="28" a="1"/>
  <c r="G5" i="28" s="1"/>
  <c r="C40" i="27"/>
  <c r="C29" i="27"/>
  <c r="C18" i="27"/>
  <c r="C33" i="26"/>
  <c r="C32" i="26"/>
  <c r="C31" i="26"/>
  <c r="C26" i="26"/>
  <c r="C25" i="26"/>
  <c r="C24" i="26"/>
  <c r="E19" i="26"/>
  <c r="E17" i="26"/>
  <c r="B10" i="25"/>
  <c r="B9" i="25"/>
  <c r="B8" i="25"/>
  <c r="H21" i="24"/>
  <c r="H20" i="24"/>
  <c r="H18" i="24"/>
  <c r="H16" i="24"/>
  <c r="H15" i="24"/>
  <c r="B95" i="23"/>
  <c r="H21" i="22"/>
  <c r="H20" i="22"/>
  <c r="H18" i="22"/>
  <c r="H16" i="22"/>
  <c r="H15" i="22"/>
  <c r="C12" i="21" a="1"/>
  <c r="C12" i="21" s="1"/>
  <c r="C11" i="21" a="1"/>
  <c r="C11" i="21" s="1"/>
  <c r="C10" i="21" a="1"/>
  <c r="C10" i="21" s="1"/>
  <c r="C9" i="21" a="1"/>
  <c r="C9" i="21" s="1"/>
  <c r="C12" i="20"/>
  <c r="G11" i="19"/>
  <c r="G10" i="19"/>
  <c r="G9" i="19"/>
  <c r="G8" i="19"/>
  <c r="C13" i="18"/>
  <c r="C12" i="18"/>
  <c r="C14" i="18" s="1"/>
  <c r="D25" i="17"/>
  <c r="D24" i="17"/>
  <c r="D20" i="17"/>
  <c r="D19" i="17"/>
  <c r="D18" i="17"/>
  <c r="D14" i="17"/>
  <c r="D13" i="17"/>
  <c r="D12" i="17"/>
  <c r="D11" i="17"/>
  <c r="D17" i="16"/>
  <c r="D16" i="16"/>
  <c r="D15" i="16"/>
  <c r="D14" i="16"/>
  <c r="D13" i="16"/>
  <c r="D12" i="16"/>
  <c r="D11" i="16"/>
  <c r="F16" i="15"/>
  <c r="E16" i="15"/>
  <c r="F15" i="15"/>
  <c r="E15" i="15"/>
  <c r="F14" i="15"/>
  <c r="E14" i="15"/>
  <c r="F13" i="15"/>
  <c r="E13" i="15"/>
  <c r="F12" i="15"/>
  <c r="E12" i="15"/>
  <c r="F11" i="15"/>
  <c r="E11" i="15"/>
  <c r="F10" i="15"/>
  <c r="E10" i="15"/>
  <c r="F9" i="15"/>
  <c r="E9" i="15"/>
  <c r="D10" i="14"/>
  <c r="D9" i="14"/>
  <c r="D8" i="14"/>
  <c r="D7" i="14"/>
  <c r="C10" i="13"/>
  <c r="C9" i="13"/>
  <c r="C8" i="13"/>
  <c r="C7" i="13"/>
  <c r="C33" i="12"/>
  <c r="C23" i="12"/>
  <c r="C12" i="12"/>
  <c r="B21" i="11"/>
  <c r="B27" i="11"/>
  <c r="B18" i="10"/>
  <c r="B15" i="10"/>
  <c r="B24" i="9"/>
  <c r="B23" i="9"/>
  <c r="B18" i="9"/>
  <c r="B17" i="9"/>
  <c r="B16" i="9"/>
  <c r="D22" i="8"/>
  <c r="D20" i="8"/>
  <c r="D18" i="8"/>
  <c r="D16" i="8"/>
  <c r="B21" i="7"/>
  <c r="B27" i="7"/>
  <c r="B24" i="7"/>
  <c r="B1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3AA3B-96D5-4BD6-A552-3B0D2481FF8B}" name="Query - Raw 1" description="Connection to the 'Raw 1' query in the workbook." type="100" refreshedVersion="8" minRefreshableVersion="5">
    <extLst>
      <ext xmlns:x15="http://schemas.microsoft.com/office/spreadsheetml/2010/11/main" uri="{DE250136-89BD-433C-8126-D09CA5730AF9}">
        <x15:connection id="fc0096a5-ea8a-4b51-a168-4c8d1d0fb895"/>
      </ext>
    </extLst>
  </connection>
  <connection id="2" xr16:uid="{B0DC89B6-7FF2-4292-8C74-4BC68CAF4525}" name="Query - Raw 2" description="Connection to the 'Raw 2' query in the workbook." type="100" refreshedVersion="8" minRefreshableVersion="5">
    <extLst>
      <ext xmlns:x15="http://schemas.microsoft.com/office/spreadsheetml/2010/11/main" uri="{DE250136-89BD-433C-8126-D09CA5730AF9}">
        <x15:connection id="f468f368-a128-4f2e-b491-f8e8832e67b8"/>
      </ext>
    </extLst>
  </connection>
  <connection id="3" xr16:uid="{0F983B9C-1689-48F6-863F-90A43F115C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EE6BB01E-0C21-4410-A5E6-B87BA52BCFC0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  <connection id="5" xr16:uid="{2196F73E-81AA-4BFC-B58D-3E9EFEDCE49F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  <connection id="6" xr16:uid="{18E2E4A1-BCB6-404A-8F21-C2C88C9B5262}" name="Query - task 1" description="Connection to the 'task 1' query in the workbook." type="100" refreshedVersion="8" minRefreshableVersion="5">
    <extLst>
      <ext xmlns:x15="http://schemas.microsoft.com/office/spreadsheetml/2010/11/main" uri="{DE250136-89BD-433C-8126-D09CA5730AF9}">
        <x15:connection id="87f2fea7-c7c8-4295-833f-43eb8fecfd37"/>
      </ext>
    </extLst>
  </connection>
  <connection id="7" xr16:uid="{90146C80-0859-4D87-B61B-BD5A59DD3149}" name="Query - task 2" description="Connection to the 'task 2' query in the workbook." type="100" refreshedVersion="8" minRefreshableVersion="5">
    <extLst>
      <ext xmlns:x15="http://schemas.microsoft.com/office/spreadsheetml/2010/11/main" uri="{DE250136-89BD-433C-8126-D09CA5730AF9}">
        <x15:connection id="fde7256b-c1e0-448d-810b-219f65442595"/>
      </ext>
    </extLst>
  </connection>
  <connection id="8" xr16:uid="{6C25A140-B736-4DEE-8123-5CD01613E3A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<sst xmlns="http://schemas.openxmlformats.org/spreadsheetml/2006/main" count="815" uniqueCount="496">
  <si>
    <t>Source</t>
  </si>
  <si>
    <t>Date</t>
  </si>
  <si>
    <t>Population</t>
  </si>
  <si>
    <t>Country Name</t>
  </si>
  <si>
    <t>Web</t>
  </si>
  <si>
    <t>India</t>
  </si>
  <si>
    <t>United States</t>
  </si>
  <si>
    <t>Russia</t>
  </si>
  <si>
    <t>Brazil</t>
  </si>
  <si>
    <t>Japan</t>
  </si>
  <si>
    <t>Germany</t>
  </si>
  <si>
    <t>United Kingdom</t>
  </si>
  <si>
    <t>Philippines</t>
  </si>
  <si>
    <t>Italy</t>
  </si>
  <si>
    <t>South Korea</t>
  </si>
  <si>
    <t>column 1</t>
  </si>
  <si>
    <t>column 2</t>
  </si>
  <si>
    <t>column 3</t>
  </si>
  <si>
    <t>column 4</t>
  </si>
  <si>
    <t>country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</si>
  <si>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</si>
  <si>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</si>
  <si>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</si>
  <si>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</si>
  <si>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</si>
  <si>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</si>
  <si>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</si>
  <si>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</si>
  <si>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</si>
  <si>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</si>
  <si>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</si>
  <si>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</si>
  <si>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</si>
  <si>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</si>
  <si>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</si>
  <si>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</si>
  <si>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</si>
  <si>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</si>
  <si>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</si>
  <si>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</si>
  <si>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</si>
  <si>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</si>
  <si>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</si>
  <si>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</si>
  <si>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</si>
  <si>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</si>
  <si>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</si>
  <si>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</si>
  <si>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</si>
  <si>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</si>
  <si>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</si>
  <si>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</si>
  <si>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</si>
  <si>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</si>
  <si>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</si>
  <si>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</si>
  <si>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</si>
  <si>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</si>
  <si>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</si>
  <si>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</si>
  <si>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</si>
  <si>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</si>
  <si>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</si>
  <si>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</si>
  <si>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</si>
  <si>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</si>
  <si>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</si>
  <si>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</si>
  <si>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</si>
  <si>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</si>
  <si>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</si>
  <si>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</si>
  <si>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</si>
  <si>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</si>
  <si>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</si>
  <si>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</si>
  <si>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</si>
  <si>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</si>
  <si>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</si>
  <si>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</si>
  <si>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</si>
  <si>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</si>
  <si>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</si>
  <si>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</si>
  <si>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</si>
  <si>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</si>
  <si>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</si>
  <si>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</si>
  <si>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</si>
  <si>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</si>
  <si>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</si>
  <si>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</si>
  <si>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</si>
  <si>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</si>
  <si>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</si>
  <si>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</si>
  <si>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</si>
  <si>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</si>
  <si>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</si>
  <si>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</si>
  <si>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</si>
  <si>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</si>
  <si>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</si>
  <si>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</si>
  <si>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</si>
  <si>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</si>
  <si>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</si>
  <si>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</si>
  <si>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</si>
  <si>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</si>
  <si>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</si>
  <si>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</si>
  <si>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</si>
  <si>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</si>
  <si>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</si>
  <si>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</si>
  <si>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</si>
  <si>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</si>
  <si>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</si>
  <si>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</si>
  <si>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</si>
  <si>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</si>
  <si>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</si>
  <si>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</si>
  <si>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</si>
  <si>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</si>
  <si>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</si>
  <si>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</si>
  <si>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</si>
  <si>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</si>
  <si>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</si>
  <si>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</si>
  <si>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</si>
  <si>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</si>
  <si>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</si>
  <si>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</si>
  <si>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</si>
  <si>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</si>
  <si>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</si>
  <si>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</si>
  <si>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</si>
  <si>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</si>
  <si>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</si>
  <si>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</si>
  <si>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</si>
  <si>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</si>
  <si>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</si>
  <si>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</si>
  <si>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</si>
  <si>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</si>
  <si>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</si>
  <si>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</si>
  <si>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</si>
  <si>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</si>
  <si>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</si>
  <si>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</si>
  <si>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</si>
  <si>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</si>
  <si>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</si>
  <si>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</si>
  <si>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</si>
  <si>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</si>
  <si>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</si>
  <si>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</si>
  <si>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</si>
  <si>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</si>
  <si>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</si>
  <si>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</si>
  <si>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</si>
  <si>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</si>
  <si>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</si>
  <si>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</si>
  <si>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</si>
  <si>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</si>
  <si>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</si>
  <si>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</si>
  <si>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</si>
  <si>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</si>
  <si>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</si>
  <si>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</si>
  <si>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</si>
  <si>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</si>
  <si>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</si>
  <si>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</si>
  <si>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</si>
  <si>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</si>
  <si>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</si>
  <si>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</si>
  <si>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</si>
  <si>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</si>
  <si>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</si>
  <si>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</si>
  <si>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</si>
  <si>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</si>
  <si>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</si>
  <si>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</si>
  <si>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</si>
  <si>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</si>
  <si>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</si>
  <si>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</si>
  <si>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</si>
  <si>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</si>
  <si>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</si>
  <si>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</si>
  <si>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</si>
  <si>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</si>
  <si>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</si>
  <si>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</si>
  <si>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</si>
  <si>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</si>
  <si>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</si>
  <si>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</si>
  <si>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</si>
  <si>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</si>
  <si>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</si>
  <si>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</si>
  <si>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</si>
  <si>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</si>
  <si>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</si>
  <si>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</si>
  <si>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</si>
  <si>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</si>
  <si>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</si>
  <si>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</si>
  <si>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</si>
  <si>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</si>
  <si>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</si>
  <si>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</si>
  <si>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</si>
  <si>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</si>
  <si>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</si>
  <si>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</si>
  <si>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</si>
  <si>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</si>
  <si>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</si>
  <si>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</si>
  <si>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</si>
  <si>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</si>
  <si>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</si>
  <si>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</si>
  <si>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</si>
  <si>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</si>
  <si>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</si>
  <si>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</si>
  <si>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</si>
  <si>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</si>
  <si>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</si>
  <si>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</si>
  <si>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</si>
  <si>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</si>
  <si>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</si>
  <si>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</si>
  <si>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</si>
  <si>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</si>
  <si>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</si>
  <si>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</si>
  <si>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</si>
  <si>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</si>
  <si>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</si>
  <si>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</si>
  <si>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</si>
  <si>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</si>
  <si>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</si>
  <si>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</si>
  <si>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</si>
  <si>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</si>
  <si>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</si>
  <si>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</si>
  <si>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</si>
  <si>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</si>
  <si>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&lt;&lt;Enter value here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</si>
  <si>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</si>
  <si>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</si>
  <si>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</si>
  <si>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</si>
  <si>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</si>
  <si>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</si>
  <si>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</si>
  <si>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</si>
  <si>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</si>
  <si>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</si>
  <si>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</si>
  <si>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</si>
  <si>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</si>
  <si>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</si>
  <si>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</si>
  <si>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</si>
  <si>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</si>
  <si>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</si>
  <si>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</si>
  <si>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</si>
  <si>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</si>
  <si>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</si>
  <si>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</si>
  <si>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</si>
  <si>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</si>
  <si>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</si>
  <si>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</si>
  <si>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</si>
  <si>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</si>
  <si>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</si>
  <si>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</si>
  <si>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</si>
  <si>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</si>
  <si>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</si>
  <si>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</si>
  <si>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</si>
  <si>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</si>
  <si>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</si>
  <si>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</si>
  <si>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</si>
  <si>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</si>
  <si>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</si>
  <si>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</si>
  <si>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</si>
  <si>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</si>
  <si>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</si>
  <si>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</si>
  <si>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</si>
  <si>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</si>
  <si>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</si>
  <si>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</si>
  <si>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</si>
  <si>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</si>
  <si>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</si>
  <si>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</si>
  <si>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</si>
  <si>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</si>
  <si>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</si>
  <si>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</si>
  <si>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</si>
  <si>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</si>
  <si>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</si>
  <si>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</si>
  <si>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</si>
  <si>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</si>
  <si>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</si>
  <si>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</si>
  <si>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</si>
  <si>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</si>
  <si>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</si>
  <si>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Mike Lee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</si>
  <si>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</si>
  <si>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</si>
  <si>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</si>
  <si>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</si>
  <si>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</si>
  <si>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</si>
  <si>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</si>
  <si>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</si>
  <si>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CEO</t>
  </si>
  <si>
    <t>Lily Chen</t>
  </si>
  <si>
    <t>Engineer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</si>
  <si>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</si>
  <si>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</si>
  <si>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</si>
  <si>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Sr. No.</t>
  </si>
  <si>
    <t>First Name</t>
  </si>
  <si>
    <t>Last Nmae</t>
  </si>
  <si>
    <t>Discount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</si>
  <si>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</si>
  <si>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</si>
  <si>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</si>
  <si>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</si>
  <si>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</si>
  <si>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</si>
  <si>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</si>
  <si>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</si>
  <si>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</si>
  <si>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</si>
  <si>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</si>
  <si>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</si>
  <si>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</si>
  <si>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</si>
  <si>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</si>
  <si>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</si>
  <si>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</si>
  <si>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</si>
  <si>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</si>
  <si>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</si>
  <si>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</si>
  <si>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</si>
  <si>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</si>
  <si>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</si>
  <si>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</si>
  <si>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</si>
  <si>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</si>
  <si>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</si>
  <si>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</si>
  <si>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</si>
  <si>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</si>
  <si>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</si>
  <si>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</si>
  <si>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</si>
  <si>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</si>
  <si>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</si>
  <si>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</si>
  <si>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</si>
  <si>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</si>
  <si>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Order ID</t>
  </si>
  <si>
    <t>Product</t>
  </si>
  <si>
    <t>Quantity</t>
  </si>
  <si>
    <t>Price</t>
  </si>
  <si>
    <t>Total</t>
  </si>
  <si>
    <t>discount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</si>
  <si>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</si>
  <si>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</si>
  <si>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</si>
  <si>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</si>
  <si>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</si>
  <si>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</si>
  <si>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</si>
  <si>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</si>
  <si>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</si>
  <si>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</si>
  <si>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</si>
  <si>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</si>
  <si>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</si>
  <si>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</si>
  <si>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</si>
  <si>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</si>
  <si>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</si>
  <si>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</si>
  <si>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</si>
  <si>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</si>
  <si>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</si>
  <si>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</si>
  <si>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</si>
  <si>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</si>
  <si>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</si>
  <si>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</si>
  <si>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</si>
  <si>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</si>
  <si>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</si>
  <si>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</si>
  <si>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Sr.No.</t>
  </si>
  <si>
    <t>First Nmae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</si>
  <si>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</si>
  <si>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</si>
  <si>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</si>
  <si>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</si>
  <si>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</si>
  <si>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</si>
  <si>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</si>
  <si>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</si>
  <si>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</si>
  <si>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</si>
  <si>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</si>
  <si>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</si>
  <si>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</si>
  <si>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</si>
  <si>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</si>
  <si>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</si>
  <si>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</si>
  <si>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</si>
  <si>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</si>
  <si>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</si>
  <si>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</si>
  <si>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</si>
  <si>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</si>
  <si>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</si>
  <si>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</si>
  <si>
    <t xml:space="preserve">First Name </t>
  </si>
  <si>
    <t>Last Name</t>
  </si>
  <si>
    <t>Column1</t>
  </si>
  <si>
    <t>Column2</t>
  </si>
  <si>
    <t>Column3</t>
  </si>
  <si>
    <t>Column4</t>
  </si>
  <si>
    <t>Column5</t>
  </si>
  <si>
    <t>Exchange &amp; Investment Info</t>
  </si>
  <si>
    <t>USD/EUR - 1.09 - TCS:INR</t>
  </si>
  <si>
    <t>GBP/USD - 1.26 - INFY:USD</t>
  </si>
  <si>
    <t>EUR/JPY - 155.60 - RELIANCE:EUR</t>
  </si>
  <si>
    <t>USD/INR - 83.15 - HDFC:INR</t>
  </si>
  <si>
    <t>AUD/CAD - 0.91 - ICICI:AUD</t>
  </si>
  <si>
    <t>Id</t>
  </si>
  <si>
    <t>currancy 1</t>
  </si>
  <si>
    <t>currancy 2</t>
  </si>
  <si>
    <t>exchange rate</t>
  </si>
  <si>
    <t>company</t>
  </si>
  <si>
    <t>investment currancy</t>
  </si>
  <si>
    <t>USD</t>
  </si>
  <si>
    <t xml:space="preserve">EUR </t>
  </si>
  <si>
    <t xml:space="preserve"> TCS</t>
  </si>
  <si>
    <t>INR</t>
  </si>
  <si>
    <t>GBP</t>
  </si>
  <si>
    <t xml:space="preserve">USD </t>
  </si>
  <si>
    <t xml:space="preserve"> INFY</t>
  </si>
  <si>
    <t>EUR</t>
  </si>
  <si>
    <t xml:space="preserve">JPY </t>
  </si>
  <si>
    <t xml:space="preserve"> RELIANCE</t>
  </si>
  <si>
    <t xml:space="preserve">INR </t>
  </si>
  <si>
    <t xml:space="preserve"> HDFC</t>
  </si>
  <si>
    <t>AUD</t>
  </si>
  <si>
    <t xml:space="preserve">CAD </t>
  </si>
  <si>
    <t xml:space="preserve"> 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</si>
</sst>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B1mmm\-yy"/>
    <numFmt numFmtId="165" formatCode="_(* #,##0.00_);_(* \(#,##0.00\);_(* &quot;-&quot;??_);_(@_)"/>
    <numFmt numFmtId="166" formatCode="_([$$-409]* #,##0.00_);_([$$-409]* \(#,##0.00\);_([$$-409]* &quot;-&quot;??_);_(@_)"/>
    <numFmt numFmtId="167" formatCode="_ * #,##0_ ;_ * \-#,##0_ ;_ * &quot;-&quot;??_ ;_ @_ "/>
    <numFmt numFmtId="168" formatCode="_(&quot;$&quot;* #,##0.00_);_(&quot;$&quot;* \(#,##0.00\);_(&quot;$&quot;* &quot;-&quot;??_);_(@_)"/>
    <numFmt numFmtId="169" formatCode="_-[$$-409]* #,##0.0000_ ;_-[$$-409]* \-#,##0.0000\ ;_-[$$-409]* &quot;-&quot;??_ ;_-@_ 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E101A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8"/>
      <color theme="10"/>
      <name val="Calibri"/>
      <family val="2"/>
      <charset val="177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3" borderId="0" xfId="0" applyFont="1" applyFill="1" applyProtection="1">
      <protection locked="0"/>
    </xf>
    <xf numFmtId="0" fontId="7" fillId="0" borderId="4" xfId="0" applyFont="1" applyBorder="1"/>
    <xf numFmtId="0" fontId="7" fillId="4" borderId="4" xfId="0" applyFont="1" applyFill="1" applyBorder="1"/>
    <xf numFmtId="0" fontId="7" fillId="5" borderId="4" xfId="0" applyFont="1" applyFill="1" applyBorder="1"/>
    <xf numFmtId="0" fontId="7" fillId="6" borderId="4" xfId="0" applyFont="1" applyFill="1" applyBorder="1"/>
    <xf numFmtId="0" fontId="8" fillId="0" borderId="0" xfId="0" applyFont="1"/>
    <xf numFmtId="0" fontId="7" fillId="0" borderId="0" xfId="0" applyFont="1"/>
    <xf numFmtId="0" fontId="7" fillId="3" borderId="5" xfId="0" applyFont="1" applyFill="1" applyBorder="1" applyProtection="1">
      <protection locked="0"/>
    </xf>
    <xf numFmtId="0" fontId="8" fillId="3" borderId="5" xfId="0" applyFont="1" applyFill="1" applyBorder="1" applyProtection="1">
      <protection locked="0"/>
    </xf>
    <xf numFmtId="164" fontId="7" fillId="0" borderId="0" xfId="0" applyNumberFormat="1" applyFont="1"/>
    <xf numFmtId="0" fontId="7" fillId="3" borderId="0" xfId="0" applyFont="1" applyFill="1" applyProtection="1">
      <protection locked="0"/>
    </xf>
    <xf numFmtId="0" fontId="9" fillId="0" borderId="0" xfId="0" applyFont="1"/>
    <xf numFmtId="0" fontId="6" fillId="0" borderId="4" xfId="0" applyFont="1" applyBorder="1"/>
    <xf numFmtId="0" fontId="10" fillId="7" borderId="4" xfId="0" applyFont="1" applyFill="1" applyBorder="1"/>
    <xf numFmtId="0" fontId="6" fillId="7" borderId="4" xfId="0" applyFont="1" applyFill="1" applyBorder="1"/>
    <xf numFmtId="0" fontId="6" fillId="3" borderId="5" xfId="0" applyFont="1" applyFill="1" applyBorder="1" applyProtection="1">
      <protection locked="0"/>
    </xf>
    <xf numFmtId="0" fontId="12" fillId="0" borderId="0" xfId="0" applyFont="1"/>
    <xf numFmtId="0" fontId="13" fillId="0" borderId="0" xfId="0" applyFont="1"/>
    <xf numFmtId="0" fontId="1" fillId="0" borderId="0" xfId="0" applyFont="1"/>
    <xf numFmtId="0" fontId="14" fillId="8" borderId="4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165" fontId="15" fillId="8" borderId="4" xfId="0" applyNumberFormat="1" applyFont="1" applyFill="1" applyBorder="1" applyAlignment="1">
      <alignment vertical="center" wrapText="1"/>
    </xf>
    <xf numFmtId="165" fontId="15" fillId="8" borderId="4" xfId="0" applyNumberFormat="1" applyFont="1" applyFill="1" applyBorder="1" applyAlignment="1">
      <alignment horizontal="center" vertical="center" wrapText="1"/>
    </xf>
    <xf numFmtId="1" fontId="15" fillId="8" borderId="4" xfId="0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Protection="1">
      <protection locked="0"/>
    </xf>
    <xf numFmtId="0" fontId="16" fillId="0" borderId="0" xfId="0" applyFont="1"/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6" xfId="0" applyFont="1" applyFill="1" applyBorder="1"/>
    <xf numFmtId="0" fontId="13" fillId="0" borderId="0" xfId="0" applyFont="1" applyAlignment="1">
      <alignment horizontal="left" indent="1"/>
    </xf>
    <xf numFmtId="0" fontId="17" fillId="0" borderId="0" xfId="0" applyFont="1"/>
    <xf numFmtId="0" fontId="8" fillId="0" borderId="4" xfId="0" applyFont="1" applyBorder="1"/>
    <xf numFmtId="0" fontId="7" fillId="3" borderId="4" xfId="0" applyFont="1" applyFill="1" applyBorder="1" applyProtection="1">
      <protection locked="0"/>
    </xf>
    <xf numFmtId="0" fontId="18" fillId="0" borderId="0" xfId="0" applyFont="1"/>
    <xf numFmtId="0" fontId="19" fillId="0" borderId="0" xfId="0" applyFont="1"/>
    <xf numFmtId="166" fontId="7" fillId="0" borderId="4" xfId="0" applyNumberFormat="1" applyFont="1" applyBorder="1"/>
    <xf numFmtId="0" fontId="7" fillId="0" borderId="0" xfId="0" applyFont="1" applyAlignment="1">
      <alignment horizontal="left"/>
    </xf>
    <xf numFmtId="0" fontId="20" fillId="0" borderId="0" xfId="0" applyFont="1"/>
    <xf numFmtId="0" fontId="7" fillId="0" borderId="0" xfId="0" applyFont="1" applyAlignment="1">
      <alignment horizontal="right"/>
    </xf>
    <xf numFmtId="0" fontId="19" fillId="0" borderId="4" xfId="0" applyFont="1" applyBorder="1"/>
    <xf numFmtId="0" fontId="19" fillId="0" borderId="7" xfId="0" applyFont="1" applyBorder="1"/>
    <xf numFmtId="0" fontId="7" fillId="0" borderId="7" xfId="0" applyFont="1" applyBorder="1"/>
    <xf numFmtId="0" fontId="1" fillId="0" borderId="4" xfId="0" applyFont="1" applyBorder="1"/>
    <xf numFmtId="9" fontId="1" fillId="0" borderId="4" xfId="0" applyNumberFormat="1" applyFont="1" applyBorder="1"/>
    <xf numFmtId="0" fontId="4" fillId="0" borderId="4" xfId="0" applyFont="1" applyBorder="1"/>
    <xf numFmtId="167" fontId="1" fillId="0" borderId="4" xfId="4" applyNumberFormat="1" applyFont="1" applyBorder="1"/>
    <xf numFmtId="3" fontId="1" fillId="3" borderId="4" xfId="0" applyNumberFormat="1" applyFont="1" applyFill="1" applyBorder="1" applyProtection="1">
      <protection locked="0"/>
    </xf>
    <xf numFmtId="0" fontId="7" fillId="0" borderId="0" xfId="0" quotePrefix="1" applyFont="1"/>
    <xf numFmtId="0" fontId="21" fillId="0" borderId="0" xfId="0" applyFont="1"/>
    <xf numFmtId="0" fontId="17" fillId="0" borderId="0" xfId="0" quotePrefix="1" applyFont="1"/>
    <xf numFmtId="16" fontId="7" fillId="3" borderId="0" xfId="0" applyNumberFormat="1" applyFont="1" applyFill="1" applyProtection="1">
      <protection locked="0"/>
    </xf>
    <xf numFmtId="9" fontId="7" fillId="3" borderId="0" xfId="0" applyNumberFormat="1" applyFont="1" applyFill="1" applyProtection="1">
      <protection locked="0"/>
    </xf>
    <xf numFmtId="9" fontId="7" fillId="0" borderId="0" xfId="0" applyNumberFormat="1" applyFont="1"/>
    <xf numFmtId="0" fontId="22" fillId="0" borderId="0" xfId="5" applyFont="1"/>
    <xf numFmtId="9" fontId="17" fillId="0" borderId="0" xfId="0" applyNumberFormat="1" applyFont="1"/>
    <xf numFmtId="0" fontId="7" fillId="0" borderId="8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0" borderId="8" xfId="0" applyFont="1" applyBorder="1"/>
    <xf numFmtId="0" fontId="5" fillId="0" borderId="8" xfId="0" applyFont="1" applyBorder="1"/>
    <xf numFmtId="0" fontId="8" fillId="0" borderId="0" xfId="0" applyFont="1" applyAlignment="1">
      <alignment horizontal="center"/>
    </xf>
    <xf numFmtId="0" fontId="7" fillId="3" borderId="0" xfId="0" applyFont="1" applyFill="1"/>
    <xf numFmtId="0" fontId="4" fillId="0" borderId="6" xfId="0" applyFont="1" applyBorder="1"/>
    <xf numFmtId="0" fontId="0" fillId="0" borderId="6" xfId="0" applyBorder="1"/>
    <xf numFmtId="0" fontId="0" fillId="9" borderId="6" xfId="0" applyFill="1" applyBorder="1" applyProtection="1">
      <protection locked="0"/>
    </xf>
    <xf numFmtId="167" fontId="0" fillId="0" borderId="6" xfId="6" applyNumberFormat="1" applyFont="1" applyBorder="1"/>
    <xf numFmtId="0" fontId="0" fillId="9" borderId="9" xfId="0" applyFill="1" applyBorder="1" applyProtection="1">
      <protection locked="0"/>
    </xf>
    <xf numFmtId="14" fontId="8" fillId="10" borderId="4" xfId="0" applyNumberFormat="1" applyFont="1" applyFill="1" applyBorder="1"/>
    <xf numFmtId="168" fontId="8" fillId="10" borderId="4" xfId="0" applyNumberFormat="1" applyFont="1" applyFill="1" applyBorder="1"/>
    <xf numFmtId="14" fontId="7" fillId="0" borderId="4" xfId="0" applyNumberFormat="1" applyFont="1" applyBorder="1"/>
    <xf numFmtId="168" fontId="7" fillId="0" borderId="4" xfId="0" applyNumberFormat="1" applyFont="1" applyBorder="1"/>
    <xf numFmtId="14" fontId="7" fillId="0" borderId="0" xfId="0" applyNumberFormat="1" applyFont="1"/>
    <xf numFmtId="168" fontId="7" fillId="9" borderId="4" xfId="0" applyNumberFormat="1" applyFont="1" applyFill="1" applyBorder="1" applyProtection="1">
      <protection locked="0"/>
    </xf>
    <xf numFmtId="0" fontId="23" fillId="0" borderId="0" xfId="0" applyFont="1" applyAlignment="1">
      <alignment wrapText="1"/>
    </xf>
    <xf numFmtId="14" fontId="24" fillId="0" borderId="0" xfId="0" applyNumberFormat="1" applyFont="1" applyAlignment="1">
      <alignment wrapText="1"/>
    </xf>
    <xf numFmtId="169" fontId="24" fillId="0" borderId="0" xfId="0" applyNumberFormat="1" applyFont="1" applyAlignment="1">
      <alignment horizontal="left" wrapText="1"/>
    </xf>
    <xf numFmtId="0" fontId="0" fillId="9" borderId="0" xfId="0" applyFill="1" applyProtection="1">
      <protection locked="0"/>
    </xf>
    <xf numFmtId="0" fontId="25" fillId="0" borderId="0" xfId="0" applyFont="1"/>
    <xf numFmtId="0" fontId="26" fillId="0" borderId="0" xfId="0" applyFont="1"/>
    <xf numFmtId="0" fontId="25" fillId="11" borderId="4" xfId="0" applyFont="1" applyFill="1" applyBorder="1"/>
    <xf numFmtId="0" fontId="25" fillId="11" borderId="10" xfId="0" applyFont="1" applyFill="1" applyBorder="1"/>
    <xf numFmtId="0" fontId="26" fillId="0" borderId="11" xfId="0" applyFont="1" applyBorder="1" applyAlignment="1">
      <alignment horizontal="left"/>
    </xf>
    <xf numFmtId="0" fontId="26" fillId="0" borderId="12" xfId="0" applyFont="1" applyBorder="1"/>
    <xf numFmtId="0" fontId="26" fillId="0" borderId="12" xfId="0" applyFont="1" applyBorder="1" applyAlignment="1">
      <alignment horizontal="right"/>
    </xf>
    <xf numFmtId="0" fontId="25" fillId="0" borderId="0" xfId="0" applyFont="1" applyAlignment="1">
      <alignment horizontal="right"/>
    </xf>
    <xf numFmtId="0" fontId="26" fillId="3" borderId="0" xfId="0" applyFont="1" applyFill="1" applyProtection="1">
      <protection locked="0"/>
    </xf>
    <xf numFmtId="0" fontId="25" fillId="0" borderId="4" xfId="0" applyFont="1" applyBorder="1"/>
    <xf numFmtId="0" fontId="25" fillId="0" borderId="10" xfId="0" applyFont="1" applyBorder="1"/>
    <xf numFmtId="0" fontId="26" fillId="3" borderId="12" xfId="0" applyFont="1" applyFill="1" applyBorder="1" applyProtection="1">
      <protection locked="0"/>
    </xf>
    <xf numFmtId="0" fontId="26" fillId="0" borderId="11" xfId="0" applyFont="1" applyBorder="1"/>
    <xf numFmtId="0" fontId="27" fillId="0" borderId="0" xfId="0" applyFont="1"/>
    <xf numFmtId="0" fontId="28" fillId="0" borderId="0" xfId="0" applyFont="1"/>
    <xf numFmtId="0" fontId="28" fillId="0" borderId="6" xfId="0" applyFont="1" applyBorder="1"/>
    <xf numFmtId="0" fontId="27" fillId="0" borderId="6" xfId="0" applyFont="1" applyBorder="1"/>
    <xf numFmtId="0" fontId="29" fillId="0" borderId="0" xfId="0" applyFont="1" applyAlignment="1">
      <alignment vertical="center"/>
    </xf>
    <xf numFmtId="0" fontId="3" fillId="0" borderId="0" xfId="5" quotePrefix="1"/>
    <xf numFmtId="0" fontId="30" fillId="0" borderId="0" xfId="0" applyFont="1" applyAlignment="1">
      <alignment vertical="center"/>
    </xf>
    <xf numFmtId="0" fontId="31" fillId="0" borderId="0" xfId="0" applyFont="1"/>
    <xf numFmtId="0" fontId="32" fillId="0" borderId="0" xfId="0" applyFont="1"/>
    <xf numFmtId="0" fontId="33" fillId="9" borderId="6" xfId="0" applyFont="1" applyFill="1" applyBorder="1"/>
    <xf numFmtId="0" fontId="33" fillId="0" borderId="0" xfId="0" applyFont="1"/>
    <xf numFmtId="0" fontId="32" fillId="0" borderId="6" xfId="0" applyFont="1" applyBorder="1"/>
    <xf numFmtId="0" fontId="33" fillId="0" borderId="6" xfId="0" applyFont="1" applyBorder="1"/>
    <xf numFmtId="0" fontId="31" fillId="0" borderId="0" xfId="0" applyFont="1" applyAlignment="1">
      <alignment vertical="center"/>
    </xf>
    <xf numFmtId="0" fontId="11" fillId="13" borderId="13" xfId="0" applyFont="1" applyFill="1" applyBorder="1" applyAlignment="1">
      <alignment horizontal="center"/>
    </xf>
    <xf numFmtId="0" fontId="11" fillId="13" borderId="14" xfId="0" applyFont="1" applyFill="1" applyBorder="1"/>
    <xf numFmtId="0" fontId="4" fillId="0" borderId="13" xfId="0" applyFont="1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0" fillId="0" borderId="15" xfId="0" applyBorder="1"/>
    <xf numFmtId="0" fontId="11" fillId="14" borderId="16" xfId="0" applyFont="1" applyFill="1" applyBorder="1"/>
    <xf numFmtId="0" fontId="11" fillId="14" borderId="17" xfId="0" applyFont="1" applyFill="1" applyBorder="1"/>
    <xf numFmtId="0" fontId="11" fillId="14" borderId="18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wrapText="1"/>
    </xf>
    <xf numFmtId="0" fontId="4" fillId="15" borderId="6" xfId="0" applyFont="1" applyFill="1" applyBorder="1"/>
    <xf numFmtId="0" fontId="4" fillId="16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0" borderId="14" xfId="0" applyFont="1" applyBorder="1"/>
    <xf numFmtId="0" fontId="11" fillId="14" borderId="6" xfId="0" applyFont="1" applyFill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7" fillId="12" borderId="0" xfId="0" applyFont="1" applyFill="1" applyAlignment="1">
      <alignment horizontal="left" vertical="center" wrapText="1"/>
    </xf>
    <xf numFmtId="0" fontId="25" fillId="0" borderId="0" xfId="0" applyFont="1"/>
    <xf numFmtId="0" fontId="26" fillId="0" borderId="0" xfId="0" applyFont="1"/>
    <xf numFmtId="0" fontId="33" fillId="12" borderId="0" xfId="0" applyFont="1" applyFill="1" applyAlignment="1">
      <alignment horizontal="left" vertical="center" wrapText="1"/>
    </xf>
  </cellXfs>
  <cellStyles count="7">
    <cellStyle name="Comma" xfId="4" builtinId="3"/>
    <cellStyle name="Comma 2" xfId="6" xr:uid="{F9A68F1E-4F8C-471B-AF67-9272FB13403F}"/>
    <cellStyle name="Hyperlink" xfId="5" builtinId="8"/>
    <cellStyle name="Hyperlink 2" xfId="3" xr:uid="{FBA50067-D3CC-4029-A9B3-AB4398DF5252}"/>
    <cellStyle name="Normal" xfId="0" builtinId="0"/>
    <cellStyle name="Normal 2" xfId="2" xr:uid="{309740A3-9FC6-4127-9010-9349248A8E65}"/>
    <cellStyle name="Normal 3" xfId="1" xr:uid="{C9152DB8-5E05-48C5-9EF0-DD7351039425}"/>
  </cellStyles>
  <dxfs count="10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powerPivotData" Target="model/item.data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8AE33-F446-491B-85EE-F5D4F3A53393}" name="Table1" displayName="Table1" ref="A1:E21" totalsRowShown="0" tableBorderDxfId="9">
  <autoFilter ref="A1:E21" xr:uid="{C948AE33-F446-491B-85EE-F5D4F3A5339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4149C08-7648-4CBA-876C-9E4747DE891D}" name="Column1" dataDxfId="8"/>
    <tableColumn id="2" xr3:uid="{180C5853-D030-492C-B79B-CFE60A8DE129}" name="Column2" dataDxfId="7"/>
    <tableColumn id="3" xr3:uid="{44B40E70-CC06-43F0-B61B-738754AD9856}" name="Column3" dataDxfId="6"/>
    <tableColumn id="4" xr3:uid="{825A8605-2830-4447-A8FF-5DE4C417873D}" name="Column4" dataDxfId="5"/>
    <tableColumn id="5" xr3:uid="{4C5AA936-F5F3-4EC9-8637-0351C56AA93C}" name="Column5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EBB4-1FCA-438E-A192-AA409777B446}">
  <dimension ref="A3:D22"/>
  <sheetViews>
    <sheetView workbookViewId="0">
      <selection activeCell="F23" sqref="F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13" t="s">
        <v>30</v>
      </c>
      <c r="C3" s="13" t="s">
        <v>31</v>
      </c>
      <c r="D3" s="13" t="s">
        <v>32</v>
      </c>
    </row>
    <row r="4" spans="1:4" x14ac:dyDescent="0.3">
      <c r="B4" s="14" t="s">
        <v>33</v>
      </c>
      <c r="C4" s="14" t="s">
        <v>34</v>
      </c>
      <c r="D4" s="14">
        <v>43</v>
      </c>
    </row>
    <row r="5" spans="1:4" x14ac:dyDescent="0.3">
      <c r="B5" s="14" t="s">
        <v>33</v>
      </c>
      <c r="C5" s="14" t="s">
        <v>35</v>
      </c>
      <c r="D5" s="14">
        <v>59</v>
      </c>
    </row>
    <row r="6" spans="1:4" x14ac:dyDescent="0.3">
      <c r="B6" s="14" t="s">
        <v>33</v>
      </c>
      <c r="C6" s="14" t="s">
        <v>36</v>
      </c>
      <c r="D6" s="14">
        <v>72</v>
      </c>
    </row>
    <row r="7" spans="1:4" x14ac:dyDescent="0.3">
      <c r="B7" s="15" t="s">
        <v>37</v>
      </c>
      <c r="C7" s="15" t="s">
        <v>38</v>
      </c>
      <c r="D7" s="15">
        <v>119</v>
      </c>
    </row>
    <row r="8" spans="1:4" x14ac:dyDescent="0.3">
      <c r="B8" s="15" t="s">
        <v>37</v>
      </c>
      <c r="C8" s="15" t="s">
        <v>39</v>
      </c>
      <c r="D8" s="15">
        <v>175</v>
      </c>
    </row>
    <row r="9" spans="1:4" x14ac:dyDescent="0.3">
      <c r="B9" s="15" t="s">
        <v>37</v>
      </c>
      <c r="C9" s="15" t="s">
        <v>40</v>
      </c>
      <c r="D9" s="15">
        <v>192</v>
      </c>
    </row>
    <row r="10" spans="1:4" x14ac:dyDescent="0.3">
      <c r="B10" s="16" t="s">
        <v>41</v>
      </c>
      <c r="C10" s="16" t="s">
        <v>42</v>
      </c>
      <c r="D10" s="16">
        <v>240</v>
      </c>
    </row>
    <row r="11" spans="1:4" x14ac:dyDescent="0.3">
      <c r="B11" s="16" t="s">
        <v>41</v>
      </c>
      <c r="C11" s="16" t="s">
        <v>43</v>
      </c>
      <c r="D11" s="16">
        <v>405</v>
      </c>
    </row>
    <row r="12" spans="1:4" x14ac:dyDescent="0.3">
      <c r="B12" s="16" t="s">
        <v>41</v>
      </c>
      <c r="C12" s="16" t="s">
        <v>44</v>
      </c>
      <c r="D12" s="16">
        <v>522</v>
      </c>
    </row>
    <row r="14" spans="1:4" x14ac:dyDescent="0.3">
      <c r="B14" s="17" t="s">
        <v>45</v>
      </c>
    </row>
    <row r="15" spans="1:4" ht="15" thickBot="1" x14ac:dyDescent="0.35"/>
    <row r="16" spans="1:4" ht="15" thickBot="1" x14ac:dyDescent="0.35">
      <c r="A16" s="18">
        <v>1</v>
      </c>
      <c r="B16" s="18" t="s">
        <v>46</v>
      </c>
      <c r="D16" s="19">
        <f>AVERAGE(D4:D6)</f>
        <v>58</v>
      </c>
    </row>
    <row r="17" spans="1:4" ht="15" thickBot="1" x14ac:dyDescent="0.35"/>
    <row r="18" spans="1:4" ht="15" thickBot="1" x14ac:dyDescent="0.35">
      <c r="A18" s="18">
        <v>2</v>
      </c>
      <c r="B18" s="18" t="s">
        <v>47</v>
      </c>
      <c r="D18" s="19">
        <f>AVERAGE(D7:D9)</f>
        <v>162</v>
      </c>
    </row>
    <row r="19" spans="1:4" ht="15" thickBot="1" x14ac:dyDescent="0.35"/>
    <row r="20" spans="1:4" ht="15" thickBot="1" x14ac:dyDescent="0.35">
      <c r="A20" s="18">
        <v>3</v>
      </c>
      <c r="B20" s="18" t="s">
        <v>48</v>
      </c>
      <c r="D20" s="19">
        <f>AVERAGE(D10:D12)</f>
        <v>389</v>
      </c>
    </row>
    <row r="21" spans="1:4" ht="15" thickBot="1" x14ac:dyDescent="0.35"/>
    <row r="22" spans="1:4" ht="15" thickBot="1" x14ac:dyDescent="0.35">
      <c r="A22" s="18">
        <v>4</v>
      </c>
      <c r="B22" s="18" t="s">
        <v>49</v>
      </c>
      <c r="D22" s="20">
        <f>AVERAGE(D4:D12)</f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5B1E-5067-489B-8E15-6D66121F685C}">
  <dimension ref="A1:C24"/>
  <sheetViews>
    <sheetView workbookViewId="0">
      <selection activeCell="A26" sqref="A26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8" t="s">
        <v>50</v>
      </c>
    </row>
    <row r="2" spans="1:3" x14ac:dyDescent="0.3">
      <c r="A2" s="18" t="s">
        <v>51</v>
      </c>
    </row>
    <row r="3" spans="1:3" x14ac:dyDescent="0.3">
      <c r="A3" s="17" t="s">
        <v>52</v>
      </c>
      <c r="B3" s="17" t="s">
        <v>53</v>
      </c>
      <c r="C3" s="17" t="s">
        <v>54</v>
      </c>
    </row>
    <row r="4" spans="1:3" x14ac:dyDescent="0.3">
      <c r="A4" s="18" t="s">
        <v>55</v>
      </c>
      <c r="B4" s="21">
        <v>43101</v>
      </c>
      <c r="C4" s="18">
        <v>152</v>
      </c>
    </row>
    <row r="5" spans="1:3" x14ac:dyDescent="0.3">
      <c r="A5" s="18" t="s">
        <v>56</v>
      </c>
      <c r="B5" s="21">
        <v>43101</v>
      </c>
      <c r="C5" s="18">
        <v>171</v>
      </c>
    </row>
    <row r="6" spans="1:3" x14ac:dyDescent="0.3">
      <c r="A6" s="18" t="s">
        <v>57</v>
      </c>
      <c r="B6" s="21">
        <v>43101</v>
      </c>
      <c r="C6" s="18">
        <v>110</v>
      </c>
    </row>
    <row r="7" spans="1:3" x14ac:dyDescent="0.3">
      <c r="A7" s="18" t="s">
        <v>58</v>
      </c>
      <c r="B7" s="21">
        <v>43132</v>
      </c>
      <c r="C7" s="18">
        <v>173</v>
      </c>
    </row>
    <row r="8" spans="1:3" x14ac:dyDescent="0.3">
      <c r="A8" s="18" t="s">
        <v>59</v>
      </c>
      <c r="B8" s="21">
        <v>43132</v>
      </c>
      <c r="C8" s="18">
        <v>128</v>
      </c>
    </row>
    <row r="9" spans="1:3" x14ac:dyDescent="0.3">
      <c r="A9" s="18" t="s">
        <v>60</v>
      </c>
      <c r="B9" s="21">
        <v>43132</v>
      </c>
      <c r="C9" s="18">
        <v>107</v>
      </c>
    </row>
    <row r="10" spans="1:3" x14ac:dyDescent="0.3">
      <c r="A10" s="18" t="s">
        <v>61</v>
      </c>
      <c r="B10" s="21">
        <v>43160</v>
      </c>
      <c r="C10" s="18">
        <v>213</v>
      </c>
    </row>
    <row r="11" spans="1:3" x14ac:dyDescent="0.3">
      <c r="A11" s="18" t="s">
        <v>62</v>
      </c>
      <c r="B11" s="21">
        <v>43160</v>
      </c>
      <c r="C11" s="18">
        <v>238</v>
      </c>
    </row>
    <row r="12" spans="1:3" x14ac:dyDescent="0.3">
      <c r="A12" s="18" t="s">
        <v>63</v>
      </c>
      <c r="B12" s="21">
        <v>43160</v>
      </c>
      <c r="C12" s="18">
        <v>131</v>
      </c>
    </row>
    <row r="14" spans="1:3" x14ac:dyDescent="0.3">
      <c r="A14" s="18" t="s">
        <v>64</v>
      </c>
    </row>
    <row r="16" spans="1:3" x14ac:dyDescent="0.3">
      <c r="A16" s="21">
        <v>43101</v>
      </c>
      <c r="B16" s="22">
        <f>AVERAGE(C4:C6)</f>
        <v>144.33333333333334</v>
      </c>
      <c r="C16" s="18"/>
    </row>
    <row r="17" spans="1:3" x14ac:dyDescent="0.3">
      <c r="A17" s="21">
        <v>43132</v>
      </c>
      <c r="B17" s="22">
        <f>AVERAGE(C7:C9)</f>
        <v>136</v>
      </c>
      <c r="C17" s="18"/>
    </row>
    <row r="18" spans="1:3" x14ac:dyDescent="0.3">
      <c r="A18" s="21">
        <v>43160</v>
      </c>
      <c r="B18" s="22">
        <f>AVERAGE(C10:C12)</f>
        <v>194</v>
      </c>
      <c r="C18" s="18"/>
    </row>
    <row r="21" spans="1:3" x14ac:dyDescent="0.3">
      <c r="A21" s="18" t="s">
        <v>65</v>
      </c>
    </row>
    <row r="23" spans="1:3" x14ac:dyDescent="0.3">
      <c r="A23" s="18" t="s">
        <v>66</v>
      </c>
      <c r="B23" s="22">
        <f>SUM(C4:C12)/COUNTA(C4:C12)</f>
        <v>158.11111111111111</v>
      </c>
      <c r="C23" s="18"/>
    </row>
    <row r="24" spans="1:3" x14ac:dyDescent="0.3">
      <c r="A24" s="18" t="s">
        <v>67</v>
      </c>
      <c r="B24" s="22">
        <f>AVERAGE(C4:C12)</f>
        <v>158.11111111111111</v>
      </c>
      <c r="C2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0F1E-4749-447A-B527-24FC0E17B6A5}">
  <dimension ref="A1:G18"/>
  <sheetViews>
    <sheetView workbookViewId="0">
      <selection activeCell="D5" sqref="D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23" t="s">
        <v>68</v>
      </c>
      <c r="B1" s="7"/>
      <c r="C1" s="7"/>
      <c r="D1" s="7"/>
      <c r="E1" s="7"/>
      <c r="F1" s="7"/>
      <c r="G1" s="7"/>
    </row>
    <row r="2" spans="1:7" x14ac:dyDescent="0.3">
      <c r="A2" s="8" t="s">
        <v>69</v>
      </c>
      <c r="B2" s="7"/>
      <c r="C2" s="7"/>
      <c r="D2" s="7"/>
      <c r="E2" s="7"/>
      <c r="F2" s="7"/>
      <c r="G2" s="7"/>
    </row>
    <row r="3" spans="1:7" x14ac:dyDescent="0.3">
      <c r="A3" s="24" t="s">
        <v>70</v>
      </c>
      <c r="B3" s="25" t="s">
        <v>71</v>
      </c>
      <c r="C3" s="7"/>
      <c r="D3" s="7"/>
      <c r="E3" s="7"/>
      <c r="F3" s="7"/>
      <c r="G3" s="7"/>
    </row>
    <row r="4" spans="1:7" x14ac:dyDescent="0.3">
      <c r="A4" s="24" t="s">
        <v>72</v>
      </c>
      <c r="B4" s="26">
        <v>7</v>
      </c>
      <c r="C4" s="7"/>
      <c r="D4" s="7"/>
      <c r="E4" s="7"/>
      <c r="F4" s="7"/>
      <c r="G4" s="7"/>
    </row>
    <row r="5" spans="1:7" x14ac:dyDescent="0.3">
      <c r="A5" s="24" t="s">
        <v>73</v>
      </c>
      <c r="B5" s="26">
        <v>5</v>
      </c>
      <c r="C5" s="7"/>
      <c r="D5" s="7"/>
      <c r="E5" s="7"/>
      <c r="F5" s="7"/>
      <c r="G5" s="7"/>
    </row>
    <row r="6" spans="1:7" x14ac:dyDescent="0.3">
      <c r="A6" s="24" t="s">
        <v>74</v>
      </c>
      <c r="B6" s="26">
        <v>6</v>
      </c>
      <c r="C6" s="7"/>
      <c r="D6" s="7"/>
      <c r="E6" s="7"/>
      <c r="F6" s="7"/>
      <c r="G6" s="7"/>
    </row>
    <row r="7" spans="1:7" x14ac:dyDescent="0.3">
      <c r="A7" s="24" t="s">
        <v>75</v>
      </c>
      <c r="B7" s="26">
        <v>4</v>
      </c>
      <c r="C7" s="7"/>
      <c r="D7" s="7"/>
      <c r="E7" s="7"/>
      <c r="F7" s="7"/>
      <c r="G7" s="7"/>
    </row>
    <row r="8" spans="1:7" x14ac:dyDescent="0.3">
      <c r="A8" s="24" t="s">
        <v>76</v>
      </c>
      <c r="B8" s="26" t="s">
        <v>77</v>
      </c>
      <c r="C8" s="7"/>
      <c r="D8" s="7"/>
      <c r="E8" s="7"/>
      <c r="F8" s="7"/>
      <c r="G8" s="7"/>
    </row>
    <row r="9" spans="1:7" x14ac:dyDescent="0.3">
      <c r="A9" s="24" t="s">
        <v>78</v>
      </c>
      <c r="B9" s="26" t="s">
        <v>79</v>
      </c>
      <c r="C9" s="7"/>
      <c r="D9" s="7"/>
      <c r="E9" s="7"/>
      <c r="F9" s="7"/>
      <c r="G9" s="7"/>
    </row>
    <row r="10" spans="1:7" x14ac:dyDescent="0.3">
      <c r="A10" s="24" t="s">
        <v>80</v>
      </c>
      <c r="B10" s="26" t="s">
        <v>80</v>
      </c>
      <c r="C10" s="7"/>
      <c r="D10" s="7"/>
      <c r="E10" s="7"/>
      <c r="F10" s="7"/>
      <c r="G10" s="7"/>
    </row>
    <row r="11" spans="1:7" x14ac:dyDescent="0.3">
      <c r="A11" s="7"/>
      <c r="B11" s="7"/>
      <c r="C11" s="7"/>
      <c r="D11" s="7"/>
      <c r="E11" s="7"/>
      <c r="F11" s="7"/>
      <c r="G11" s="7"/>
    </row>
    <row r="12" spans="1:7" x14ac:dyDescent="0.3">
      <c r="A12" s="8" t="s">
        <v>81</v>
      </c>
      <c r="B12" s="7"/>
      <c r="C12" s="7"/>
      <c r="D12" s="7"/>
      <c r="E12" s="7"/>
      <c r="F12" s="7"/>
      <c r="G12" s="7"/>
    </row>
    <row r="13" spans="1:7" x14ac:dyDescent="0.3">
      <c r="A13" s="7"/>
      <c r="B13" s="7"/>
      <c r="C13" s="7"/>
      <c r="D13" s="7"/>
      <c r="E13" s="7"/>
      <c r="F13" s="7"/>
      <c r="G13" s="7"/>
    </row>
    <row r="14" spans="1:7" ht="15" thickBot="1" x14ac:dyDescent="0.35">
      <c r="A14" s="8" t="s">
        <v>82</v>
      </c>
      <c r="B14" s="8" t="s">
        <v>83</v>
      </c>
      <c r="C14" s="7"/>
      <c r="D14" s="7"/>
      <c r="E14" s="7"/>
      <c r="F14" s="7"/>
      <c r="G14" s="7"/>
    </row>
    <row r="15" spans="1:7" ht="15" thickBot="1" x14ac:dyDescent="0.35">
      <c r="A15" s="8" t="s">
        <v>71</v>
      </c>
      <c r="B15" s="27">
        <f>COUNT(B4:B10)</f>
        <v>4</v>
      </c>
      <c r="C15" s="8"/>
      <c r="D15" s="7"/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ht="15" thickBot="1" x14ac:dyDescent="0.35">
      <c r="A17" s="8" t="s">
        <v>82</v>
      </c>
      <c r="B17" s="8" t="s">
        <v>84</v>
      </c>
      <c r="C17" s="7"/>
      <c r="D17" s="7"/>
      <c r="E17" s="7"/>
      <c r="F17" s="7"/>
      <c r="G17" s="7"/>
    </row>
    <row r="18" spans="1:7" ht="15" thickBot="1" x14ac:dyDescent="0.35">
      <c r="A18" s="8" t="s">
        <v>71</v>
      </c>
      <c r="B18" s="27">
        <f>COUNTA(B4:B10)</f>
        <v>7</v>
      </c>
      <c r="C18" s="8"/>
      <c r="D18" s="7"/>
      <c r="E18" s="7"/>
      <c r="F18" s="7"/>
      <c r="G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4B63-76A8-49A3-840E-E9AA4A4443CD}">
  <dimension ref="A1:F27"/>
  <sheetViews>
    <sheetView topLeftCell="A7" workbookViewId="0">
      <selection activeCell="B32" sqref="B32"/>
    </sheetView>
  </sheetViews>
  <sheetFormatPr defaultColWidth="9.109375" defaultRowHeight="14.4" x14ac:dyDescent="0.3"/>
  <cols>
    <col min="1" max="1" width="19.33203125" style="30" customWidth="1"/>
    <col min="2" max="2" width="16.33203125" style="30" bestFit="1" customWidth="1"/>
    <col min="3" max="16384" width="9.109375" style="30"/>
  </cols>
  <sheetData>
    <row r="1" spans="1:6" x14ac:dyDescent="0.3">
      <c r="A1" s="28" t="s">
        <v>85</v>
      </c>
      <c r="B1" s="29"/>
      <c r="C1" s="29"/>
      <c r="D1" s="29"/>
      <c r="E1" s="29"/>
      <c r="F1" s="29"/>
    </row>
    <row r="2" spans="1:6" x14ac:dyDescent="0.3">
      <c r="A2" s="28" t="s">
        <v>86</v>
      </c>
      <c r="B2" s="29"/>
      <c r="C2" s="29"/>
      <c r="D2" s="29"/>
      <c r="E2" s="29"/>
      <c r="F2" s="29"/>
    </row>
    <row r="3" spans="1:6" x14ac:dyDescent="0.3">
      <c r="A3" s="31" t="s">
        <v>87</v>
      </c>
      <c r="B3" s="31" t="s">
        <v>88</v>
      </c>
      <c r="C3" s="31" t="s">
        <v>89</v>
      </c>
      <c r="D3" s="29"/>
      <c r="E3" s="29"/>
      <c r="F3" s="29"/>
    </row>
    <row r="4" spans="1:6" x14ac:dyDescent="0.3">
      <c r="A4" s="32">
        <v>101</v>
      </c>
      <c r="B4" s="32" t="s">
        <v>90</v>
      </c>
      <c r="C4" s="33">
        <v>78022</v>
      </c>
      <c r="D4" s="29"/>
      <c r="E4" s="29"/>
      <c r="F4" s="29"/>
    </row>
    <row r="5" spans="1:6" x14ac:dyDescent="0.3">
      <c r="A5" s="32">
        <v>102</v>
      </c>
      <c r="B5" s="32" t="s">
        <v>91</v>
      </c>
      <c r="C5" s="33">
        <v>99819</v>
      </c>
      <c r="D5" s="29"/>
      <c r="E5" s="29"/>
      <c r="F5" s="29"/>
    </row>
    <row r="6" spans="1:6" x14ac:dyDescent="0.3">
      <c r="A6" s="32">
        <v>103</v>
      </c>
      <c r="B6" s="32" t="s">
        <v>92</v>
      </c>
      <c r="C6" s="34" t="s">
        <v>93</v>
      </c>
      <c r="D6" s="29"/>
      <c r="E6" s="29"/>
      <c r="F6" s="29"/>
    </row>
    <row r="7" spans="1:6" x14ac:dyDescent="0.3">
      <c r="A7" s="32">
        <v>104</v>
      </c>
      <c r="B7" s="32" t="s">
        <v>94</v>
      </c>
      <c r="C7" s="33">
        <v>27522</v>
      </c>
      <c r="D7" s="29"/>
      <c r="E7" s="29"/>
      <c r="F7" s="29"/>
    </row>
    <row r="8" spans="1:6" x14ac:dyDescent="0.3">
      <c r="A8" s="32">
        <v>105</v>
      </c>
      <c r="B8" s="32" t="s">
        <v>95</v>
      </c>
      <c r="C8" s="35">
        <v>0</v>
      </c>
      <c r="D8" s="29"/>
      <c r="E8" s="29"/>
      <c r="F8" s="29"/>
    </row>
    <row r="9" spans="1:6" x14ac:dyDescent="0.3">
      <c r="A9" s="32">
        <v>106</v>
      </c>
      <c r="B9" s="32" t="s">
        <v>96</v>
      </c>
      <c r="C9" s="35"/>
      <c r="D9" s="29"/>
      <c r="E9" s="29"/>
      <c r="F9" s="29"/>
    </row>
    <row r="10" spans="1:6" x14ac:dyDescent="0.3">
      <c r="A10" s="32">
        <v>107</v>
      </c>
      <c r="B10" s="32" t="s">
        <v>97</v>
      </c>
      <c r="C10" s="35">
        <v>0</v>
      </c>
      <c r="D10" s="29"/>
      <c r="E10" s="29"/>
      <c r="F10" s="29"/>
    </row>
    <row r="11" spans="1:6" x14ac:dyDescent="0.3">
      <c r="A11" s="32">
        <v>108</v>
      </c>
      <c r="B11" s="32" t="s">
        <v>98</v>
      </c>
      <c r="C11" s="33">
        <v>88041</v>
      </c>
      <c r="D11" s="29"/>
      <c r="E11" s="29"/>
      <c r="F11" s="29"/>
    </row>
    <row r="12" spans="1:6" x14ac:dyDescent="0.3">
      <c r="A12" s="32">
        <v>109</v>
      </c>
      <c r="B12" s="32" t="s">
        <v>99</v>
      </c>
      <c r="C12" s="33">
        <v>81831</v>
      </c>
      <c r="D12" s="29"/>
      <c r="E12" s="29"/>
      <c r="F12" s="29"/>
    </row>
    <row r="13" spans="1:6" x14ac:dyDescent="0.3">
      <c r="A13" s="32">
        <v>110</v>
      </c>
      <c r="B13" s="32" t="s">
        <v>100</v>
      </c>
      <c r="C13" s="34" t="s">
        <v>93</v>
      </c>
      <c r="D13" s="29"/>
      <c r="E13" s="29"/>
      <c r="F13" s="29"/>
    </row>
    <row r="14" spans="1:6" x14ac:dyDescent="0.3">
      <c r="A14" s="32">
        <v>111</v>
      </c>
      <c r="B14" s="32" t="s">
        <v>101</v>
      </c>
      <c r="C14" s="33"/>
      <c r="D14" s="29"/>
      <c r="E14" s="29"/>
      <c r="F14" s="29"/>
    </row>
    <row r="15" spans="1:6" ht="24" x14ac:dyDescent="0.3">
      <c r="A15" s="32">
        <v>112</v>
      </c>
      <c r="B15" s="32" t="s">
        <v>102</v>
      </c>
      <c r="C15" s="33">
        <v>26624</v>
      </c>
      <c r="D15" s="29"/>
      <c r="E15" s="29"/>
      <c r="F15" s="29"/>
    </row>
    <row r="16" spans="1:6" x14ac:dyDescent="0.3">
      <c r="A16" s="32">
        <v>113</v>
      </c>
      <c r="B16" s="32" t="s">
        <v>103</v>
      </c>
      <c r="C16" s="33">
        <v>92885</v>
      </c>
      <c r="D16" s="29"/>
      <c r="E16" s="29"/>
      <c r="F16" s="29"/>
    </row>
    <row r="17" spans="1:6" ht="24" x14ac:dyDescent="0.3">
      <c r="A17" s="32">
        <v>114</v>
      </c>
      <c r="B17" s="32" t="s">
        <v>104</v>
      </c>
      <c r="C17" s="35">
        <v>0</v>
      </c>
      <c r="D17" s="29"/>
      <c r="E17" s="29"/>
      <c r="F17" s="29"/>
    </row>
    <row r="18" spans="1:6" x14ac:dyDescent="0.3">
      <c r="A18" s="29"/>
      <c r="B18" s="29"/>
      <c r="C18" s="29"/>
      <c r="D18" s="29"/>
      <c r="E18" s="29"/>
      <c r="F18" s="29"/>
    </row>
    <row r="19" spans="1:6" x14ac:dyDescent="0.3">
      <c r="A19" s="28" t="s">
        <v>105</v>
      </c>
      <c r="B19" s="29"/>
      <c r="C19" s="29"/>
      <c r="D19" s="29"/>
      <c r="E19" s="29"/>
      <c r="F19" s="29"/>
    </row>
    <row r="20" spans="1:6" ht="15" thickBot="1" x14ac:dyDescent="0.35">
      <c r="A20" s="29" t="s">
        <v>82</v>
      </c>
      <c r="B20" s="29" t="s">
        <v>106</v>
      </c>
      <c r="C20" s="29"/>
      <c r="D20" s="29"/>
      <c r="E20" s="29"/>
      <c r="F20" s="29"/>
    </row>
    <row r="21" spans="1:6" ht="15" thickBot="1" x14ac:dyDescent="0.35">
      <c r="A21" s="29" t="s">
        <v>71</v>
      </c>
      <c r="B21" s="36">
        <f>COUNT(C4:C17)</f>
        <v>10</v>
      </c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 t="s">
        <v>107</v>
      </c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ht="15" thickBot="1" x14ac:dyDescent="0.35">
      <c r="A26" s="29" t="s">
        <v>82</v>
      </c>
      <c r="B26" s="29" t="s">
        <v>108</v>
      </c>
      <c r="C26" s="29"/>
      <c r="D26" s="29"/>
      <c r="E26" s="29"/>
      <c r="F26" s="29"/>
    </row>
    <row r="27" spans="1:6" ht="15" thickBot="1" x14ac:dyDescent="0.35">
      <c r="A27" s="29" t="s">
        <v>71</v>
      </c>
      <c r="B27" s="36">
        <f>COUNTA(C4:C17)</f>
        <v>12</v>
      </c>
      <c r="C27" s="29"/>
      <c r="D27" s="29"/>
      <c r="E27" s="29"/>
      <c r="F2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4110-DAFD-4E39-9A8B-E1EBAC7BDD1A}">
  <dimension ref="A1:F28"/>
  <sheetViews>
    <sheetView topLeftCell="A8" workbookViewId="0">
      <selection activeCell="D26" sqref="D26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7"/>
      <c r="B1" s="8" t="s">
        <v>20</v>
      </c>
      <c r="C1" s="7"/>
      <c r="D1" s="7"/>
      <c r="E1" s="7"/>
      <c r="F1" s="7"/>
    </row>
    <row r="2" spans="1:6" ht="15" thickBot="1" x14ac:dyDescent="0.35">
      <c r="A2" s="7"/>
      <c r="B2" s="7"/>
      <c r="C2" s="7"/>
      <c r="D2" s="7"/>
      <c r="E2" s="7"/>
      <c r="F2" s="7"/>
    </row>
    <row r="3" spans="1:6" x14ac:dyDescent="0.3">
      <c r="A3" s="7"/>
      <c r="B3" s="9"/>
      <c r="C3" s="7"/>
      <c r="D3" s="7"/>
      <c r="E3" s="7"/>
      <c r="F3" s="7"/>
    </row>
    <row r="4" spans="1:6" x14ac:dyDescent="0.3">
      <c r="A4" s="7"/>
      <c r="B4" s="10" t="s">
        <v>21</v>
      </c>
      <c r="C4" s="7"/>
      <c r="D4" s="7"/>
      <c r="E4" s="7"/>
      <c r="F4" s="7"/>
    </row>
    <row r="5" spans="1:6" x14ac:dyDescent="0.3">
      <c r="A5" s="7"/>
      <c r="B5" s="10">
        <v>4</v>
      </c>
      <c r="C5" s="7"/>
      <c r="D5" s="7"/>
      <c r="E5" s="7"/>
      <c r="F5" s="7"/>
    </row>
    <row r="6" spans="1:6" x14ac:dyDescent="0.3">
      <c r="A6" s="7"/>
      <c r="B6" s="10"/>
      <c r="C6" s="7"/>
      <c r="D6" s="7"/>
      <c r="E6" s="7"/>
      <c r="F6" s="7"/>
    </row>
    <row r="7" spans="1:6" x14ac:dyDescent="0.3">
      <c r="A7" s="7"/>
      <c r="B7" s="10">
        <v>3</v>
      </c>
      <c r="C7" s="7"/>
      <c r="D7" s="7"/>
      <c r="E7" s="7"/>
      <c r="F7" s="7"/>
    </row>
    <row r="8" spans="1:6" x14ac:dyDescent="0.3">
      <c r="A8" s="7"/>
      <c r="B8" s="10"/>
      <c r="C8" s="7"/>
      <c r="D8" s="7"/>
      <c r="E8" s="7"/>
      <c r="F8" s="7"/>
    </row>
    <row r="9" spans="1:6" x14ac:dyDescent="0.3">
      <c r="A9" s="7"/>
      <c r="B9" s="10" t="s">
        <v>22</v>
      </c>
      <c r="C9" s="7"/>
      <c r="D9" s="7"/>
      <c r="E9" s="7"/>
      <c r="F9" s="7"/>
    </row>
    <row r="10" spans="1:6" x14ac:dyDescent="0.3">
      <c r="A10" s="7"/>
      <c r="B10" s="10"/>
      <c r="C10" s="7"/>
      <c r="D10" s="7"/>
      <c r="E10" s="7"/>
      <c r="F10" s="7"/>
    </row>
    <row r="11" spans="1:6" x14ac:dyDescent="0.3">
      <c r="A11" s="7"/>
      <c r="B11" s="10" t="e">
        <v>#DIV/0!</v>
      </c>
      <c r="C11" s="7"/>
      <c r="D11" s="7"/>
      <c r="E11" s="7"/>
      <c r="F11" s="7"/>
    </row>
    <row r="12" spans="1:6" x14ac:dyDescent="0.3">
      <c r="A12" s="7"/>
      <c r="B12" s="10" t="s">
        <v>23</v>
      </c>
      <c r="C12" s="7"/>
      <c r="D12" s="7"/>
      <c r="E12" s="7"/>
      <c r="F12" s="7"/>
    </row>
    <row r="13" spans="1:6" ht="15" thickBot="1" x14ac:dyDescent="0.35">
      <c r="A13" s="7"/>
      <c r="B13" s="11" t="s">
        <v>24</v>
      </c>
      <c r="C13" s="7"/>
      <c r="D13" s="7"/>
      <c r="E13" s="7"/>
      <c r="F13" s="7"/>
    </row>
    <row r="14" spans="1:6" x14ac:dyDescent="0.3">
      <c r="A14" s="7"/>
      <c r="B14" s="7"/>
      <c r="C14" s="7"/>
      <c r="D14" s="7"/>
      <c r="E14" s="7"/>
      <c r="F14" s="7"/>
    </row>
    <row r="15" spans="1:6" x14ac:dyDescent="0.3">
      <c r="A15" s="7"/>
      <c r="B15" s="8" t="s">
        <v>25</v>
      </c>
      <c r="C15" s="7"/>
      <c r="D15" s="7"/>
      <c r="E15" s="7"/>
      <c r="F15" s="7"/>
    </row>
    <row r="16" spans="1:6" x14ac:dyDescent="0.3">
      <c r="A16" s="7"/>
      <c r="B16" s="7"/>
      <c r="C16" s="7"/>
      <c r="D16" s="7"/>
      <c r="E16" s="7"/>
      <c r="F16" s="7"/>
    </row>
    <row r="17" spans="1:6" x14ac:dyDescent="0.3">
      <c r="A17" s="8">
        <v>1</v>
      </c>
      <c r="B17" s="8" t="s">
        <v>26</v>
      </c>
      <c r="C17" s="7"/>
      <c r="D17" s="7"/>
      <c r="E17" s="7"/>
      <c r="F17" s="7"/>
    </row>
    <row r="18" spans="1:6" x14ac:dyDescent="0.3">
      <c r="A18" s="7"/>
      <c r="B18" s="12">
        <f>COUNT(B3:B13)</f>
        <v>2</v>
      </c>
      <c r="C18" s="8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8">
        <v>2</v>
      </c>
      <c r="B20" s="8" t="s">
        <v>27</v>
      </c>
      <c r="C20" s="7"/>
      <c r="D20" s="7"/>
      <c r="E20" s="7"/>
      <c r="F20" s="7"/>
    </row>
    <row r="21" spans="1:6" x14ac:dyDescent="0.3">
      <c r="A21" s="7"/>
      <c r="B21" s="12">
        <f>COUNTBLANK(B3:B13)</f>
        <v>4</v>
      </c>
      <c r="C21" s="8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8">
        <v>3</v>
      </c>
      <c r="B23" s="8" t="s">
        <v>28</v>
      </c>
      <c r="C23" s="7"/>
      <c r="D23" s="7"/>
      <c r="E23" s="7"/>
      <c r="F23" s="7"/>
    </row>
    <row r="24" spans="1:6" x14ac:dyDescent="0.3">
      <c r="A24" s="7"/>
      <c r="B24" s="12">
        <f>COUNTA(B3:B13)-COUNTBLANK(B3:B13)</f>
        <v>3</v>
      </c>
      <c r="C24" s="8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8">
        <v>4</v>
      </c>
      <c r="B26" s="8" t="s">
        <v>29</v>
      </c>
      <c r="C26" s="7"/>
      <c r="D26" s="7"/>
      <c r="E26" s="7"/>
      <c r="F26" s="7"/>
    </row>
    <row r="27" spans="1:6" x14ac:dyDescent="0.3">
      <c r="B27" s="12">
        <f>COUNTA(B3:B13)</f>
        <v>7</v>
      </c>
      <c r="C27" s="8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9FBF-AE17-42C6-A6E5-857354C9BC3B}">
  <dimension ref="A1:L41"/>
  <sheetViews>
    <sheetView workbookViewId="0">
      <selection activeCell="H46" sqref="H46"/>
    </sheetView>
  </sheetViews>
  <sheetFormatPr defaultColWidth="8.6640625" defaultRowHeight="14.4" outlineLevelRow="1" x14ac:dyDescent="0.3"/>
  <cols>
    <col min="1" max="1" width="2.5546875" style="28" customWidth="1"/>
    <col min="2" max="2" width="18.109375" style="29" customWidth="1"/>
    <col min="3" max="3" width="9.5546875" style="29" customWidth="1"/>
    <col min="4" max="4" width="9.6640625" style="29" bestFit="1" customWidth="1"/>
    <col min="5" max="5" width="11.44140625" style="29" bestFit="1" customWidth="1"/>
    <col min="6" max="6" width="8.88671875" style="29" bestFit="1" customWidth="1"/>
    <col min="7" max="7" width="9.44140625" style="29" bestFit="1" customWidth="1"/>
    <col min="8" max="8" width="11.109375" style="29" bestFit="1" customWidth="1"/>
    <col min="9" max="9" width="13.5546875" style="29" bestFit="1" customWidth="1"/>
    <col min="10" max="10" width="11.33203125" style="29" bestFit="1" customWidth="1"/>
    <col min="11" max="11" width="11.5546875" style="29" bestFit="1" customWidth="1"/>
    <col min="12" max="12" width="11.88671875" style="29" bestFit="1" customWidth="1"/>
    <col min="13" max="16384" width="8.6640625" style="29"/>
  </cols>
  <sheetData>
    <row r="1" spans="1:12" x14ac:dyDescent="0.3">
      <c r="A1" s="29"/>
    </row>
    <row r="2" spans="1:12" x14ac:dyDescent="0.3">
      <c r="A2" s="29"/>
      <c r="B2" s="37" t="s">
        <v>109</v>
      </c>
    </row>
    <row r="3" spans="1:12" x14ac:dyDescent="0.3">
      <c r="A3" s="29"/>
      <c r="B3" s="38" t="s">
        <v>110</v>
      </c>
      <c r="C3" s="38">
        <v>101</v>
      </c>
      <c r="D3" s="38">
        <v>102</v>
      </c>
      <c r="E3" s="38">
        <v>103</v>
      </c>
      <c r="F3" s="38">
        <v>104</v>
      </c>
      <c r="G3" s="38">
        <v>105</v>
      </c>
      <c r="H3" s="38">
        <v>106</v>
      </c>
      <c r="I3" s="38">
        <v>107</v>
      </c>
      <c r="J3" s="38">
        <v>108</v>
      </c>
      <c r="K3" s="38">
        <v>109</v>
      </c>
      <c r="L3" s="38">
        <v>110</v>
      </c>
    </row>
    <row r="4" spans="1:12" x14ac:dyDescent="0.3">
      <c r="A4" s="29"/>
      <c r="B4" s="38" t="s">
        <v>111</v>
      </c>
      <c r="C4" s="39" t="s">
        <v>112</v>
      </c>
      <c r="D4" s="39" t="s">
        <v>113</v>
      </c>
      <c r="E4" s="39" t="s">
        <v>114</v>
      </c>
      <c r="F4" s="39" t="s">
        <v>115</v>
      </c>
      <c r="G4" s="39" t="s">
        <v>116</v>
      </c>
      <c r="H4" s="39" t="s">
        <v>117</v>
      </c>
      <c r="I4" s="39" t="s">
        <v>118</v>
      </c>
      <c r="J4" s="39" t="s">
        <v>119</v>
      </c>
      <c r="K4" s="39" t="s">
        <v>120</v>
      </c>
      <c r="L4" s="39" t="s">
        <v>121</v>
      </c>
    </row>
    <row r="5" spans="1:12" x14ac:dyDescent="0.3">
      <c r="A5" s="29"/>
      <c r="B5" s="38" t="s">
        <v>122</v>
      </c>
      <c r="C5" s="39" t="s">
        <v>123</v>
      </c>
      <c r="D5" s="39" t="s">
        <v>124</v>
      </c>
      <c r="E5" s="39" t="s">
        <v>125</v>
      </c>
      <c r="F5" s="39" t="s">
        <v>126</v>
      </c>
      <c r="G5" s="39" t="s">
        <v>123</v>
      </c>
      <c r="H5" s="39" t="s">
        <v>124</v>
      </c>
      <c r="I5" s="39" t="s">
        <v>125</v>
      </c>
      <c r="J5" s="39" t="s">
        <v>126</v>
      </c>
      <c r="K5" s="39" t="s">
        <v>123</v>
      </c>
      <c r="L5" s="39" t="s">
        <v>124</v>
      </c>
    </row>
    <row r="6" spans="1:12" x14ac:dyDescent="0.3">
      <c r="A6" s="29"/>
      <c r="B6" s="38" t="s">
        <v>127</v>
      </c>
      <c r="C6" s="39">
        <v>50000</v>
      </c>
      <c r="D6" s="39">
        <v>55000</v>
      </c>
      <c r="E6" s="39">
        <v>60000</v>
      </c>
      <c r="F6" s="39">
        <v>65000</v>
      </c>
      <c r="G6" s="39">
        <v>70000</v>
      </c>
      <c r="H6" s="39">
        <v>75000</v>
      </c>
      <c r="I6" s="39">
        <v>80000</v>
      </c>
      <c r="J6" s="39">
        <v>85000</v>
      </c>
      <c r="K6" s="39">
        <v>90000</v>
      </c>
      <c r="L6" s="39">
        <v>95000</v>
      </c>
    </row>
    <row r="7" spans="1:12" x14ac:dyDescent="0.3">
      <c r="A7" s="29"/>
      <c r="B7" s="38" t="s">
        <v>128</v>
      </c>
      <c r="C7" s="39">
        <v>2000</v>
      </c>
      <c r="D7" s="39">
        <v>2500</v>
      </c>
      <c r="E7" s="39">
        <v>3000</v>
      </c>
      <c r="F7" s="39">
        <v>3500</v>
      </c>
      <c r="G7" s="39">
        <v>4000</v>
      </c>
      <c r="H7" s="39">
        <v>4500</v>
      </c>
      <c r="I7" s="39">
        <v>5000</v>
      </c>
      <c r="J7" s="39">
        <v>5500</v>
      </c>
      <c r="K7" s="39">
        <v>6000</v>
      </c>
      <c r="L7" s="39">
        <v>6500</v>
      </c>
    </row>
    <row r="8" spans="1:12" x14ac:dyDescent="0.3">
      <c r="A8" s="29"/>
      <c r="B8" s="38" t="s">
        <v>129</v>
      </c>
      <c r="C8" s="39">
        <v>52000</v>
      </c>
      <c r="D8" s="39">
        <v>57500</v>
      </c>
      <c r="E8" s="39">
        <v>63000</v>
      </c>
      <c r="F8" s="39">
        <v>685000</v>
      </c>
      <c r="G8" s="39">
        <v>74000</v>
      </c>
      <c r="H8" s="39">
        <v>79500</v>
      </c>
      <c r="I8" s="39">
        <v>85000</v>
      </c>
      <c r="J8" s="39">
        <v>90500</v>
      </c>
      <c r="K8" s="39">
        <v>96000</v>
      </c>
      <c r="L8" s="39">
        <v>101500</v>
      </c>
    </row>
    <row r="9" spans="1:12" x14ac:dyDescent="0.3">
      <c r="A9" s="29"/>
    </row>
    <row r="10" spans="1:12" x14ac:dyDescent="0.3">
      <c r="A10" s="28">
        <v>1</v>
      </c>
      <c r="B10" s="37" t="s">
        <v>130</v>
      </c>
    </row>
    <row r="11" spans="1:12" x14ac:dyDescent="0.3">
      <c r="C11" s="37"/>
      <c r="D11" s="37"/>
    </row>
    <row r="12" spans="1:12" x14ac:dyDescent="0.3">
      <c r="B12" s="29" t="s">
        <v>131</v>
      </c>
      <c r="C12" s="40" t="str">
        <f>HLOOKUP(D3,B3:L8,3,FALSE)</f>
        <v>Marketing</v>
      </c>
    </row>
    <row r="13" spans="1:12" hidden="1" outlineLevel="1" x14ac:dyDescent="0.3">
      <c r="B13" s="37"/>
    </row>
    <row r="14" spans="1:12" hidden="1" outlineLevel="1" x14ac:dyDescent="0.3"/>
    <row r="15" spans="1:12" hidden="1" outlineLevel="1" x14ac:dyDescent="0.3">
      <c r="B15" s="41"/>
    </row>
    <row r="16" spans="1:12" hidden="1" outlineLevel="1" x14ac:dyDescent="0.3">
      <c r="B16" s="41"/>
    </row>
    <row r="17" spans="1:4" hidden="1" outlineLevel="1" x14ac:dyDescent="0.3">
      <c r="B17" s="41"/>
    </row>
    <row r="18" spans="1:4" hidden="1" outlineLevel="1" x14ac:dyDescent="0.3">
      <c r="B18" s="41"/>
    </row>
    <row r="19" spans="1:4" hidden="1" outlineLevel="1" x14ac:dyDescent="0.3">
      <c r="B19" s="41"/>
    </row>
    <row r="20" spans="1:4" collapsed="1" x14ac:dyDescent="0.3"/>
    <row r="21" spans="1:4" x14ac:dyDescent="0.3">
      <c r="A21" s="28">
        <v>2</v>
      </c>
      <c r="B21" s="37" t="s">
        <v>132</v>
      </c>
    </row>
    <row r="22" spans="1:4" x14ac:dyDescent="0.3">
      <c r="C22" s="37"/>
      <c r="D22" s="37"/>
    </row>
    <row r="23" spans="1:4" x14ac:dyDescent="0.3">
      <c r="B23" s="29" t="s">
        <v>131</v>
      </c>
      <c r="C23" s="40">
        <f>HLOOKUP(G3,B3:L8,4,FALSE)</f>
        <v>70000</v>
      </c>
    </row>
    <row r="25" spans="1:4" hidden="1" outlineLevel="1" x14ac:dyDescent="0.3">
      <c r="B25" s="37"/>
    </row>
    <row r="26" spans="1:4" hidden="1" outlineLevel="1" x14ac:dyDescent="0.3"/>
    <row r="27" spans="1:4" hidden="1" outlineLevel="1" x14ac:dyDescent="0.3">
      <c r="B27" s="41"/>
    </row>
    <row r="28" spans="1:4" hidden="1" outlineLevel="1" x14ac:dyDescent="0.3">
      <c r="B28" s="41"/>
    </row>
    <row r="29" spans="1:4" hidden="1" outlineLevel="1" x14ac:dyDescent="0.3">
      <c r="B29" s="41"/>
    </row>
    <row r="30" spans="1:4" hidden="1" outlineLevel="1" x14ac:dyDescent="0.3">
      <c r="B30" s="41"/>
    </row>
    <row r="31" spans="1:4" collapsed="1" x14ac:dyDescent="0.3"/>
    <row r="32" spans="1:4" x14ac:dyDescent="0.3">
      <c r="A32" s="28">
        <v>3</v>
      </c>
      <c r="B32" s="37" t="s">
        <v>133</v>
      </c>
      <c r="C32" s="37"/>
      <c r="D32" s="37"/>
    </row>
    <row r="33" spans="2:3" x14ac:dyDescent="0.3">
      <c r="B33" s="28" t="s">
        <v>131</v>
      </c>
      <c r="C33" s="40">
        <f>HLOOKUP(I3,B3:L8,6,FALSE)</f>
        <v>85000</v>
      </c>
    </row>
    <row r="35" spans="2:3" hidden="1" outlineLevel="1" x14ac:dyDescent="0.3">
      <c r="B35" s="37" t="s">
        <v>134</v>
      </c>
    </row>
    <row r="36" spans="2:3" hidden="1" outlineLevel="1" x14ac:dyDescent="0.3"/>
    <row r="37" spans="2:3" hidden="1" outlineLevel="1" x14ac:dyDescent="0.3">
      <c r="B37" s="41"/>
    </row>
    <row r="38" spans="2:3" hidden="1" outlineLevel="1" x14ac:dyDescent="0.3">
      <c r="B38" s="41"/>
    </row>
    <row r="39" spans="2:3" hidden="1" outlineLevel="1" x14ac:dyDescent="0.3">
      <c r="B39" s="41"/>
    </row>
    <row r="40" spans="2:3" hidden="1" outlineLevel="1" x14ac:dyDescent="0.3">
      <c r="B40" s="41"/>
    </row>
    <row r="41" spans="2:3" collapsed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4418-EE72-4A06-A9A5-06678633EC4B}">
  <dimension ref="A1:E11"/>
  <sheetViews>
    <sheetView workbookViewId="0">
      <selection activeCell="I25" sqref="I25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42" t="s">
        <v>135</v>
      </c>
      <c r="B1" s="30"/>
      <c r="C1" s="30"/>
      <c r="D1" s="30"/>
      <c r="E1" s="30"/>
    </row>
    <row r="2" spans="1:5" x14ac:dyDescent="0.3">
      <c r="A2" s="18" t="s">
        <v>136</v>
      </c>
      <c r="B2" s="30"/>
      <c r="C2" s="30"/>
      <c r="D2" s="30"/>
      <c r="E2" s="30"/>
    </row>
    <row r="3" spans="1:5" x14ac:dyDescent="0.3">
      <c r="A3" s="18" t="s">
        <v>137</v>
      </c>
      <c r="B3" s="30"/>
      <c r="C3" s="30"/>
      <c r="D3" s="30"/>
      <c r="E3" s="30"/>
    </row>
    <row r="4" spans="1:5" x14ac:dyDescent="0.3">
      <c r="A4" s="18" t="s">
        <v>138</v>
      </c>
      <c r="B4" s="30"/>
      <c r="C4" s="30"/>
      <c r="D4" s="30"/>
      <c r="E4" s="30"/>
    </row>
    <row r="5" spans="1:5" x14ac:dyDescent="0.3">
      <c r="A5" s="30"/>
      <c r="B5" s="30"/>
      <c r="C5" s="30"/>
      <c r="D5" s="30"/>
      <c r="E5" s="30"/>
    </row>
    <row r="6" spans="1:5" x14ac:dyDescent="0.3">
      <c r="A6" s="43" t="s">
        <v>31</v>
      </c>
      <c r="B6" s="43" t="s">
        <v>139</v>
      </c>
      <c r="C6" s="43" t="s">
        <v>140</v>
      </c>
      <c r="D6" s="30"/>
      <c r="E6" s="30"/>
    </row>
    <row r="7" spans="1:5" x14ac:dyDescent="0.3">
      <c r="A7" s="13" t="s">
        <v>141</v>
      </c>
      <c r="B7" s="13">
        <v>98</v>
      </c>
      <c r="C7" s="44" t="str">
        <f>IF(B7&gt;=60,"pass","fail")</f>
        <v>pass</v>
      </c>
      <c r="D7" s="18"/>
      <c r="E7" s="30"/>
    </row>
    <row r="8" spans="1:5" x14ac:dyDescent="0.3">
      <c r="A8" s="13" t="s">
        <v>142</v>
      </c>
      <c r="B8" s="13">
        <v>55</v>
      </c>
      <c r="C8" s="44" t="str">
        <f t="shared" ref="C8:C10" si="0">IF(B8&gt;=60,"pass","fail")</f>
        <v>fail</v>
      </c>
      <c r="D8" s="18"/>
      <c r="E8" s="30"/>
    </row>
    <row r="9" spans="1:5" x14ac:dyDescent="0.3">
      <c r="A9" s="13" t="s">
        <v>143</v>
      </c>
      <c r="B9" s="13">
        <v>15</v>
      </c>
      <c r="C9" s="44" t="str">
        <f t="shared" si="0"/>
        <v>fail</v>
      </c>
      <c r="D9" s="18"/>
      <c r="E9" s="30"/>
    </row>
    <row r="10" spans="1:5" x14ac:dyDescent="0.3">
      <c r="A10" s="13" t="s">
        <v>144</v>
      </c>
      <c r="B10" s="13">
        <v>60</v>
      </c>
      <c r="C10" s="44" t="str">
        <f t="shared" si="0"/>
        <v>pass</v>
      </c>
      <c r="D10" s="18"/>
      <c r="E10" s="30"/>
    </row>
    <row r="11" spans="1:5" x14ac:dyDescent="0.3">
      <c r="A11" s="30"/>
      <c r="B11" s="30"/>
      <c r="C11" s="30"/>
      <c r="D11" s="30"/>
      <c r="E11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5C3D-DC0A-4A7A-96F8-8F66945117BD}">
  <dimension ref="A1:E10"/>
  <sheetViews>
    <sheetView workbookViewId="0">
      <selection activeCell="I19" sqref="I19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42" t="s">
        <v>145</v>
      </c>
    </row>
    <row r="2" spans="1:5" x14ac:dyDescent="0.3">
      <c r="A2" s="45" t="s">
        <v>146</v>
      </c>
    </row>
    <row r="3" spans="1:5" x14ac:dyDescent="0.3">
      <c r="A3" s="42" t="s">
        <v>147</v>
      </c>
    </row>
    <row r="4" spans="1:5" x14ac:dyDescent="0.3">
      <c r="A4" s="46"/>
    </row>
    <row r="5" spans="1:5" x14ac:dyDescent="0.3">
      <c r="B5" s="18" t="s">
        <v>34</v>
      </c>
      <c r="C5" s="18" t="s">
        <v>35</v>
      </c>
    </row>
    <row r="6" spans="1:5" x14ac:dyDescent="0.3">
      <c r="A6" s="13"/>
      <c r="B6" s="13" t="s">
        <v>148</v>
      </c>
      <c r="C6" s="13" t="s">
        <v>149</v>
      </c>
      <c r="D6" s="43" t="s">
        <v>150</v>
      </c>
    </row>
    <row r="7" spans="1:5" x14ac:dyDescent="0.3">
      <c r="A7" s="13" t="s">
        <v>151</v>
      </c>
      <c r="B7" s="47">
        <v>94</v>
      </c>
      <c r="C7" s="47">
        <v>94</v>
      </c>
      <c r="D7" s="44" t="str">
        <f>IF(B7=C7,"match","no match")</f>
        <v>match</v>
      </c>
      <c r="E7" s="18"/>
    </row>
    <row r="8" spans="1:5" x14ac:dyDescent="0.3">
      <c r="A8" s="13" t="s">
        <v>152</v>
      </c>
      <c r="B8" s="47">
        <v>109</v>
      </c>
      <c r="C8" s="47">
        <v>109</v>
      </c>
      <c r="D8" s="44" t="str">
        <f t="shared" ref="D8:D10" si="0">IF(B8=C8,"match","no match")</f>
        <v>match</v>
      </c>
      <c r="E8" s="18"/>
    </row>
    <row r="9" spans="1:5" x14ac:dyDescent="0.3">
      <c r="A9" s="13" t="s">
        <v>153</v>
      </c>
      <c r="B9" s="47">
        <v>85</v>
      </c>
      <c r="C9" s="47">
        <v>85.5</v>
      </c>
      <c r="D9" s="44" t="str">
        <f t="shared" si="0"/>
        <v>no match</v>
      </c>
      <c r="E9" s="18"/>
    </row>
    <row r="10" spans="1:5" x14ac:dyDescent="0.3">
      <c r="A10" s="13" t="s">
        <v>154</v>
      </c>
      <c r="B10" s="47">
        <v>12</v>
      </c>
      <c r="C10" s="47">
        <v>12</v>
      </c>
      <c r="D10" s="44" t="str">
        <f t="shared" si="0"/>
        <v>match</v>
      </c>
      <c r="E10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C617-2149-46A1-B097-082258551348}">
  <dimension ref="A1:H30"/>
  <sheetViews>
    <sheetView workbookViewId="0">
      <selection activeCell="I24" sqref="I24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8" t="s">
        <v>155</v>
      </c>
    </row>
    <row r="2" spans="1:8" x14ac:dyDescent="0.3">
      <c r="A2" s="48">
        <v>1</v>
      </c>
      <c r="B2" s="49" t="s">
        <v>156</v>
      </c>
    </row>
    <row r="3" spans="1:8" x14ac:dyDescent="0.3">
      <c r="A3" s="48"/>
      <c r="B3" s="50"/>
    </row>
    <row r="4" spans="1:8" x14ac:dyDescent="0.3">
      <c r="A4" s="48">
        <v>2</v>
      </c>
      <c r="B4" s="49" t="s">
        <v>157</v>
      </c>
    </row>
    <row r="5" spans="1:8" x14ac:dyDescent="0.3">
      <c r="A5" s="48"/>
      <c r="B5" s="18"/>
    </row>
    <row r="6" spans="1:8" x14ac:dyDescent="0.3">
      <c r="A6" s="48"/>
      <c r="B6" s="18"/>
    </row>
    <row r="7" spans="1:8" x14ac:dyDescent="0.3">
      <c r="E7" s="13" t="s">
        <v>158</v>
      </c>
      <c r="F7" s="13" t="s">
        <v>159</v>
      </c>
    </row>
    <row r="8" spans="1:8" x14ac:dyDescent="0.3">
      <c r="B8" s="51" t="s">
        <v>160</v>
      </c>
      <c r="C8" s="51" t="s">
        <v>31</v>
      </c>
      <c r="D8" s="52" t="s">
        <v>161</v>
      </c>
      <c r="E8" s="51" t="s">
        <v>162</v>
      </c>
      <c r="F8" s="51" t="s">
        <v>163</v>
      </c>
      <c r="H8" s="18"/>
    </row>
    <row r="9" spans="1:8" x14ac:dyDescent="0.3">
      <c r="B9" s="13">
        <v>1</v>
      </c>
      <c r="C9" s="13" t="s">
        <v>164</v>
      </c>
      <c r="D9" s="53">
        <v>16</v>
      </c>
      <c r="E9" s="44" t="str">
        <f>IF(D9&gt;=16,"eligible","not eligible")</f>
        <v>eligible</v>
      </c>
      <c r="F9" s="44" t="str">
        <f>IF(D9&lt;18,"minor","adult")</f>
        <v>minor</v>
      </c>
      <c r="H9" s="18"/>
    </row>
    <row r="10" spans="1:8" x14ac:dyDescent="0.3">
      <c r="B10" s="13">
        <v>2</v>
      </c>
      <c r="C10" s="13" t="s">
        <v>165</v>
      </c>
      <c r="D10" s="53">
        <v>18</v>
      </c>
      <c r="E10" s="44" t="str">
        <f t="shared" ref="E10:E16" si="0">IF(D10&gt;=16,"eligible","not eligible")</f>
        <v>eligible</v>
      </c>
      <c r="F10" s="44" t="str">
        <f t="shared" ref="F10:F16" si="1">IF(D10&lt;18,"minor","adult")</f>
        <v>adult</v>
      </c>
      <c r="H10" s="18"/>
    </row>
    <row r="11" spans="1:8" x14ac:dyDescent="0.3">
      <c r="B11" s="13">
        <v>3</v>
      </c>
      <c r="C11" s="13" t="s">
        <v>166</v>
      </c>
      <c r="D11" s="53">
        <v>15.5</v>
      </c>
      <c r="E11" s="44" t="str">
        <f t="shared" si="0"/>
        <v>not eligible</v>
      </c>
      <c r="F11" s="44" t="str">
        <f t="shared" si="1"/>
        <v>minor</v>
      </c>
      <c r="H11" s="18"/>
    </row>
    <row r="12" spans="1:8" x14ac:dyDescent="0.3">
      <c r="B12" s="13">
        <v>4</v>
      </c>
      <c r="C12" s="13" t="s">
        <v>167</v>
      </c>
      <c r="D12" s="53">
        <v>19</v>
      </c>
      <c r="E12" s="44" t="str">
        <f t="shared" si="0"/>
        <v>eligible</v>
      </c>
      <c r="F12" s="44" t="str">
        <f t="shared" si="1"/>
        <v>adult</v>
      </c>
      <c r="H12" s="18"/>
    </row>
    <row r="13" spans="1:8" x14ac:dyDescent="0.3">
      <c r="B13" s="13">
        <v>5</v>
      </c>
      <c r="C13" s="13" t="s">
        <v>168</v>
      </c>
      <c r="D13" s="53">
        <v>18</v>
      </c>
      <c r="E13" s="44" t="str">
        <f t="shared" si="0"/>
        <v>eligible</v>
      </c>
      <c r="F13" s="44" t="str">
        <f>IF(D13&lt;18,"minor","adult")</f>
        <v>adult</v>
      </c>
      <c r="H13" s="18"/>
    </row>
    <row r="14" spans="1:8" x14ac:dyDescent="0.3">
      <c r="B14" s="13">
        <v>6</v>
      </c>
      <c r="C14" s="13" t="s">
        <v>169</v>
      </c>
      <c r="D14" s="53">
        <v>13</v>
      </c>
      <c r="E14" s="44" t="str">
        <f t="shared" si="0"/>
        <v>not eligible</v>
      </c>
      <c r="F14" s="44" t="str">
        <f t="shared" si="1"/>
        <v>minor</v>
      </c>
      <c r="H14" s="18"/>
    </row>
    <row r="15" spans="1:8" x14ac:dyDescent="0.3">
      <c r="B15" s="13">
        <v>7</v>
      </c>
      <c r="C15" s="13" t="s">
        <v>170</v>
      </c>
      <c r="D15" s="53">
        <v>18</v>
      </c>
      <c r="E15" s="44" t="str">
        <f t="shared" si="0"/>
        <v>eligible</v>
      </c>
      <c r="F15" s="44" t="str">
        <f t="shared" si="1"/>
        <v>adult</v>
      </c>
      <c r="H15" s="18"/>
    </row>
    <row r="16" spans="1:8" x14ac:dyDescent="0.3">
      <c r="B16" s="13">
        <v>8</v>
      </c>
      <c r="C16" s="13" t="s">
        <v>171</v>
      </c>
      <c r="D16" s="53">
        <v>17</v>
      </c>
      <c r="E16" s="44" t="str">
        <f t="shared" si="0"/>
        <v>eligible</v>
      </c>
      <c r="F16" s="44" t="str">
        <f t="shared" si="1"/>
        <v>minor</v>
      </c>
      <c r="H16" s="18"/>
    </row>
    <row r="18" spans="1:8" x14ac:dyDescent="0.3">
      <c r="B18" s="46"/>
      <c r="C18" s="46"/>
      <c r="D18" s="46"/>
    </row>
    <row r="19" spans="1:8" x14ac:dyDescent="0.3">
      <c r="B19" s="46"/>
      <c r="C19" s="46"/>
      <c r="D19" s="46"/>
    </row>
    <row r="20" spans="1:8" x14ac:dyDescent="0.3">
      <c r="A20" s="18"/>
      <c r="B20" s="18"/>
      <c r="C20" s="42"/>
      <c r="D20" s="42"/>
    </row>
    <row r="21" spans="1:8" x14ac:dyDescent="0.3">
      <c r="A21" s="18"/>
      <c r="B21" s="18"/>
      <c r="C21" s="18"/>
      <c r="D21" s="42"/>
    </row>
    <row r="22" spans="1:8" x14ac:dyDescent="0.3">
      <c r="A22" s="18"/>
      <c r="B22" s="18"/>
      <c r="C22" s="18"/>
      <c r="D22" s="42"/>
    </row>
    <row r="23" spans="1:8" x14ac:dyDescent="0.3">
      <c r="B23" s="17"/>
    </row>
    <row r="24" spans="1:8" x14ac:dyDescent="0.3">
      <c r="B24" s="17"/>
    </row>
    <row r="25" spans="1:8" x14ac:dyDescent="0.3">
      <c r="B25" s="46"/>
      <c r="C25" s="46"/>
      <c r="D25" s="46"/>
    </row>
    <row r="26" spans="1:8" x14ac:dyDescent="0.3">
      <c r="B26" s="46"/>
      <c r="C26" s="46"/>
      <c r="D26" s="46"/>
    </row>
    <row r="27" spans="1:8" x14ac:dyDescent="0.3">
      <c r="A27" s="18"/>
      <c r="B27" s="18"/>
      <c r="C27" s="42"/>
      <c r="D27" s="42"/>
      <c r="F27" s="141"/>
      <c r="G27" s="142"/>
      <c r="H27" s="142"/>
    </row>
    <row r="28" spans="1:8" x14ac:dyDescent="0.3">
      <c r="A28" s="18"/>
      <c r="B28" s="18"/>
      <c r="C28" s="18"/>
      <c r="D28" s="42"/>
      <c r="F28" s="142"/>
      <c r="G28" s="142"/>
      <c r="H28" s="142"/>
    </row>
    <row r="29" spans="1:8" x14ac:dyDescent="0.3">
      <c r="A29" s="18"/>
      <c r="B29" s="18"/>
      <c r="C29" s="18"/>
      <c r="D29" s="42"/>
      <c r="F29" s="142"/>
      <c r="G29" s="142"/>
      <c r="H29" s="142"/>
    </row>
    <row r="30" spans="1:8" x14ac:dyDescent="0.3">
      <c r="B30" s="17"/>
    </row>
  </sheetData>
  <mergeCells count="1">
    <mergeCell ref="F27:H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ABEA-355A-4FCF-8C80-FE5210997897}">
  <dimension ref="A1:D17"/>
  <sheetViews>
    <sheetView workbookViewId="0">
      <selection activeCell="F23" sqref="F23"/>
    </sheetView>
  </sheetViews>
  <sheetFormatPr defaultColWidth="9.109375" defaultRowHeight="14.4" x14ac:dyDescent="0.3"/>
  <cols>
    <col min="1" max="1" width="13.5546875" style="30" customWidth="1"/>
    <col min="2" max="2" width="27.44140625" style="30" customWidth="1"/>
    <col min="3" max="3" width="17.6640625" style="30" customWidth="1"/>
    <col min="4" max="4" width="14" style="30" customWidth="1"/>
    <col min="5" max="16384" width="9.109375" style="30"/>
  </cols>
  <sheetData>
    <row r="1" spans="1:4" x14ac:dyDescent="0.3">
      <c r="A1" s="30" t="s">
        <v>172</v>
      </c>
    </row>
    <row r="3" spans="1:4" x14ac:dyDescent="0.3">
      <c r="B3" s="30" t="s">
        <v>89</v>
      </c>
    </row>
    <row r="4" spans="1:4" x14ac:dyDescent="0.3">
      <c r="A4" s="54" t="s">
        <v>173</v>
      </c>
      <c r="B4" s="55">
        <v>1</v>
      </c>
    </row>
    <row r="5" spans="1:4" x14ac:dyDescent="0.3">
      <c r="A5" s="54" t="s">
        <v>174</v>
      </c>
      <c r="B5" s="55">
        <v>0.5</v>
      </c>
    </row>
    <row r="7" spans="1:4" x14ac:dyDescent="0.3">
      <c r="A7" s="30" t="s">
        <v>175</v>
      </c>
    </row>
    <row r="8" spans="1:4" x14ac:dyDescent="0.3">
      <c r="A8" s="30" t="s">
        <v>176</v>
      </c>
    </row>
    <row r="10" spans="1:4" x14ac:dyDescent="0.3">
      <c r="A10" s="56" t="s">
        <v>31</v>
      </c>
      <c r="B10" s="56" t="s">
        <v>177</v>
      </c>
      <c r="C10" s="56" t="s">
        <v>178</v>
      </c>
      <c r="D10" s="56" t="s">
        <v>179</v>
      </c>
    </row>
    <row r="11" spans="1:4" x14ac:dyDescent="0.3">
      <c r="A11" s="54" t="s">
        <v>180</v>
      </c>
      <c r="B11" s="54" t="s">
        <v>173</v>
      </c>
      <c r="C11" s="57">
        <v>46866</v>
      </c>
      <c r="D11" s="58">
        <f>IF(B11="A+",100,50)</f>
        <v>100</v>
      </c>
    </row>
    <row r="12" spans="1:4" x14ac:dyDescent="0.3">
      <c r="A12" s="54" t="s">
        <v>181</v>
      </c>
      <c r="B12" s="54" t="s">
        <v>174</v>
      </c>
      <c r="C12" s="57">
        <v>33495</v>
      </c>
      <c r="D12" s="58">
        <f t="shared" ref="D12:D17" si="0">IF(B12="A+",100,50)</f>
        <v>50</v>
      </c>
    </row>
    <row r="13" spans="1:4" x14ac:dyDescent="0.3">
      <c r="A13" s="54" t="s">
        <v>182</v>
      </c>
      <c r="B13" s="54" t="s">
        <v>174</v>
      </c>
      <c r="C13" s="57">
        <v>35087</v>
      </c>
      <c r="D13" s="58">
        <f t="shared" si="0"/>
        <v>50</v>
      </c>
    </row>
    <row r="14" spans="1:4" x14ac:dyDescent="0.3">
      <c r="A14" s="54" t="s">
        <v>183</v>
      </c>
      <c r="B14" s="54" t="s">
        <v>173</v>
      </c>
      <c r="C14" s="57">
        <v>42603</v>
      </c>
      <c r="D14" s="58">
        <f t="shared" si="0"/>
        <v>100</v>
      </c>
    </row>
    <row r="15" spans="1:4" x14ac:dyDescent="0.3">
      <c r="A15" s="54" t="s">
        <v>168</v>
      </c>
      <c r="B15" s="54" t="s">
        <v>174</v>
      </c>
      <c r="C15" s="57">
        <v>36971</v>
      </c>
      <c r="D15" s="58">
        <f t="shared" si="0"/>
        <v>50</v>
      </c>
    </row>
    <row r="16" spans="1:4" x14ac:dyDescent="0.3">
      <c r="A16" s="54" t="s">
        <v>184</v>
      </c>
      <c r="B16" s="54" t="s">
        <v>173</v>
      </c>
      <c r="C16" s="57">
        <v>41286</v>
      </c>
      <c r="D16" s="58">
        <f t="shared" si="0"/>
        <v>100</v>
      </c>
    </row>
    <row r="17" spans="1:4" x14ac:dyDescent="0.3">
      <c r="A17" s="54" t="s">
        <v>185</v>
      </c>
      <c r="B17" s="54" t="s">
        <v>174</v>
      </c>
      <c r="C17" s="57">
        <v>37732</v>
      </c>
      <c r="D17" s="58">
        <f t="shared" si="0"/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4473-7143-42AF-AF1F-8D71AE67F0CD}">
  <dimension ref="A1:I996"/>
  <sheetViews>
    <sheetView topLeftCell="A8" workbookViewId="0">
      <selection activeCell="G30" sqref="G30"/>
    </sheetView>
  </sheetViews>
  <sheetFormatPr defaultColWidth="14.44140625" defaultRowHeight="14.4" x14ac:dyDescent="0.3"/>
  <cols>
    <col min="1" max="1" width="21" style="18" customWidth="1"/>
    <col min="2" max="3" width="10.44140625" style="18" customWidth="1"/>
    <col min="4" max="4" width="21.109375" style="18" customWidth="1"/>
    <col min="5" max="5" width="11.6640625" style="18" customWidth="1"/>
    <col min="6" max="7" width="8.6640625" style="18" customWidth="1"/>
    <col min="8" max="8" width="15.109375" style="18" customWidth="1"/>
    <col min="9" max="25" width="8.6640625" style="18" customWidth="1"/>
    <col min="26" max="16384" width="14.44140625" style="18"/>
  </cols>
  <sheetData>
    <row r="1" spans="1:8" x14ac:dyDescent="0.3">
      <c r="A1" s="17" t="s">
        <v>186</v>
      </c>
      <c r="H1" s="49"/>
    </row>
    <row r="2" spans="1:8" x14ac:dyDescent="0.3">
      <c r="A2" s="18" t="s">
        <v>187</v>
      </c>
      <c r="H2" s="42"/>
    </row>
    <row r="3" spans="1:8" x14ac:dyDescent="0.3">
      <c r="A3" s="59" t="s">
        <v>188</v>
      </c>
      <c r="B3" s="18" t="s">
        <v>189</v>
      </c>
      <c r="H3" s="42"/>
    </row>
    <row r="4" spans="1:8" x14ac:dyDescent="0.3">
      <c r="A4" s="18" t="s">
        <v>190</v>
      </c>
      <c r="B4" s="18" t="s">
        <v>191</v>
      </c>
      <c r="H4" s="42"/>
    </row>
    <row r="5" spans="1:8" x14ac:dyDescent="0.3">
      <c r="A5" s="59" t="s">
        <v>192</v>
      </c>
      <c r="B5" s="18" t="s">
        <v>193</v>
      </c>
      <c r="H5" s="42"/>
    </row>
    <row r="6" spans="1:8" x14ac:dyDescent="0.3">
      <c r="A6" s="18" t="s">
        <v>194</v>
      </c>
      <c r="B6" s="18" t="s">
        <v>195</v>
      </c>
      <c r="H6" s="60"/>
    </row>
    <row r="7" spans="1:8" x14ac:dyDescent="0.3">
      <c r="A7" s="18" t="s">
        <v>196</v>
      </c>
      <c r="B7" s="18" t="s">
        <v>197</v>
      </c>
      <c r="H7" s="61"/>
    </row>
    <row r="8" spans="1:8" x14ac:dyDescent="0.3">
      <c r="A8" s="18" t="s">
        <v>198</v>
      </c>
      <c r="B8" s="18" t="s">
        <v>199</v>
      </c>
      <c r="H8" s="42"/>
    </row>
    <row r="9" spans="1:8" x14ac:dyDescent="0.3">
      <c r="H9" s="42"/>
    </row>
    <row r="10" spans="1:8" x14ac:dyDescent="0.3">
      <c r="A10" s="46" t="s">
        <v>200</v>
      </c>
      <c r="H10" s="61"/>
    </row>
    <row r="11" spans="1:8" x14ac:dyDescent="0.3">
      <c r="A11" s="18">
        <v>2</v>
      </c>
      <c r="B11" s="18" t="s">
        <v>201</v>
      </c>
      <c r="C11" s="18">
        <v>3</v>
      </c>
      <c r="D11" s="22">
        <f>2+3</f>
        <v>5</v>
      </c>
      <c r="H11" s="60"/>
    </row>
    <row r="12" spans="1:8" x14ac:dyDescent="0.3">
      <c r="A12" s="18">
        <v>3</v>
      </c>
      <c r="B12" s="18" t="s">
        <v>202</v>
      </c>
      <c r="C12" s="18">
        <v>1</v>
      </c>
      <c r="D12" s="62">
        <f>3-1</f>
        <v>2</v>
      </c>
      <c r="H12" s="42"/>
    </row>
    <row r="13" spans="1:8" x14ac:dyDescent="0.3">
      <c r="A13" s="18">
        <v>5</v>
      </c>
      <c r="B13" s="18" t="s">
        <v>203</v>
      </c>
      <c r="C13" s="18">
        <v>10</v>
      </c>
      <c r="D13" s="22">
        <f>5*10</f>
        <v>50</v>
      </c>
      <c r="H13" s="42"/>
    </row>
    <row r="14" spans="1:8" x14ac:dyDescent="0.3">
      <c r="A14" s="18">
        <v>10</v>
      </c>
      <c r="B14" s="18" t="s">
        <v>204</v>
      </c>
      <c r="C14" s="18">
        <v>2</v>
      </c>
      <c r="D14" s="22">
        <f>10/2</f>
        <v>5</v>
      </c>
      <c r="H14" s="42"/>
    </row>
    <row r="15" spans="1:8" x14ac:dyDescent="0.3">
      <c r="H15" s="61"/>
    </row>
    <row r="16" spans="1:8" x14ac:dyDescent="0.3">
      <c r="H16" s="60"/>
    </row>
    <row r="17" spans="1:8" ht="15.75" customHeight="1" x14ac:dyDescent="0.3">
      <c r="A17" s="46" t="s">
        <v>205</v>
      </c>
      <c r="H17" s="60"/>
    </row>
    <row r="18" spans="1:8" ht="15.75" customHeight="1" x14ac:dyDescent="0.3">
      <c r="A18" s="17">
        <v>10</v>
      </c>
      <c r="B18" s="18" t="s">
        <v>206</v>
      </c>
      <c r="C18" s="18">
        <v>100</v>
      </c>
      <c r="D18" s="63">
        <f>10/100</f>
        <v>0.1</v>
      </c>
      <c r="H18" s="42"/>
    </row>
    <row r="19" spans="1:8" ht="15.75" customHeight="1" x14ac:dyDescent="0.3">
      <c r="A19" s="17">
        <v>3</v>
      </c>
      <c r="B19" s="18" t="s">
        <v>206</v>
      </c>
      <c r="C19" s="18">
        <v>6</v>
      </c>
      <c r="D19" s="63">
        <f>3/6</f>
        <v>0.5</v>
      </c>
      <c r="H19" s="42"/>
    </row>
    <row r="20" spans="1:8" ht="15.75" customHeight="1" x14ac:dyDescent="0.3">
      <c r="A20" s="17">
        <v>1.5</v>
      </c>
      <c r="B20" s="18" t="s">
        <v>206</v>
      </c>
      <c r="C20" s="18">
        <v>1</v>
      </c>
      <c r="D20" s="63">
        <f>1.5/1</f>
        <v>1.5</v>
      </c>
      <c r="H20" s="61"/>
    </row>
    <row r="21" spans="1:8" ht="15.75" customHeight="1" x14ac:dyDescent="0.3">
      <c r="H21" s="42"/>
    </row>
    <row r="22" spans="1:8" ht="15.75" customHeight="1" x14ac:dyDescent="0.3">
      <c r="A22" s="46" t="s">
        <v>207</v>
      </c>
      <c r="H22" s="60"/>
    </row>
    <row r="23" spans="1:8" ht="15.75" customHeight="1" x14ac:dyDescent="0.3">
      <c r="A23" s="17" t="s">
        <v>208</v>
      </c>
      <c r="B23" s="17" t="s">
        <v>209</v>
      </c>
      <c r="C23" s="17" t="s">
        <v>210</v>
      </c>
      <c r="D23" s="17" t="s">
        <v>211</v>
      </c>
      <c r="E23" s="17"/>
      <c r="H23" s="42"/>
    </row>
    <row r="24" spans="1:8" ht="15.75" customHeight="1" x14ac:dyDescent="0.3">
      <c r="A24" s="18" t="s">
        <v>212</v>
      </c>
      <c r="B24" s="18">
        <v>100</v>
      </c>
      <c r="C24" s="18">
        <v>150</v>
      </c>
      <c r="D24" s="63">
        <f>(150-100)/100</f>
        <v>0.5</v>
      </c>
      <c r="E24" s="64"/>
      <c r="H24" s="42"/>
    </row>
    <row r="25" spans="1:8" ht="15.75" customHeight="1" x14ac:dyDescent="0.3">
      <c r="A25" s="18" t="s">
        <v>213</v>
      </c>
      <c r="B25" s="18">
        <v>100</v>
      </c>
      <c r="C25" s="18">
        <v>50</v>
      </c>
      <c r="D25" s="63">
        <f>(50-100)/100</f>
        <v>-0.5</v>
      </c>
      <c r="E25" s="64"/>
      <c r="H25" s="42"/>
    </row>
    <row r="26" spans="1:8" ht="15.75" customHeight="1" x14ac:dyDescent="0.3">
      <c r="H26" s="42"/>
    </row>
    <row r="27" spans="1:8" ht="23.4" x14ac:dyDescent="0.45">
      <c r="A27" s="65" t="s">
        <v>214</v>
      </c>
      <c r="H27" s="42"/>
    </row>
    <row r="28" spans="1:8" ht="15.75" customHeight="1" x14ac:dyDescent="0.3">
      <c r="H28" s="49"/>
    </row>
    <row r="29" spans="1:8" ht="15.75" customHeight="1" x14ac:dyDescent="0.3">
      <c r="H29" s="60"/>
    </row>
    <row r="30" spans="1:8" ht="15.75" customHeight="1" x14ac:dyDescent="0.3">
      <c r="H30" s="42"/>
    </row>
    <row r="31" spans="1:8" ht="15.75" customHeight="1" x14ac:dyDescent="0.3">
      <c r="H31" s="61"/>
    </row>
    <row r="32" spans="1:8" ht="15.75" customHeight="1" x14ac:dyDescent="0.3">
      <c r="H32" s="42"/>
    </row>
    <row r="33" spans="8:8" ht="15.75" customHeight="1" x14ac:dyDescent="0.3">
      <c r="H33" s="42"/>
    </row>
    <row r="34" spans="8:8" ht="15.75" customHeight="1" x14ac:dyDescent="0.3"/>
    <row r="35" spans="8:8" ht="15.75" customHeight="1" x14ac:dyDescent="0.3">
      <c r="H35" s="60"/>
    </row>
    <row r="36" spans="8:8" ht="15.75" customHeight="1" x14ac:dyDescent="0.3">
      <c r="H36" s="42"/>
    </row>
    <row r="37" spans="8:8" ht="15.75" customHeight="1" x14ac:dyDescent="0.3">
      <c r="H37" s="42"/>
    </row>
    <row r="38" spans="8:8" ht="15.75" customHeight="1" x14ac:dyDescent="0.3">
      <c r="H38" s="42"/>
    </row>
    <row r="39" spans="8:8" ht="15.75" customHeight="1" x14ac:dyDescent="0.3">
      <c r="H39" s="66"/>
    </row>
    <row r="40" spans="8:8" ht="15.75" customHeight="1" x14ac:dyDescent="0.3"/>
    <row r="41" spans="8:8" ht="15.75" customHeight="1" x14ac:dyDescent="0.3">
      <c r="H41" s="60"/>
    </row>
    <row r="42" spans="8:8" ht="15.75" customHeight="1" x14ac:dyDescent="0.3">
      <c r="H42" s="49"/>
    </row>
    <row r="43" spans="8:8" ht="15.75" customHeight="1" x14ac:dyDescent="0.3">
      <c r="H43" s="42"/>
    </row>
    <row r="44" spans="8:8" ht="15.75" customHeight="1" x14ac:dyDescent="0.3">
      <c r="H44" s="61"/>
    </row>
    <row r="45" spans="8:8" ht="15.75" customHeight="1" x14ac:dyDescent="0.3">
      <c r="H45" s="42"/>
    </row>
    <row r="46" spans="8:8" ht="15.75" customHeight="1" x14ac:dyDescent="0.3">
      <c r="H46" s="42"/>
    </row>
    <row r="47" spans="8:8" ht="15.75" customHeight="1" x14ac:dyDescent="0.3">
      <c r="H47" s="49"/>
    </row>
    <row r="48" spans="8:8" ht="15.75" customHeight="1" x14ac:dyDescent="0.3">
      <c r="H48" s="42"/>
    </row>
    <row r="49" spans="8:9" ht="15.75" customHeight="1" x14ac:dyDescent="0.3">
      <c r="H49" s="42"/>
    </row>
    <row r="50" spans="8:9" ht="15.75" customHeight="1" x14ac:dyDescent="0.3">
      <c r="H50" s="42"/>
    </row>
    <row r="51" spans="8:9" ht="15.75" customHeight="1" x14ac:dyDescent="0.3">
      <c r="H51" s="66"/>
    </row>
    <row r="52" spans="8:9" ht="15.75" customHeight="1" x14ac:dyDescent="0.3"/>
    <row r="53" spans="8:9" ht="15.75" customHeight="1" x14ac:dyDescent="0.3">
      <c r="H53" s="60"/>
    </row>
    <row r="54" spans="8:9" ht="15.75" customHeight="1" x14ac:dyDescent="0.3">
      <c r="H54" s="49"/>
    </row>
    <row r="55" spans="8:9" ht="15.75" customHeight="1" x14ac:dyDescent="0.3">
      <c r="H55" s="42"/>
    </row>
    <row r="56" spans="8:9" ht="15.75" customHeight="1" x14ac:dyDescent="0.3">
      <c r="H56" s="61"/>
    </row>
    <row r="57" spans="8:9" ht="15.75" customHeight="1" x14ac:dyDescent="0.3">
      <c r="H57" s="49"/>
    </row>
    <row r="58" spans="8:9" ht="15.75" customHeight="1" x14ac:dyDescent="0.3">
      <c r="H58" s="66"/>
    </row>
    <row r="59" spans="8:9" ht="15.75" customHeight="1" x14ac:dyDescent="0.3"/>
    <row r="60" spans="8:9" ht="15.75" customHeight="1" x14ac:dyDescent="0.3"/>
    <row r="61" spans="8:9" ht="15.75" customHeight="1" x14ac:dyDescent="0.3">
      <c r="H61" s="46"/>
    </row>
    <row r="62" spans="8:9" ht="15.75" customHeight="1" x14ac:dyDescent="0.3"/>
    <row r="63" spans="8:9" ht="15.75" customHeight="1" x14ac:dyDescent="0.3">
      <c r="H63" s="17"/>
    </row>
    <row r="64" spans="8:9" ht="15.75" customHeight="1" x14ac:dyDescent="0.3">
      <c r="H64" s="67"/>
      <c r="I64" s="143"/>
    </row>
    <row r="65" spans="8:9" ht="15.75" customHeight="1" x14ac:dyDescent="0.3">
      <c r="I65" s="144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59"/>
    </row>
    <row r="71" spans="8:9" ht="15.75" customHeight="1" x14ac:dyDescent="0.3"/>
    <row r="72" spans="8:9" ht="15.75" customHeight="1" x14ac:dyDescent="0.3">
      <c r="H72" s="17"/>
    </row>
    <row r="73" spans="8:9" ht="15.75" customHeight="1" x14ac:dyDescent="0.3"/>
    <row r="74" spans="8:9" ht="15.75" customHeight="1" x14ac:dyDescent="0.3">
      <c r="H74" s="67"/>
      <c r="I74" s="67"/>
    </row>
    <row r="75" spans="8:9" ht="15.75" customHeight="1" x14ac:dyDescent="0.3">
      <c r="H75" s="145"/>
      <c r="I75" s="144"/>
    </row>
    <row r="76" spans="8:9" ht="15.75" customHeight="1" x14ac:dyDescent="0.3"/>
    <row r="77" spans="8:9" ht="15.75" customHeight="1" x14ac:dyDescent="0.3">
      <c r="H77" s="59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42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42"/>
    </row>
    <row r="95" spans="8:8" ht="15.75" customHeight="1" x14ac:dyDescent="0.3">
      <c r="H95" s="42"/>
    </row>
    <row r="96" spans="8:8" ht="15.75" customHeight="1" x14ac:dyDescent="0.3">
      <c r="H96" s="42"/>
    </row>
    <row r="97" spans="8:8" ht="15.75" customHeight="1" x14ac:dyDescent="0.3">
      <c r="H97" s="42"/>
    </row>
    <row r="98" spans="8:8" ht="15.75" customHeight="1" x14ac:dyDescent="0.3">
      <c r="H98" s="42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s="18" customFormat="1" ht="15.75" customHeight="1" x14ac:dyDescent="0.3"/>
    <row r="114" s="18" customFormat="1" ht="15.75" customHeight="1" x14ac:dyDescent="0.3"/>
    <row r="115" s="18" customFormat="1" ht="15.75" customHeight="1" x14ac:dyDescent="0.3"/>
    <row r="116" s="18" customFormat="1" ht="15.75" customHeight="1" x14ac:dyDescent="0.3"/>
    <row r="117" s="18" customFormat="1" ht="15.75" customHeight="1" x14ac:dyDescent="0.3"/>
    <row r="118" s="18" customFormat="1" ht="15.75" customHeight="1" x14ac:dyDescent="0.3"/>
    <row r="119" s="18" customFormat="1" ht="15.75" customHeight="1" x14ac:dyDescent="0.3"/>
    <row r="120" s="18" customFormat="1" ht="15.75" customHeight="1" x14ac:dyDescent="0.3"/>
    <row r="121" s="18" customFormat="1" ht="15.75" customHeight="1" x14ac:dyDescent="0.3"/>
    <row r="122" s="18" customFormat="1" ht="15.75" customHeight="1" x14ac:dyDescent="0.3"/>
    <row r="123" s="18" customFormat="1" ht="15.75" customHeight="1" x14ac:dyDescent="0.3"/>
    <row r="124" s="18" customFormat="1" ht="15.75" customHeight="1" x14ac:dyDescent="0.3"/>
    <row r="125" s="18" customFormat="1" ht="15.75" customHeight="1" x14ac:dyDescent="0.3"/>
    <row r="126" s="18" customFormat="1" ht="15.75" customHeight="1" x14ac:dyDescent="0.3"/>
    <row r="127" s="18" customFormat="1" ht="15.75" customHeight="1" x14ac:dyDescent="0.3"/>
    <row r="128" s="18" customFormat="1" ht="15.75" customHeight="1" x14ac:dyDescent="0.3"/>
    <row r="129" s="18" customFormat="1" ht="15.75" customHeight="1" x14ac:dyDescent="0.3"/>
    <row r="130" s="18" customFormat="1" ht="15.75" customHeight="1" x14ac:dyDescent="0.3"/>
    <row r="131" s="18" customFormat="1" ht="15.75" customHeight="1" x14ac:dyDescent="0.3"/>
    <row r="132" s="18" customFormat="1" ht="15.75" customHeight="1" x14ac:dyDescent="0.3"/>
    <row r="133" s="18" customFormat="1" ht="15.75" customHeight="1" x14ac:dyDescent="0.3"/>
    <row r="134" s="18" customFormat="1" ht="15.75" customHeight="1" x14ac:dyDescent="0.3"/>
    <row r="135" s="18" customFormat="1" ht="15.75" customHeight="1" x14ac:dyDescent="0.3"/>
    <row r="136" s="18" customFormat="1" ht="15.75" customHeight="1" x14ac:dyDescent="0.3"/>
    <row r="137" s="18" customFormat="1" ht="15.75" customHeight="1" x14ac:dyDescent="0.3"/>
    <row r="138" s="18" customFormat="1" ht="15.75" customHeight="1" x14ac:dyDescent="0.3"/>
    <row r="139" s="18" customFormat="1" ht="15.75" customHeight="1" x14ac:dyDescent="0.3"/>
    <row r="140" s="18" customFormat="1" ht="15.75" customHeight="1" x14ac:dyDescent="0.3"/>
    <row r="141" s="18" customFormat="1" ht="15.75" customHeight="1" x14ac:dyDescent="0.3"/>
    <row r="142" s="18" customFormat="1" ht="15.75" customHeight="1" x14ac:dyDescent="0.3"/>
    <row r="143" s="18" customFormat="1" ht="15.75" customHeight="1" x14ac:dyDescent="0.3"/>
    <row r="144" s="18" customFormat="1" ht="15.75" customHeight="1" x14ac:dyDescent="0.3"/>
    <row r="145" s="18" customFormat="1" ht="15.75" customHeight="1" x14ac:dyDescent="0.3"/>
    <row r="146" s="18" customFormat="1" ht="15.75" customHeight="1" x14ac:dyDescent="0.3"/>
    <row r="147" s="18" customFormat="1" ht="15.75" customHeight="1" x14ac:dyDescent="0.3"/>
    <row r="148" s="18" customFormat="1" ht="15.75" customHeight="1" x14ac:dyDescent="0.3"/>
    <row r="149" s="18" customFormat="1" ht="15.75" customHeight="1" x14ac:dyDescent="0.3"/>
    <row r="150" s="18" customFormat="1" ht="15.75" customHeight="1" x14ac:dyDescent="0.3"/>
    <row r="151" s="18" customFormat="1" ht="15.75" customHeight="1" x14ac:dyDescent="0.3"/>
    <row r="152" s="18" customFormat="1" ht="15.75" customHeight="1" x14ac:dyDescent="0.3"/>
    <row r="153" s="18" customFormat="1" ht="15.75" customHeight="1" x14ac:dyDescent="0.3"/>
    <row r="154" s="18" customFormat="1" ht="15.75" customHeight="1" x14ac:dyDescent="0.3"/>
    <row r="155" s="18" customFormat="1" ht="15.75" customHeight="1" x14ac:dyDescent="0.3"/>
    <row r="156" s="18" customFormat="1" ht="15.75" customHeight="1" x14ac:dyDescent="0.3"/>
    <row r="157" s="18" customFormat="1" ht="15.75" customHeight="1" x14ac:dyDescent="0.3"/>
    <row r="158" s="18" customFormat="1" ht="15.75" customHeight="1" x14ac:dyDescent="0.3"/>
    <row r="159" s="18" customFormat="1" ht="15.75" customHeight="1" x14ac:dyDescent="0.3"/>
    <row r="160" s="18" customFormat="1" ht="15.75" customHeight="1" x14ac:dyDescent="0.3"/>
    <row r="161" s="18" customFormat="1" ht="15.75" customHeight="1" x14ac:dyDescent="0.3"/>
    <row r="162" s="18" customFormat="1" ht="15.75" customHeight="1" x14ac:dyDescent="0.3"/>
    <row r="163" s="18" customFormat="1" ht="15.75" customHeight="1" x14ac:dyDescent="0.3"/>
    <row r="164" s="18" customFormat="1" ht="15.75" customHeight="1" x14ac:dyDescent="0.3"/>
    <row r="165" s="18" customFormat="1" ht="15.75" customHeight="1" x14ac:dyDescent="0.3"/>
    <row r="166" s="18" customFormat="1" ht="15.75" customHeight="1" x14ac:dyDescent="0.3"/>
    <row r="167" s="18" customFormat="1" ht="15.75" customHeight="1" x14ac:dyDescent="0.3"/>
    <row r="168" s="18" customFormat="1" ht="15.75" customHeight="1" x14ac:dyDescent="0.3"/>
    <row r="169" s="18" customFormat="1" ht="15.75" customHeight="1" x14ac:dyDescent="0.3"/>
    <row r="170" s="18" customFormat="1" ht="15.75" customHeight="1" x14ac:dyDescent="0.3"/>
    <row r="171" s="18" customFormat="1" ht="15.75" customHeight="1" x14ac:dyDescent="0.3"/>
    <row r="172" s="18" customFormat="1" ht="15.75" customHeight="1" x14ac:dyDescent="0.3"/>
    <row r="173" s="18" customFormat="1" ht="15.75" customHeight="1" x14ac:dyDescent="0.3"/>
    <row r="174" s="18" customFormat="1" ht="15.75" customHeight="1" x14ac:dyDescent="0.3"/>
    <row r="175" s="18" customFormat="1" ht="15.75" customHeight="1" x14ac:dyDescent="0.3"/>
    <row r="176" s="18" customFormat="1" ht="15.75" customHeight="1" x14ac:dyDescent="0.3"/>
    <row r="177" s="18" customFormat="1" ht="15.75" customHeight="1" x14ac:dyDescent="0.3"/>
    <row r="178" s="18" customFormat="1" ht="15.75" customHeight="1" x14ac:dyDescent="0.3"/>
    <row r="179" s="18" customFormat="1" ht="15.75" customHeight="1" x14ac:dyDescent="0.3"/>
    <row r="180" s="18" customFormat="1" ht="15.75" customHeight="1" x14ac:dyDescent="0.3"/>
    <row r="181" s="18" customFormat="1" ht="15.75" customHeight="1" x14ac:dyDescent="0.3"/>
    <row r="182" s="18" customFormat="1" ht="15.75" customHeight="1" x14ac:dyDescent="0.3"/>
    <row r="183" s="18" customFormat="1" ht="15.75" customHeight="1" x14ac:dyDescent="0.3"/>
    <row r="184" s="18" customFormat="1" ht="15.75" customHeight="1" x14ac:dyDescent="0.3"/>
    <row r="185" s="18" customFormat="1" ht="15.75" customHeight="1" x14ac:dyDescent="0.3"/>
    <row r="186" s="18" customFormat="1" ht="15.75" customHeight="1" x14ac:dyDescent="0.3"/>
    <row r="187" s="18" customFormat="1" ht="15.75" customHeight="1" x14ac:dyDescent="0.3"/>
    <row r="188" s="18" customFormat="1" ht="15.75" customHeight="1" x14ac:dyDescent="0.3"/>
    <row r="189" s="18" customFormat="1" ht="15.75" customHeight="1" x14ac:dyDescent="0.3"/>
    <row r="190" s="18" customFormat="1" ht="15.75" customHeight="1" x14ac:dyDescent="0.3"/>
    <row r="191" s="18" customFormat="1" ht="15.75" customHeight="1" x14ac:dyDescent="0.3"/>
    <row r="192" s="18" customFormat="1" ht="15.75" customHeight="1" x14ac:dyDescent="0.3"/>
    <row r="193" s="18" customFormat="1" ht="15.75" customHeight="1" x14ac:dyDescent="0.3"/>
    <row r="194" s="18" customFormat="1" ht="15.75" customHeight="1" x14ac:dyDescent="0.3"/>
    <row r="195" s="18" customFormat="1" ht="15.75" customHeight="1" x14ac:dyDescent="0.3"/>
    <row r="196" s="18" customFormat="1" ht="15.75" customHeight="1" x14ac:dyDescent="0.3"/>
    <row r="197" s="18" customFormat="1" ht="15.75" customHeight="1" x14ac:dyDescent="0.3"/>
    <row r="198" s="18" customFormat="1" ht="15.75" customHeight="1" x14ac:dyDescent="0.3"/>
    <row r="199" s="18" customFormat="1" ht="15.75" customHeight="1" x14ac:dyDescent="0.3"/>
    <row r="200" s="18" customFormat="1" ht="15.75" customHeight="1" x14ac:dyDescent="0.3"/>
    <row r="201" s="18" customFormat="1" ht="15.75" customHeight="1" x14ac:dyDescent="0.3"/>
    <row r="202" s="18" customFormat="1" ht="15.75" customHeight="1" x14ac:dyDescent="0.3"/>
    <row r="203" s="18" customFormat="1" ht="15.75" customHeight="1" x14ac:dyDescent="0.3"/>
    <row r="204" s="18" customFormat="1" ht="15.75" customHeight="1" x14ac:dyDescent="0.3"/>
    <row r="205" s="18" customFormat="1" ht="15.75" customHeight="1" x14ac:dyDescent="0.3"/>
    <row r="206" s="18" customFormat="1" ht="15.75" customHeight="1" x14ac:dyDescent="0.3"/>
    <row r="207" s="18" customFormat="1" ht="15.75" customHeight="1" x14ac:dyDescent="0.3"/>
    <row r="208" s="18" customFormat="1" ht="15.75" customHeight="1" x14ac:dyDescent="0.3"/>
    <row r="209" s="18" customFormat="1" ht="15.75" customHeight="1" x14ac:dyDescent="0.3"/>
    <row r="210" s="18" customFormat="1" ht="15.75" customHeight="1" x14ac:dyDescent="0.3"/>
    <row r="211" s="18" customFormat="1" ht="15.75" customHeight="1" x14ac:dyDescent="0.3"/>
    <row r="212" s="18" customFormat="1" ht="15.75" customHeight="1" x14ac:dyDescent="0.3"/>
    <row r="213" s="18" customFormat="1" ht="15.75" customHeight="1" x14ac:dyDescent="0.3"/>
    <row r="214" s="18" customFormat="1" ht="15.75" customHeight="1" x14ac:dyDescent="0.3"/>
    <row r="215" s="18" customFormat="1" ht="15.75" customHeight="1" x14ac:dyDescent="0.3"/>
    <row r="216" s="18" customFormat="1" ht="15.75" customHeight="1" x14ac:dyDescent="0.3"/>
    <row r="217" s="18" customFormat="1" ht="15.75" customHeight="1" x14ac:dyDescent="0.3"/>
    <row r="218" s="18" customFormat="1" ht="15.75" customHeight="1" x14ac:dyDescent="0.3"/>
    <row r="219" s="18" customFormat="1" ht="15.75" customHeight="1" x14ac:dyDescent="0.3"/>
    <row r="220" s="18" customFormat="1" ht="15.75" customHeight="1" x14ac:dyDescent="0.3"/>
    <row r="221" s="18" customFormat="1" ht="15.75" customHeight="1" x14ac:dyDescent="0.3"/>
    <row r="222" s="18" customFormat="1" ht="15.75" customHeight="1" x14ac:dyDescent="0.3"/>
    <row r="223" s="18" customFormat="1" ht="15.75" customHeight="1" x14ac:dyDescent="0.3"/>
    <row r="224" s="18" customFormat="1" ht="15.75" customHeight="1" x14ac:dyDescent="0.3"/>
    <row r="225" s="18" customFormat="1" ht="15.75" customHeight="1" x14ac:dyDescent="0.3"/>
    <row r="226" s="18" customFormat="1" ht="15.75" customHeight="1" x14ac:dyDescent="0.3"/>
    <row r="227" s="18" customFormat="1" ht="15.75" customHeight="1" x14ac:dyDescent="0.3"/>
    <row r="228" s="18" customFormat="1" ht="15.75" customHeight="1" x14ac:dyDescent="0.3"/>
    <row r="229" s="18" customFormat="1" ht="15.75" customHeight="1" x14ac:dyDescent="0.3"/>
    <row r="230" s="18" customFormat="1" ht="15.75" customHeight="1" x14ac:dyDescent="0.3"/>
    <row r="231" s="18" customFormat="1" ht="15.75" customHeight="1" x14ac:dyDescent="0.3"/>
    <row r="232" s="18" customFormat="1" ht="15.75" customHeight="1" x14ac:dyDescent="0.3"/>
    <row r="233" s="18" customFormat="1" ht="15.75" customHeight="1" x14ac:dyDescent="0.3"/>
    <row r="234" s="18" customFormat="1" ht="15.75" customHeight="1" x14ac:dyDescent="0.3"/>
    <row r="235" s="18" customFormat="1" ht="15.75" customHeight="1" x14ac:dyDescent="0.3"/>
    <row r="236" s="18" customFormat="1" ht="15.75" customHeight="1" x14ac:dyDescent="0.3"/>
    <row r="237" s="18" customFormat="1" ht="15.75" customHeight="1" x14ac:dyDescent="0.3"/>
    <row r="238" s="18" customFormat="1" ht="15.75" customHeight="1" x14ac:dyDescent="0.3"/>
    <row r="239" s="18" customFormat="1" ht="15.75" customHeight="1" x14ac:dyDescent="0.3"/>
    <row r="240" s="18" customFormat="1" ht="15.75" customHeight="1" x14ac:dyDescent="0.3"/>
    <row r="241" s="18" customFormat="1" ht="15.75" customHeight="1" x14ac:dyDescent="0.3"/>
    <row r="242" s="18" customFormat="1" ht="15.75" customHeight="1" x14ac:dyDescent="0.3"/>
    <row r="243" s="18" customFormat="1" ht="15.75" customHeight="1" x14ac:dyDescent="0.3"/>
    <row r="244" s="18" customFormat="1" ht="15.75" customHeight="1" x14ac:dyDescent="0.3"/>
    <row r="245" s="18" customFormat="1" ht="15.75" customHeight="1" x14ac:dyDescent="0.3"/>
    <row r="246" s="18" customFormat="1" ht="15.75" customHeight="1" x14ac:dyDescent="0.3"/>
    <row r="247" s="18" customFormat="1" ht="15.75" customHeight="1" x14ac:dyDescent="0.3"/>
    <row r="248" s="18" customFormat="1" ht="15.75" customHeight="1" x14ac:dyDescent="0.3"/>
    <row r="249" s="18" customFormat="1" ht="15.75" customHeight="1" x14ac:dyDescent="0.3"/>
    <row r="250" s="18" customFormat="1" ht="15.75" customHeight="1" x14ac:dyDescent="0.3"/>
    <row r="251" s="18" customFormat="1" ht="15.75" customHeight="1" x14ac:dyDescent="0.3"/>
    <row r="252" s="18" customFormat="1" ht="15.75" customHeight="1" x14ac:dyDescent="0.3"/>
    <row r="253" s="18" customFormat="1" ht="15.75" customHeight="1" x14ac:dyDescent="0.3"/>
    <row r="254" s="18" customFormat="1" ht="15.75" customHeight="1" x14ac:dyDescent="0.3"/>
    <row r="255" s="18" customFormat="1" ht="15.75" customHeight="1" x14ac:dyDescent="0.3"/>
    <row r="256" s="18" customFormat="1" ht="15.75" customHeight="1" x14ac:dyDescent="0.3"/>
    <row r="257" s="18" customFormat="1" ht="15.75" customHeight="1" x14ac:dyDescent="0.3"/>
    <row r="258" s="18" customFormat="1" ht="15.75" customHeight="1" x14ac:dyDescent="0.3"/>
    <row r="259" s="18" customFormat="1" ht="15.75" customHeight="1" x14ac:dyDescent="0.3"/>
    <row r="260" s="18" customFormat="1" ht="15.75" customHeight="1" x14ac:dyDescent="0.3"/>
    <row r="261" s="18" customFormat="1" ht="15.75" customHeight="1" x14ac:dyDescent="0.3"/>
    <row r="262" s="18" customFormat="1" ht="15.75" customHeight="1" x14ac:dyDescent="0.3"/>
    <row r="263" s="18" customFormat="1" ht="15.75" customHeight="1" x14ac:dyDescent="0.3"/>
    <row r="264" s="18" customFormat="1" ht="15.75" customHeight="1" x14ac:dyDescent="0.3"/>
    <row r="265" s="18" customFormat="1" ht="15.75" customHeight="1" x14ac:dyDescent="0.3"/>
    <row r="266" s="18" customFormat="1" ht="15.75" customHeight="1" x14ac:dyDescent="0.3"/>
    <row r="267" s="18" customFormat="1" ht="15.75" customHeight="1" x14ac:dyDescent="0.3"/>
    <row r="268" s="18" customFormat="1" ht="15.75" customHeight="1" x14ac:dyDescent="0.3"/>
    <row r="269" s="18" customFormat="1" ht="15.75" customHeight="1" x14ac:dyDescent="0.3"/>
    <row r="270" s="18" customFormat="1" ht="15.75" customHeight="1" x14ac:dyDescent="0.3"/>
    <row r="271" s="18" customFormat="1" ht="15.75" customHeight="1" x14ac:dyDescent="0.3"/>
    <row r="272" s="18" customFormat="1" ht="15.75" customHeight="1" x14ac:dyDescent="0.3"/>
    <row r="273" s="18" customFormat="1" ht="15.75" customHeight="1" x14ac:dyDescent="0.3"/>
    <row r="274" s="18" customFormat="1" ht="15.75" customHeight="1" x14ac:dyDescent="0.3"/>
    <row r="275" s="18" customFormat="1" ht="15.75" customHeight="1" x14ac:dyDescent="0.3"/>
    <row r="276" s="18" customFormat="1" ht="15.75" customHeight="1" x14ac:dyDescent="0.3"/>
    <row r="277" s="18" customFormat="1" ht="15.75" customHeight="1" x14ac:dyDescent="0.3"/>
    <row r="278" s="18" customFormat="1" ht="15.75" customHeight="1" x14ac:dyDescent="0.3"/>
    <row r="279" s="18" customFormat="1" ht="15.75" customHeight="1" x14ac:dyDescent="0.3"/>
    <row r="280" s="18" customFormat="1" ht="15.75" customHeight="1" x14ac:dyDescent="0.3"/>
    <row r="281" s="18" customFormat="1" ht="15.75" customHeight="1" x14ac:dyDescent="0.3"/>
    <row r="282" s="18" customFormat="1" ht="15.75" customHeight="1" x14ac:dyDescent="0.3"/>
    <row r="283" s="18" customFormat="1" ht="15.75" customHeight="1" x14ac:dyDescent="0.3"/>
    <row r="284" s="18" customFormat="1" ht="15.75" customHeight="1" x14ac:dyDescent="0.3"/>
    <row r="285" s="18" customFormat="1" ht="15.75" customHeight="1" x14ac:dyDescent="0.3"/>
    <row r="286" s="18" customFormat="1" ht="15.75" customHeight="1" x14ac:dyDescent="0.3"/>
    <row r="287" s="18" customFormat="1" ht="15.75" customHeight="1" x14ac:dyDescent="0.3"/>
    <row r="288" s="18" customFormat="1" ht="15.75" customHeight="1" x14ac:dyDescent="0.3"/>
    <row r="289" s="18" customFormat="1" ht="15.75" customHeight="1" x14ac:dyDescent="0.3"/>
    <row r="290" s="18" customFormat="1" ht="15.75" customHeight="1" x14ac:dyDescent="0.3"/>
    <row r="291" s="18" customFormat="1" ht="15.75" customHeight="1" x14ac:dyDescent="0.3"/>
    <row r="292" s="18" customFormat="1" ht="15.75" customHeight="1" x14ac:dyDescent="0.3"/>
    <row r="293" s="18" customFormat="1" ht="15.75" customHeight="1" x14ac:dyDescent="0.3"/>
    <row r="294" s="18" customFormat="1" ht="15.75" customHeight="1" x14ac:dyDescent="0.3"/>
    <row r="295" s="18" customFormat="1" ht="15.75" customHeight="1" x14ac:dyDescent="0.3"/>
    <row r="296" s="18" customFormat="1" ht="15.75" customHeight="1" x14ac:dyDescent="0.3"/>
    <row r="297" s="18" customFormat="1" ht="15.75" customHeight="1" x14ac:dyDescent="0.3"/>
    <row r="298" s="18" customFormat="1" ht="15.75" customHeight="1" x14ac:dyDescent="0.3"/>
    <row r="299" s="18" customFormat="1" ht="15.75" customHeight="1" x14ac:dyDescent="0.3"/>
    <row r="300" s="18" customFormat="1" ht="15.75" customHeight="1" x14ac:dyDescent="0.3"/>
    <row r="301" s="18" customFormat="1" ht="15.75" customHeight="1" x14ac:dyDescent="0.3"/>
    <row r="302" s="18" customFormat="1" ht="15.75" customHeight="1" x14ac:dyDescent="0.3"/>
    <row r="303" s="18" customFormat="1" ht="15.75" customHeight="1" x14ac:dyDescent="0.3"/>
    <row r="304" s="18" customFormat="1" ht="15.75" customHeight="1" x14ac:dyDescent="0.3"/>
    <row r="305" s="18" customFormat="1" ht="15.75" customHeight="1" x14ac:dyDescent="0.3"/>
    <row r="306" s="18" customFormat="1" ht="15.75" customHeight="1" x14ac:dyDescent="0.3"/>
    <row r="307" s="18" customFormat="1" ht="15.75" customHeight="1" x14ac:dyDescent="0.3"/>
    <row r="308" s="18" customFormat="1" ht="15.75" customHeight="1" x14ac:dyDescent="0.3"/>
    <row r="309" s="18" customFormat="1" ht="15.75" customHeight="1" x14ac:dyDescent="0.3"/>
    <row r="310" s="18" customFormat="1" ht="15.75" customHeight="1" x14ac:dyDescent="0.3"/>
    <row r="311" s="18" customFormat="1" ht="15.75" customHeight="1" x14ac:dyDescent="0.3"/>
    <row r="312" s="18" customFormat="1" ht="15.75" customHeight="1" x14ac:dyDescent="0.3"/>
    <row r="313" s="18" customFormat="1" ht="15.75" customHeight="1" x14ac:dyDescent="0.3"/>
    <row r="314" s="18" customFormat="1" ht="15.75" customHeight="1" x14ac:dyDescent="0.3"/>
    <row r="315" s="18" customFormat="1" ht="15.75" customHeight="1" x14ac:dyDescent="0.3"/>
    <row r="316" s="18" customFormat="1" ht="15.75" customHeight="1" x14ac:dyDescent="0.3"/>
    <row r="317" s="18" customFormat="1" ht="15.75" customHeight="1" x14ac:dyDescent="0.3"/>
    <row r="318" s="18" customFormat="1" ht="15.75" customHeight="1" x14ac:dyDescent="0.3"/>
    <row r="319" s="18" customFormat="1" ht="15.75" customHeight="1" x14ac:dyDescent="0.3"/>
    <row r="320" s="18" customFormat="1" ht="15.75" customHeight="1" x14ac:dyDescent="0.3"/>
    <row r="321" s="18" customFormat="1" ht="15.75" customHeight="1" x14ac:dyDescent="0.3"/>
    <row r="322" s="18" customFormat="1" ht="15.75" customHeight="1" x14ac:dyDescent="0.3"/>
    <row r="323" s="18" customFormat="1" ht="15.75" customHeight="1" x14ac:dyDescent="0.3"/>
    <row r="324" s="18" customFormat="1" ht="15.75" customHeight="1" x14ac:dyDescent="0.3"/>
    <row r="325" s="18" customFormat="1" ht="15.75" customHeight="1" x14ac:dyDescent="0.3"/>
    <row r="326" s="18" customFormat="1" ht="15.75" customHeight="1" x14ac:dyDescent="0.3"/>
    <row r="327" s="18" customFormat="1" ht="15.75" customHeight="1" x14ac:dyDescent="0.3"/>
    <row r="328" s="18" customFormat="1" ht="15.75" customHeight="1" x14ac:dyDescent="0.3"/>
    <row r="329" s="18" customFormat="1" ht="15.75" customHeight="1" x14ac:dyDescent="0.3"/>
    <row r="330" s="18" customFormat="1" ht="15.75" customHeight="1" x14ac:dyDescent="0.3"/>
    <row r="331" s="18" customFormat="1" ht="15.75" customHeight="1" x14ac:dyDescent="0.3"/>
    <row r="332" s="18" customFormat="1" ht="15.75" customHeight="1" x14ac:dyDescent="0.3"/>
    <row r="333" s="18" customFormat="1" ht="15.75" customHeight="1" x14ac:dyDescent="0.3"/>
    <row r="334" s="18" customFormat="1" ht="15.75" customHeight="1" x14ac:dyDescent="0.3"/>
    <row r="335" s="18" customFormat="1" ht="15.75" customHeight="1" x14ac:dyDescent="0.3"/>
    <row r="336" s="18" customFormat="1" ht="15.75" customHeight="1" x14ac:dyDescent="0.3"/>
    <row r="337" s="18" customFormat="1" ht="15.75" customHeight="1" x14ac:dyDescent="0.3"/>
    <row r="338" s="18" customFormat="1" ht="15.75" customHeight="1" x14ac:dyDescent="0.3"/>
    <row r="339" s="18" customFormat="1" ht="15.75" customHeight="1" x14ac:dyDescent="0.3"/>
    <row r="340" s="18" customFormat="1" ht="15.75" customHeight="1" x14ac:dyDescent="0.3"/>
    <row r="341" s="18" customFormat="1" ht="15.75" customHeight="1" x14ac:dyDescent="0.3"/>
    <row r="342" s="18" customFormat="1" ht="15.75" customHeight="1" x14ac:dyDescent="0.3"/>
    <row r="343" s="18" customFormat="1" ht="15.75" customHeight="1" x14ac:dyDescent="0.3"/>
    <row r="344" s="18" customFormat="1" ht="15.75" customHeight="1" x14ac:dyDescent="0.3"/>
    <row r="345" s="18" customFormat="1" ht="15.75" customHeight="1" x14ac:dyDescent="0.3"/>
    <row r="346" s="18" customFormat="1" ht="15.75" customHeight="1" x14ac:dyDescent="0.3"/>
    <row r="347" s="18" customFormat="1" ht="15.75" customHeight="1" x14ac:dyDescent="0.3"/>
    <row r="348" s="18" customFormat="1" ht="15.75" customHeight="1" x14ac:dyDescent="0.3"/>
    <row r="349" s="18" customFormat="1" ht="15.75" customHeight="1" x14ac:dyDescent="0.3"/>
    <row r="350" s="18" customFormat="1" ht="15.75" customHeight="1" x14ac:dyDescent="0.3"/>
    <row r="351" s="18" customFormat="1" ht="15.75" customHeight="1" x14ac:dyDescent="0.3"/>
    <row r="352" s="18" customFormat="1" ht="15.75" customHeight="1" x14ac:dyDescent="0.3"/>
    <row r="353" s="18" customFormat="1" ht="15.75" customHeight="1" x14ac:dyDescent="0.3"/>
    <row r="354" s="18" customFormat="1" ht="15.75" customHeight="1" x14ac:dyDescent="0.3"/>
    <row r="355" s="18" customFormat="1" ht="15.75" customHeight="1" x14ac:dyDescent="0.3"/>
    <row r="356" s="18" customFormat="1" ht="15.75" customHeight="1" x14ac:dyDescent="0.3"/>
    <row r="357" s="18" customFormat="1" ht="15.75" customHeight="1" x14ac:dyDescent="0.3"/>
    <row r="358" s="18" customFormat="1" ht="15.75" customHeight="1" x14ac:dyDescent="0.3"/>
    <row r="359" s="18" customFormat="1" ht="15.75" customHeight="1" x14ac:dyDescent="0.3"/>
    <row r="360" s="18" customFormat="1" ht="15.75" customHeight="1" x14ac:dyDescent="0.3"/>
    <row r="361" s="18" customFormat="1" ht="15.75" customHeight="1" x14ac:dyDescent="0.3"/>
    <row r="362" s="18" customFormat="1" ht="15.75" customHeight="1" x14ac:dyDescent="0.3"/>
    <row r="363" s="18" customFormat="1" ht="15.75" customHeight="1" x14ac:dyDescent="0.3"/>
    <row r="364" s="18" customFormat="1" ht="15.75" customHeight="1" x14ac:dyDescent="0.3"/>
    <row r="365" s="18" customFormat="1" ht="15.75" customHeight="1" x14ac:dyDescent="0.3"/>
    <row r="366" s="18" customFormat="1" ht="15.75" customHeight="1" x14ac:dyDescent="0.3"/>
    <row r="367" s="18" customFormat="1" ht="15.75" customHeight="1" x14ac:dyDescent="0.3"/>
    <row r="368" s="18" customFormat="1" ht="15.75" customHeight="1" x14ac:dyDescent="0.3"/>
    <row r="369" s="18" customFormat="1" ht="15.75" customHeight="1" x14ac:dyDescent="0.3"/>
    <row r="370" s="18" customFormat="1" ht="15.75" customHeight="1" x14ac:dyDescent="0.3"/>
    <row r="371" s="18" customFormat="1" ht="15.75" customHeight="1" x14ac:dyDescent="0.3"/>
    <row r="372" s="18" customFormat="1" ht="15.75" customHeight="1" x14ac:dyDescent="0.3"/>
    <row r="373" s="18" customFormat="1" ht="15.75" customHeight="1" x14ac:dyDescent="0.3"/>
    <row r="374" s="18" customFormat="1" ht="15.75" customHeight="1" x14ac:dyDescent="0.3"/>
    <row r="375" s="18" customFormat="1" ht="15.75" customHeight="1" x14ac:dyDescent="0.3"/>
    <row r="376" s="18" customFormat="1" ht="15.75" customHeight="1" x14ac:dyDescent="0.3"/>
    <row r="377" s="18" customFormat="1" ht="15.75" customHeight="1" x14ac:dyDescent="0.3"/>
    <row r="378" s="18" customFormat="1" ht="15.75" customHeight="1" x14ac:dyDescent="0.3"/>
    <row r="379" s="18" customFormat="1" ht="15.75" customHeight="1" x14ac:dyDescent="0.3"/>
    <row r="380" s="18" customFormat="1" ht="15.75" customHeight="1" x14ac:dyDescent="0.3"/>
    <row r="381" s="18" customFormat="1" ht="15.75" customHeight="1" x14ac:dyDescent="0.3"/>
    <row r="382" s="18" customFormat="1" ht="15.75" customHeight="1" x14ac:dyDescent="0.3"/>
    <row r="383" s="18" customFormat="1" ht="15.75" customHeight="1" x14ac:dyDescent="0.3"/>
    <row r="384" s="18" customFormat="1" ht="15.75" customHeight="1" x14ac:dyDescent="0.3"/>
    <row r="385" s="18" customFormat="1" ht="15.75" customHeight="1" x14ac:dyDescent="0.3"/>
    <row r="386" s="18" customFormat="1" ht="15.75" customHeight="1" x14ac:dyDescent="0.3"/>
    <row r="387" s="18" customFormat="1" ht="15.75" customHeight="1" x14ac:dyDescent="0.3"/>
    <row r="388" s="18" customFormat="1" ht="15.75" customHeight="1" x14ac:dyDescent="0.3"/>
    <row r="389" s="18" customFormat="1" ht="15.75" customHeight="1" x14ac:dyDescent="0.3"/>
    <row r="390" s="18" customFormat="1" ht="15.75" customHeight="1" x14ac:dyDescent="0.3"/>
    <row r="391" s="18" customFormat="1" ht="15.75" customHeight="1" x14ac:dyDescent="0.3"/>
    <row r="392" s="18" customFormat="1" ht="15.75" customHeight="1" x14ac:dyDescent="0.3"/>
    <row r="393" s="18" customFormat="1" ht="15.75" customHeight="1" x14ac:dyDescent="0.3"/>
    <row r="394" s="18" customFormat="1" ht="15.75" customHeight="1" x14ac:dyDescent="0.3"/>
    <row r="395" s="18" customFormat="1" ht="15.75" customHeight="1" x14ac:dyDescent="0.3"/>
    <row r="396" s="18" customFormat="1" ht="15.75" customHeight="1" x14ac:dyDescent="0.3"/>
    <row r="397" s="18" customFormat="1" ht="15.75" customHeight="1" x14ac:dyDescent="0.3"/>
    <row r="398" s="18" customFormat="1" ht="15.75" customHeight="1" x14ac:dyDescent="0.3"/>
    <row r="399" s="18" customFormat="1" ht="15.75" customHeight="1" x14ac:dyDescent="0.3"/>
    <row r="400" s="18" customFormat="1" ht="15.75" customHeight="1" x14ac:dyDescent="0.3"/>
    <row r="401" s="18" customFormat="1" ht="15.75" customHeight="1" x14ac:dyDescent="0.3"/>
    <row r="402" s="18" customFormat="1" ht="15.75" customHeight="1" x14ac:dyDescent="0.3"/>
    <row r="403" s="18" customFormat="1" ht="15.75" customHeight="1" x14ac:dyDescent="0.3"/>
    <row r="404" s="18" customFormat="1" ht="15.75" customHeight="1" x14ac:dyDescent="0.3"/>
    <row r="405" s="18" customFormat="1" ht="15.75" customHeight="1" x14ac:dyDescent="0.3"/>
    <row r="406" s="18" customFormat="1" ht="15.75" customHeight="1" x14ac:dyDescent="0.3"/>
    <row r="407" s="18" customFormat="1" ht="15.75" customHeight="1" x14ac:dyDescent="0.3"/>
    <row r="408" s="18" customFormat="1" ht="15.75" customHeight="1" x14ac:dyDescent="0.3"/>
    <row r="409" s="18" customFormat="1" ht="15.75" customHeight="1" x14ac:dyDescent="0.3"/>
    <row r="410" s="18" customFormat="1" ht="15.75" customHeight="1" x14ac:dyDescent="0.3"/>
    <row r="411" s="18" customFormat="1" ht="15.75" customHeight="1" x14ac:dyDescent="0.3"/>
    <row r="412" s="18" customFormat="1" ht="15.75" customHeight="1" x14ac:dyDescent="0.3"/>
    <row r="413" s="18" customFormat="1" ht="15.75" customHeight="1" x14ac:dyDescent="0.3"/>
    <row r="414" s="18" customFormat="1" ht="15.75" customHeight="1" x14ac:dyDescent="0.3"/>
    <row r="415" s="18" customFormat="1" ht="15.75" customHeight="1" x14ac:dyDescent="0.3"/>
    <row r="416" s="18" customFormat="1" ht="15.75" customHeight="1" x14ac:dyDescent="0.3"/>
    <row r="417" s="18" customFormat="1" ht="15.75" customHeight="1" x14ac:dyDescent="0.3"/>
    <row r="418" s="18" customFormat="1" ht="15.75" customHeight="1" x14ac:dyDescent="0.3"/>
    <row r="419" s="18" customFormat="1" ht="15.75" customHeight="1" x14ac:dyDescent="0.3"/>
    <row r="420" s="18" customFormat="1" ht="15.75" customHeight="1" x14ac:dyDescent="0.3"/>
    <row r="421" s="18" customFormat="1" ht="15.75" customHeight="1" x14ac:dyDescent="0.3"/>
    <row r="422" s="18" customFormat="1" ht="15.75" customHeight="1" x14ac:dyDescent="0.3"/>
    <row r="423" s="18" customFormat="1" ht="15.75" customHeight="1" x14ac:dyDescent="0.3"/>
    <row r="424" s="18" customFormat="1" ht="15.75" customHeight="1" x14ac:dyDescent="0.3"/>
    <row r="425" s="18" customFormat="1" ht="15.75" customHeight="1" x14ac:dyDescent="0.3"/>
    <row r="426" s="18" customFormat="1" ht="15.75" customHeight="1" x14ac:dyDescent="0.3"/>
    <row r="427" s="18" customFormat="1" ht="15.75" customHeight="1" x14ac:dyDescent="0.3"/>
    <row r="428" s="18" customFormat="1" ht="15.75" customHeight="1" x14ac:dyDescent="0.3"/>
    <row r="429" s="18" customFormat="1" ht="15.75" customHeight="1" x14ac:dyDescent="0.3"/>
    <row r="430" s="18" customFormat="1" ht="15.75" customHeight="1" x14ac:dyDescent="0.3"/>
    <row r="431" s="18" customFormat="1" ht="15.75" customHeight="1" x14ac:dyDescent="0.3"/>
    <row r="432" s="18" customFormat="1" ht="15.75" customHeight="1" x14ac:dyDescent="0.3"/>
    <row r="433" s="18" customFormat="1" ht="15.75" customHeight="1" x14ac:dyDescent="0.3"/>
    <row r="434" s="18" customFormat="1" ht="15.75" customHeight="1" x14ac:dyDescent="0.3"/>
    <row r="435" s="18" customFormat="1" ht="15.75" customHeight="1" x14ac:dyDescent="0.3"/>
    <row r="436" s="18" customFormat="1" ht="15.75" customHeight="1" x14ac:dyDescent="0.3"/>
    <row r="437" s="18" customFormat="1" ht="15.75" customHeight="1" x14ac:dyDescent="0.3"/>
    <row r="438" s="18" customFormat="1" ht="15.75" customHeight="1" x14ac:dyDescent="0.3"/>
    <row r="439" s="18" customFormat="1" ht="15.75" customHeight="1" x14ac:dyDescent="0.3"/>
    <row r="440" s="18" customFormat="1" ht="15.75" customHeight="1" x14ac:dyDescent="0.3"/>
    <row r="441" s="18" customFormat="1" ht="15.75" customHeight="1" x14ac:dyDescent="0.3"/>
    <row r="442" s="18" customFormat="1" ht="15.75" customHeight="1" x14ac:dyDescent="0.3"/>
    <row r="443" s="18" customFormat="1" ht="15.75" customHeight="1" x14ac:dyDescent="0.3"/>
    <row r="444" s="18" customFormat="1" ht="15.75" customHeight="1" x14ac:dyDescent="0.3"/>
    <row r="445" s="18" customFormat="1" ht="15.75" customHeight="1" x14ac:dyDescent="0.3"/>
    <row r="446" s="18" customFormat="1" ht="15.75" customHeight="1" x14ac:dyDescent="0.3"/>
    <row r="447" s="18" customFormat="1" ht="15.75" customHeight="1" x14ac:dyDescent="0.3"/>
    <row r="448" s="18" customFormat="1" ht="15.75" customHeight="1" x14ac:dyDescent="0.3"/>
    <row r="449" s="18" customFormat="1" ht="15.75" customHeight="1" x14ac:dyDescent="0.3"/>
    <row r="450" s="18" customFormat="1" ht="15.75" customHeight="1" x14ac:dyDescent="0.3"/>
    <row r="451" s="18" customFormat="1" ht="15.75" customHeight="1" x14ac:dyDescent="0.3"/>
    <row r="452" s="18" customFormat="1" ht="15.75" customHeight="1" x14ac:dyDescent="0.3"/>
    <row r="453" s="18" customFormat="1" ht="15.75" customHeight="1" x14ac:dyDescent="0.3"/>
    <row r="454" s="18" customFormat="1" ht="15.75" customHeight="1" x14ac:dyDescent="0.3"/>
    <row r="455" s="18" customFormat="1" ht="15.75" customHeight="1" x14ac:dyDescent="0.3"/>
    <row r="456" s="18" customFormat="1" ht="15.75" customHeight="1" x14ac:dyDescent="0.3"/>
    <row r="457" s="18" customFormat="1" ht="15.75" customHeight="1" x14ac:dyDescent="0.3"/>
    <row r="458" s="18" customFormat="1" ht="15.75" customHeight="1" x14ac:dyDescent="0.3"/>
    <row r="459" s="18" customFormat="1" ht="15.75" customHeight="1" x14ac:dyDescent="0.3"/>
    <row r="460" s="18" customFormat="1" ht="15.75" customHeight="1" x14ac:dyDescent="0.3"/>
    <row r="461" s="18" customFormat="1" ht="15.75" customHeight="1" x14ac:dyDescent="0.3"/>
    <row r="462" s="18" customFormat="1" ht="15.75" customHeight="1" x14ac:dyDescent="0.3"/>
    <row r="463" s="18" customFormat="1" ht="15.75" customHeight="1" x14ac:dyDescent="0.3"/>
    <row r="464" s="18" customFormat="1" ht="15.75" customHeight="1" x14ac:dyDescent="0.3"/>
    <row r="465" s="18" customFormat="1" ht="15.75" customHeight="1" x14ac:dyDescent="0.3"/>
    <row r="466" s="18" customFormat="1" ht="15.75" customHeight="1" x14ac:dyDescent="0.3"/>
    <row r="467" s="18" customFormat="1" ht="15.75" customHeight="1" x14ac:dyDescent="0.3"/>
    <row r="468" s="18" customFormat="1" ht="15.75" customHeight="1" x14ac:dyDescent="0.3"/>
    <row r="469" s="18" customFormat="1" ht="15.75" customHeight="1" x14ac:dyDescent="0.3"/>
    <row r="470" s="18" customFormat="1" ht="15.75" customHeight="1" x14ac:dyDescent="0.3"/>
    <row r="471" s="18" customFormat="1" ht="15.75" customHeight="1" x14ac:dyDescent="0.3"/>
    <row r="472" s="18" customFormat="1" ht="15.75" customHeight="1" x14ac:dyDescent="0.3"/>
    <row r="473" s="18" customFormat="1" ht="15.75" customHeight="1" x14ac:dyDescent="0.3"/>
    <row r="474" s="18" customFormat="1" ht="15.75" customHeight="1" x14ac:dyDescent="0.3"/>
    <row r="475" s="18" customFormat="1" ht="15.75" customHeight="1" x14ac:dyDescent="0.3"/>
    <row r="476" s="18" customFormat="1" ht="15.75" customHeight="1" x14ac:dyDescent="0.3"/>
    <row r="477" s="18" customFormat="1" ht="15.75" customHeight="1" x14ac:dyDescent="0.3"/>
    <row r="478" s="18" customFormat="1" ht="15.75" customHeight="1" x14ac:dyDescent="0.3"/>
    <row r="479" s="18" customFormat="1" ht="15.75" customHeight="1" x14ac:dyDescent="0.3"/>
    <row r="480" s="18" customFormat="1" ht="15.75" customHeight="1" x14ac:dyDescent="0.3"/>
    <row r="481" s="18" customFormat="1" ht="15.75" customHeight="1" x14ac:dyDescent="0.3"/>
    <row r="482" s="18" customFormat="1" ht="15.75" customHeight="1" x14ac:dyDescent="0.3"/>
    <row r="483" s="18" customFormat="1" ht="15.75" customHeight="1" x14ac:dyDescent="0.3"/>
    <row r="484" s="18" customFormat="1" ht="15.75" customHeight="1" x14ac:dyDescent="0.3"/>
    <row r="485" s="18" customFormat="1" ht="15.75" customHeight="1" x14ac:dyDescent="0.3"/>
    <row r="486" s="18" customFormat="1" ht="15.75" customHeight="1" x14ac:dyDescent="0.3"/>
    <row r="487" s="18" customFormat="1" ht="15.75" customHeight="1" x14ac:dyDescent="0.3"/>
    <row r="488" s="18" customFormat="1" ht="15.75" customHeight="1" x14ac:dyDescent="0.3"/>
    <row r="489" s="18" customFormat="1" ht="15.75" customHeight="1" x14ac:dyDescent="0.3"/>
    <row r="490" s="18" customFormat="1" ht="15.75" customHeight="1" x14ac:dyDescent="0.3"/>
    <row r="491" s="18" customFormat="1" ht="15.75" customHeight="1" x14ac:dyDescent="0.3"/>
    <row r="492" s="18" customFormat="1" ht="15.75" customHeight="1" x14ac:dyDescent="0.3"/>
    <row r="493" s="18" customFormat="1" ht="15.75" customHeight="1" x14ac:dyDescent="0.3"/>
    <row r="494" s="18" customFormat="1" ht="15.75" customHeight="1" x14ac:dyDescent="0.3"/>
    <row r="495" s="18" customFormat="1" ht="15.75" customHeight="1" x14ac:dyDescent="0.3"/>
    <row r="496" s="18" customFormat="1" ht="15.75" customHeight="1" x14ac:dyDescent="0.3"/>
    <row r="497" s="18" customFormat="1" ht="15.75" customHeight="1" x14ac:dyDescent="0.3"/>
    <row r="498" s="18" customFormat="1" ht="15.75" customHeight="1" x14ac:dyDescent="0.3"/>
    <row r="499" s="18" customFormat="1" ht="15.75" customHeight="1" x14ac:dyDescent="0.3"/>
    <row r="500" s="18" customFormat="1" ht="15.75" customHeight="1" x14ac:dyDescent="0.3"/>
    <row r="501" s="18" customFormat="1" ht="15.75" customHeight="1" x14ac:dyDescent="0.3"/>
    <row r="502" s="18" customFormat="1" ht="15.75" customHeight="1" x14ac:dyDescent="0.3"/>
    <row r="503" s="18" customFormat="1" ht="15.75" customHeight="1" x14ac:dyDescent="0.3"/>
    <row r="504" s="18" customFormat="1" ht="15.75" customHeight="1" x14ac:dyDescent="0.3"/>
    <row r="505" s="18" customFormat="1" ht="15.75" customHeight="1" x14ac:dyDescent="0.3"/>
    <row r="506" s="18" customFormat="1" ht="15.75" customHeight="1" x14ac:dyDescent="0.3"/>
    <row r="507" s="18" customFormat="1" ht="15.75" customHeight="1" x14ac:dyDescent="0.3"/>
    <row r="508" s="18" customFormat="1" ht="15.75" customHeight="1" x14ac:dyDescent="0.3"/>
    <row r="509" s="18" customFormat="1" ht="15.75" customHeight="1" x14ac:dyDescent="0.3"/>
    <row r="510" s="18" customFormat="1" ht="15.75" customHeight="1" x14ac:dyDescent="0.3"/>
    <row r="511" s="18" customFormat="1" ht="15.75" customHeight="1" x14ac:dyDescent="0.3"/>
    <row r="512" s="18" customFormat="1" ht="15.75" customHeight="1" x14ac:dyDescent="0.3"/>
    <row r="513" s="18" customFormat="1" ht="15.75" customHeight="1" x14ac:dyDescent="0.3"/>
    <row r="514" s="18" customFormat="1" ht="15.75" customHeight="1" x14ac:dyDescent="0.3"/>
    <row r="515" s="18" customFormat="1" ht="15.75" customHeight="1" x14ac:dyDescent="0.3"/>
    <row r="516" s="18" customFormat="1" ht="15.75" customHeight="1" x14ac:dyDescent="0.3"/>
    <row r="517" s="18" customFormat="1" ht="15.75" customHeight="1" x14ac:dyDescent="0.3"/>
    <row r="518" s="18" customFormat="1" ht="15.75" customHeight="1" x14ac:dyDescent="0.3"/>
    <row r="519" s="18" customFormat="1" ht="15.75" customHeight="1" x14ac:dyDescent="0.3"/>
    <row r="520" s="18" customFormat="1" ht="15.75" customHeight="1" x14ac:dyDescent="0.3"/>
    <row r="521" s="18" customFormat="1" ht="15.75" customHeight="1" x14ac:dyDescent="0.3"/>
    <row r="522" s="18" customFormat="1" ht="15.75" customHeight="1" x14ac:dyDescent="0.3"/>
    <row r="523" s="18" customFormat="1" ht="15.75" customHeight="1" x14ac:dyDescent="0.3"/>
    <row r="524" s="18" customFormat="1" ht="15.75" customHeight="1" x14ac:dyDescent="0.3"/>
    <row r="525" s="18" customFormat="1" ht="15.75" customHeight="1" x14ac:dyDescent="0.3"/>
    <row r="526" s="18" customFormat="1" ht="15.75" customHeight="1" x14ac:dyDescent="0.3"/>
    <row r="527" s="18" customFormat="1" ht="15.75" customHeight="1" x14ac:dyDescent="0.3"/>
    <row r="528" s="18" customFormat="1" ht="15.75" customHeight="1" x14ac:dyDescent="0.3"/>
    <row r="529" s="18" customFormat="1" ht="15.75" customHeight="1" x14ac:dyDescent="0.3"/>
    <row r="530" s="18" customFormat="1" ht="15.75" customHeight="1" x14ac:dyDescent="0.3"/>
    <row r="531" s="18" customFormat="1" ht="15.75" customHeight="1" x14ac:dyDescent="0.3"/>
    <row r="532" s="18" customFormat="1" ht="15.75" customHeight="1" x14ac:dyDescent="0.3"/>
    <row r="533" s="18" customFormat="1" ht="15.75" customHeight="1" x14ac:dyDescent="0.3"/>
    <row r="534" s="18" customFormat="1" ht="15.75" customHeight="1" x14ac:dyDescent="0.3"/>
    <row r="535" s="18" customFormat="1" ht="15.75" customHeight="1" x14ac:dyDescent="0.3"/>
    <row r="536" s="18" customFormat="1" ht="15.75" customHeight="1" x14ac:dyDescent="0.3"/>
    <row r="537" s="18" customFormat="1" ht="15.75" customHeight="1" x14ac:dyDescent="0.3"/>
    <row r="538" s="18" customFormat="1" ht="15.75" customHeight="1" x14ac:dyDescent="0.3"/>
    <row r="539" s="18" customFormat="1" ht="15.75" customHeight="1" x14ac:dyDescent="0.3"/>
    <row r="540" s="18" customFormat="1" ht="15.75" customHeight="1" x14ac:dyDescent="0.3"/>
    <row r="541" s="18" customFormat="1" ht="15.75" customHeight="1" x14ac:dyDescent="0.3"/>
    <row r="542" s="18" customFormat="1" ht="15.75" customHeight="1" x14ac:dyDescent="0.3"/>
    <row r="543" s="18" customFormat="1" ht="15.75" customHeight="1" x14ac:dyDescent="0.3"/>
    <row r="544" s="18" customFormat="1" ht="15.75" customHeight="1" x14ac:dyDescent="0.3"/>
    <row r="545" s="18" customFormat="1" ht="15.75" customHeight="1" x14ac:dyDescent="0.3"/>
    <row r="546" s="18" customFormat="1" ht="15.75" customHeight="1" x14ac:dyDescent="0.3"/>
    <row r="547" s="18" customFormat="1" ht="15.75" customHeight="1" x14ac:dyDescent="0.3"/>
    <row r="548" s="18" customFormat="1" ht="15.75" customHeight="1" x14ac:dyDescent="0.3"/>
    <row r="549" s="18" customFormat="1" ht="15.75" customHeight="1" x14ac:dyDescent="0.3"/>
    <row r="550" s="18" customFormat="1" ht="15.75" customHeight="1" x14ac:dyDescent="0.3"/>
    <row r="551" s="18" customFormat="1" ht="15.75" customHeight="1" x14ac:dyDescent="0.3"/>
    <row r="552" s="18" customFormat="1" ht="15.75" customHeight="1" x14ac:dyDescent="0.3"/>
    <row r="553" s="18" customFormat="1" ht="15.75" customHeight="1" x14ac:dyDescent="0.3"/>
    <row r="554" s="18" customFormat="1" ht="15.75" customHeight="1" x14ac:dyDescent="0.3"/>
    <row r="555" s="18" customFormat="1" ht="15.75" customHeight="1" x14ac:dyDescent="0.3"/>
    <row r="556" s="18" customFormat="1" ht="15.75" customHeight="1" x14ac:dyDescent="0.3"/>
    <row r="557" s="18" customFormat="1" ht="15.75" customHeight="1" x14ac:dyDescent="0.3"/>
    <row r="558" s="18" customFormat="1" ht="15.75" customHeight="1" x14ac:dyDescent="0.3"/>
    <row r="559" s="18" customFormat="1" ht="15.75" customHeight="1" x14ac:dyDescent="0.3"/>
    <row r="560" s="18" customFormat="1" ht="15.75" customHeight="1" x14ac:dyDescent="0.3"/>
    <row r="561" s="18" customFormat="1" ht="15.75" customHeight="1" x14ac:dyDescent="0.3"/>
    <row r="562" s="18" customFormat="1" ht="15.75" customHeight="1" x14ac:dyDescent="0.3"/>
    <row r="563" s="18" customFormat="1" ht="15.75" customHeight="1" x14ac:dyDescent="0.3"/>
    <row r="564" s="18" customFormat="1" ht="15.75" customHeight="1" x14ac:dyDescent="0.3"/>
    <row r="565" s="18" customFormat="1" ht="15.75" customHeight="1" x14ac:dyDescent="0.3"/>
    <row r="566" s="18" customFormat="1" ht="15.75" customHeight="1" x14ac:dyDescent="0.3"/>
    <row r="567" s="18" customFormat="1" ht="15.75" customHeight="1" x14ac:dyDescent="0.3"/>
    <row r="568" s="18" customFormat="1" ht="15.75" customHeight="1" x14ac:dyDescent="0.3"/>
    <row r="569" s="18" customFormat="1" ht="15.75" customHeight="1" x14ac:dyDescent="0.3"/>
    <row r="570" s="18" customFormat="1" ht="15.75" customHeight="1" x14ac:dyDescent="0.3"/>
    <row r="571" s="18" customFormat="1" ht="15.75" customHeight="1" x14ac:dyDescent="0.3"/>
    <row r="572" s="18" customFormat="1" ht="15.75" customHeight="1" x14ac:dyDescent="0.3"/>
    <row r="573" s="18" customFormat="1" ht="15.75" customHeight="1" x14ac:dyDescent="0.3"/>
    <row r="574" s="18" customFormat="1" ht="15.75" customHeight="1" x14ac:dyDescent="0.3"/>
    <row r="575" s="18" customFormat="1" ht="15.75" customHeight="1" x14ac:dyDescent="0.3"/>
    <row r="576" s="18" customFormat="1" ht="15.75" customHeight="1" x14ac:dyDescent="0.3"/>
    <row r="577" s="18" customFormat="1" ht="15.75" customHeight="1" x14ac:dyDescent="0.3"/>
    <row r="578" s="18" customFormat="1" ht="15.75" customHeight="1" x14ac:dyDescent="0.3"/>
    <row r="579" s="18" customFormat="1" ht="15.75" customHeight="1" x14ac:dyDescent="0.3"/>
    <row r="580" s="18" customFormat="1" ht="15.75" customHeight="1" x14ac:dyDescent="0.3"/>
    <row r="581" s="18" customFormat="1" ht="15.75" customHeight="1" x14ac:dyDescent="0.3"/>
    <row r="582" s="18" customFormat="1" ht="15.75" customHeight="1" x14ac:dyDescent="0.3"/>
    <row r="583" s="18" customFormat="1" ht="15.75" customHeight="1" x14ac:dyDescent="0.3"/>
    <row r="584" s="18" customFormat="1" ht="15.75" customHeight="1" x14ac:dyDescent="0.3"/>
    <row r="585" s="18" customFormat="1" ht="15.75" customHeight="1" x14ac:dyDescent="0.3"/>
    <row r="586" s="18" customFormat="1" ht="15.75" customHeight="1" x14ac:dyDescent="0.3"/>
    <row r="587" s="18" customFormat="1" ht="15.75" customHeight="1" x14ac:dyDescent="0.3"/>
    <row r="588" s="18" customFormat="1" ht="15.75" customHeight="1" x14ac:dyDescent="0.3"/>
    <row r="589" s="18" customFormat="1" ht="15.75" customHeight="1" x14ac:dyDescent="0.3"/>
    <row r="590" s="18" customFormat="1" ht="15.75" customHeight="1" x14ac:dyDescent="0.3"/>
    <row r="591" s="18" customFormat="1" ht="15.75" customHeight="1" x14ac:dyDescent="0.3"/>
    <row r="592" s="18" customFormat="1" ht="15.75" customHeight="1" x14ac:dyDescent="0.3"/>
    <row r="593" s="18" customFormat="1" ht="15.75" customHeight="1" x14ac:dyDescent="0.3"/>
    <row r="594" s="18" customFormat="1" ht="15.75" customHeight="1" x14ac:dyDescent="0.3"/>
    <row r="595" s="18" customFormat="1" ht="15.75" customHeight="1" x14ac:dyDescent="0.3"/>
    <row r="596" s="18" customFormat="1" ht="15.75" customHeight="1" x14ac:dyDescent="0.3"/>
    <row r="597" s="18" customFormat="1" ht="15.75" customHeight="1" x14ac:dyDescent="0.3"/>
    <row r="598" s="18" customFormat="1" ht="15.75" customHeight="1" x14ac:dyDescent="0.3"/>
    <row r="599" s="18" customFormat="1" ht="15.75" customHeight="1" x14ac:dyDescent="0.3"/>
    <row r="600" s="18" customFormat="1" ht="15.75" customHeight="1" x14ac:dyDescent="0.3"/>
    <row r="601" s="18" customFormat="1" ht="15.75" customHeight="1" x14ac:dyDescent="0.3"/>
    <row r="602" s="18" customFormat="1" ht="15.75" customHeight="1" x14ac:dyDescent="0.3"/>
    <row r="603" s="18" customFormat="1" ht="15.75" customHeight="1" x14ac:dyDescent="0.3"/>
    <row r="604" s="18" customFormat="1" ht="15.75" customHeight="1" x14ac:dyDescent="0.3"/>
    <row r="605" s="18" customFormat="1" ht="15.75" customHeight="1" x14ac:dyDescent="0.3"/>
    <row r="606" s="18" customFormat="1" ht="15.75" customHeight="1" x14ac:dyDescent="0.3"/>
    <row r="607" s="18" customFormat="1" ht="15.75" customHeight="1" x14ac:dyDescent="0.3"/>
    <row r="608" s="18" customFormat="1" ht="15.75" customHeight="1" x14ac:dyDescent="0.3"/>
    <row r="609" s="18" customFormat="1" ht="15.75" customHeight="1" x14ac:dyDescent="0.3"/>
    <row r="610" s="18" customFormat="1" ht="15.75" customHeight="1" x14ac:dyDescent="0.3"/>
    <row r="611" s="18" customFormat="1" ht="15.75" customHeight="1" x14ac:dyDescent="0.3"/>
    <row r="612" s="18" customFormat="1" ht="15.75" customHeight="1" x14ac:dyDescent="0.3"/>
    <row r="613" s="18" customFormat="1" ht="15.75" customHeight="1" x14ac:dyDescent="0.3"/>
    <row r="614" s="18" customFormat="1" ht="15.75" customHeight="1" x14ac:dyDescent="0.3"/>
    <row r="615" s="18" customFormat="1" ht="15.75" customHeight="1" x14ac:dyDescent="0.3"/>
    <row r="616" s="18" customFormat="1" ht="15.75" customHeight="1" x14ac:dyDescent="0.3"/>
    <row r="617" s="18" customFormat="1" ht="15.75" customHeight="1" x14ac:dyDescent="0.3"/>
    <row r="618" s="18" customFormat="1" ht="15.75" customHeight="1" x14ac:dyDescent="0.3"/>
    <row r="619" s="18" customFormat="1" ht="15.75" customHeight="1" x14ac:dyDescent="0.3"/>
    <row r="620" s="18" customFormat="1" ht="15.75" customHeight="1" x14ac:dyDescent="0.3"/>
    <row r="621" s="18" customFormat="1" ht="15.75" customHeight="1" x14ac:dyDescent="0.3"/>
    <row r="622" s="18" customFormat="1" ht="15.75" customHeight="1" x14ac:dyDescent="0.3"/>
    <row r="623" s="18" customFormat="1" ht="15.75" customHeight="1" x14ac:dyDescent="0.3"/>
    <row r="624" s="18" customFormat="1" ht="15.75" customHeight="1" x14ac:dyDescent="0.3"/>
    <row r="625" s="18" customFormat="1" ht="15.75" customHeight="1" x14ac:dyDescent="0.3"/>
    <row r="626" s="18" customFormat="1" ht="15.75" customHeight="1" x14ac:dyDescent="0.3"/>
    <row r="627" s="18" customFormat="1" ht="15.75" customHeight="1" x14ac:dyDescent="0.3"/>
    <row r="628" s="18" customFormat="1" ht="15.75" customHeight="1" x14ac:dyDescent="0.3"/>
    <row r="629" s="18" customFormat="1" ht="15.75" customHeight="1" x14ac:dyDescent="0.3"/>
    <row r="630" s="18" customFormat="1" ht="15.75" customHeight="1" x14ac:dyDescent="0.3"/>
    <row r="631" s="18" customFormat="1" ht="15.75" customHeight="1" x14ac:dyDescent="0.3"/>
    <row r="632" s="18" customFormat="1" ht="15.75" customHeight="1" x14ac:dyDescent="0.3"/>
    <row r="633" s="18" customFormat="1" ht="15.75" customHeight="1" x14ac:dyDescent="0.3"/>
    <row r="634" s="18" customFormat="1" ht="15.75" customHeight="1" x14ac:dyDescent="0.3"/>
    <row r="635" s="18" customFormat="1" ht="15.75" customHeight="1" x14ac:dyDescent="0.3"/>
    <row r="636" s="18" customFormat="1" ht="15.75" customHeight="1" x14ac:dyDescent="0.3"/>
    <row r="637" s="18" customFormat="1" ht="15.75" customHeight="1" x14ac:dyDescent="0.3"/>
    <row r="638" s="18" customFormat="1" ht="15.75" customHeight="1" x14ac:dyDescent="0.3"/>
    <row r="639" s="18" customFormat="1" ht="15.75" customHeight="1" x14ac:dyDescent="0.3"/>
    <row r="640" s="18" customFormat="1" ht="15.75" customHeight="1" x14ac:dyDescent="0.3"/>
    <row r="641" s="18" customFormat="1" ht="15.75" customHeight="1" x14ac:dyDescent="0.3"/>
    <row r="642" s="18" customFormat="1" ht="15.75" customHeight="1" x14ac:dyDescent="0.3"/>
    <row r="643" s="18" customFormat="1" ht="15.75" customHeight="1" x14ac:dyDescent="0.3"/>
    <row r="644" s="18" customFormat="1" ht="15.75" customHeight="1" x14ac:dyDescent="0.3"/>
    <row r="645" s="18" customFormat="1" ht="15.75" customHeight="1" x14ac:dyDescent="0.3"/>
    <row r="646" s="18" customFormat="1" ht="15.75" customHeight="1" x14ac:dyDescent="0.3"/>
    <row r="647" s="18" customFormat="1" ht="15.75" customHeight="1" x14ac:dyDescent="0.3"/>
    <row r="648" s="18" customFormat="1" ht="15.75" customHeight="1" x14ac:dyDescent="0.3"/>
    <row r="649" s="18" customFormat="1" ht="15.75" customHeight="1" x14ac:dyDescent="0.3"/>
    <row r="650" s="18" customFormat="1" ht="15.75" customHeight="1" x14ac:dyDescent="0.3"/>
    <row r="651" s="18" customFormat="1" ht="15.75" customHeight="1" x14ac:dyDescent="0.3"/>
    <row r="652" s="18" customFormat="1" ht="15.75" customHeight="1" x14ac:dyDescent="0.3"/>
    <row r="653" s="18" customFormat="1" ht="15.75" customHeight="1" x14ac:dyDescent="0.3"/>
    <row r="654" s="18" customFormat="1" ht="15.75" customHeight="1" x14ac:dyDescent="0.3"/>
    <row r="655" s="18" customFormat="1" ht="15.75" customHeight="1" x14ac:dyDescent="0.3"/>
    <row r="656" s="18" customFormat="1" ht="15.75" customHeight="1" x14ac:dyDescent="0.3"/>
    <row r="657" s="18" customFormat="1" ht="15.75" customHeight="1" x14ac:dyDescent="0.3"/>
    <row r="658" s="18" customFormat="1" ht="15.75" customHeight="1" x14ac:dyDescent="0.3"/>
    <row r="659" s="18" customFormat="1" ht="15.75" customHeight="1" x14ac:dyDescent="0.3"/>
    <row r="660" s="18" customFormat="1" ht="15.75" customHeight="1" x14ac:dyDescent="0.3"/>
    <row r="661" s="18" customFormat="1" ht="15.75" customHeight="1" x14ac:dyDescent="0.3"/>
    <row r="662" s="18" customFormat="1" ht="15.75" customHeight="1" x14ac:dyDescent="0.3"/>
    <row r="663" s="18" customFormat="1" ht="15.75" customHeight="1" x14ac:dyDescent="0.3"/>
    <row r="664" s="18" customFormat="1" ht="15.75" customHeight="1" x14ac:dyDescent="0.3"/>
    <row r="665" s="18" customFormat="1" ht="15.75" customHeight="1" x14ac:dyDescent="0.3"/>
    <row r="666" s="18" customFormat="1" ht="15.75" customHeight="1" x14ac:dyDescent="0.3"/>
    <row r="667" s="18" customFormat="1" ht="15.75" customHeight="1" x14ac:dyDescent="0.3"/>
    <row r="668" s="18" customFormat="1" ht="15.75" customHeight="1" x14ac:dyDescent="0.3"/>
    <row r="669" s="18" customFormat="1" ht="15.75" customHeight="1" x14ac:dyDescent="0.3"/>
    <row r="670" s="18" customFormat="1" ht="15.75" customHeight="1" x14ac:dyDescent="0.3"/>
    <row r="671" s="18" customFormat="1" ht="15.75" customHeight="1" x14ac:dyDescent="0.3"/>
    <row r="672" s="18" customFormat="1" ht="15.75" customHeight="1" x14ac:dyDescent="0.3"/>
    <row r="673" s="18" customFormat="1" ht="15.75" customHeight="1" x14ac:dyDescent="0.3"/>
    <row r="674" s="18" customFormat="1" ht="15.75" customHeight="1" x14ac:dyDescent="0.3"/>
    <row r="675" s="18" customFormat="1" ht="15.75" customHeight="1" x14ac:dyDescent="0.3"/>
    <row r="676" s="18" customFormat="1" ht="15.75" customHeight="1" x14ac:dyDescent="0.3"/>
    <row r="677" s="18" customFormat="1" ht="15.75" customHeight="1" x14ac:dyDescent="0.3"/>
    <row r="678" s="18" customFormat="1" ht="15.75" customHeight="1" x14ac:dyDescent="0.3"/>
    <row r="679" s="18" customFormat="1" ht="15.75" customHeight="1" x14ac:dyDescent="0.3"/>
    <row r="680" s="18" customFormat="1" ht="15.75" customHeight="1" x14ac:dyDescent="0.3"/>
    <row r="681" s="18" customFormat="1" ht="15.75" customHeight="1" x14ac:dyDescent="0.3"/>
    <row r="682" s="18" customFormat="1" ht="15.75" customHeight="1" x14ac:dyDescent="0.3"/>
    <row r="683" s="18" customFormat="1" ht="15.75" customHeight="1" x14ac:dyDescent="0.3"/>
    <row r="684" s="18" customFormat="1" ht="15.75" customHeight="1" x14ac:dyDescent="0.3"/>
    <row r="685" s="18" customFormat="1" ht="15.75" customHeight="1" x14ac:dyDescent="0.3"/>
    <row r="686" s="18" customFormat="1" ht="15.75" customHeight="1" x14ac:dyDescent="0.3"/>
    <row r="687" s="18" customFormat="1" ht="15.75" customHeight="1" x14ac:dyDescent="0.3"/>
    <row r="688" s="18" customFormat="1" ht="15.75" customHeight="1" x14ac:dyDescent="0.3"/>
    <row r="689" s="18" customFormat="1" ht="15.75" customHeight="1" x14ac:dyDescent="0.3"/>
    <row r="690" s="18" customFormat="1" ht="15.75" customHeight="1" x14ac:dyDescent="0.3"/>
    <row r="691" s="18" customFormat="1" ht="15.75" customHeight="1" x14ac:dyDescent="0.3"/>
    <row r="692" s="18" customFormat="1" ht="15.75" customHeight="1" x14ac:dyDescent="0.3"/>
    <row r="693" s="18" customFormat="1" ht="15.75" customHeight="1" x14ac:dyDescent="0.3"/>
    <row r="694" s="18" customFormat="1" ht="15.75" customHeight="1" x14ac:dyDescent="0.3"/>
    <row r="695" s="18" customFormat="1" ht="15.75" customHeight="1" x14ac:dyDescent="0.3"/>
    <row r="696" s="18" customFormat="1" ht="15.75" customHeight="1" x14ac:dyDescent="0.3"/>
    <row r="697" s="18" customFormat="1" ht="15.75" customHeight="1" x14ac:dyDescent="0.3"/>
    <row r="698" s="18" customFormat="1" ht="15.75" customHeight="1" x14ac:dyDescent="0.3"/>
    <row r="699" s="18" customFormat="1" ht="15.75" customHeight="1" x14ac:dyDescent="0.3"/>
    <row r="700" s="18" customFormat="1" ht="15.75" customHeight="1" x14ac:dyDescent="0.3"/>
    <row r="701" s="18" customFormat="1" ht="15.75" customHeight="1" x14ac:dyDescent="0.3"/>
    <row r="702" s="18" customFormat="1" ht="15.75" customHeight="1" x14ac:dyDescent="0.3"/>
    <row r="703" s="18" customFormat="1" ht="15.75" customHeight="1" x14ac:dyDescent="0.3"/>
    <row r="704" s="18" customFormat="1" ht="15.75" customHeight="1" x14ac:dyDescent="0.3"/>
    <row r="705" s="18" customFormat="1" ht="15.75" customHeight="1" x14ac:dyDescent="0.3"/>
    <row r="706" s="18" customFormat="1" ht="15.75" customHeight="1" x14ac:dyDescent="0.3"/>
    <row r="707" s="18" customFormat="1" ht="15.75" customHeight="1" x14ac:dyDescent="0.3"/>
    <row r="708" s="18" customFormat="1" ht="15.75" customHeight="1" x14ac:dyDescent="0.3"/>
    <row r="709" s="18" customFormat="1" ht="15.75" customHeight="1" x14ac:dyDescent="0.3"/>
    <row r="710" s="18" customFormat="1" ht="15.75" customHeight="1" x14ac:dyDescent="0.3"/>
    <row r="711" s="18" customFormat="1" ht="15.75" customHeight="1" x14ac:dyDescent="0.3"/>
    <row r="712" s="18" customFormat="1" ht="15.75" customHeight="1" x14ac:dyDescent="0.3"/>
    <row r="713" s="18" customFormat="1" ht="15.75" customHeight="1" x14ac:dyDescent="0.3"/>
    <row r="714" s="18" customFormat="1" ht="15.75" customHeight="1" x14ac:dyDescent="0.3"/>
    <row r="715" s="18" customFormat="1" ht="15.75" customHeight="1" x14ac:dyDescent="0.3"/>
    <row r="716" s="18" customFormat="1" ht="15.75" customHeight="1" x14ac:dyDescent="0.3"/>
    <row r="717" s="18" customFormat="1" ht="15.75" customHeight="1" x14ac:dyDescent="0.3"/>
    <row r="718" s="18" customFormat="1" ht="15.75" customHeight="1" x14ac:dyDescent="0.3"/>
    <row r="719" s="18" customFormat="1" ht="15.75" customHeight="1" x14ac:dyDescent="0.3"/>
    <row r="720" s="18" customFormat="1" ht="15.75" customHeight="1" x14ac:dyDescent="0.3"/>
    <row r="721" s="18" customFormat="1" ht="15.75" customHeight="1" x14ac:dyDescent="0.3"/>
    <row r="722" s="18" customFormat="1" ht="15.75" customHeight="1" x14ac:dyDescent="0.3"/>
    <row r="723" s="18" customFormat="1" ht="15.75" customHeight="1" x14ac:dyDescent="0.3"/>
    <row r="724" s="18" customFormat="1" ht="15.75" customHeight="1" x14ac:dyDescent="0.3"/>
    <row r="725" s="18" customFormat="1" ht="15.75" customHeight="1" x14ac:dyDescent="0.3"/>
    <row r="726" s="18" customFormat="1" ht="15.75" customHeight="1" x14ac:dyDescent="0.3"/>
    <row r="727" s="18" customFormat="1" ht="15.75" customHeight="1" x14ac:dyDescent="0.3"/>
    <row r="728" s="18" customFormat="1" ht="15.75" customHeight="1" x14ac:dyDescent="0.3"/>
    <row r="729" s="18" customFormat="1" ht="15.75" customHeight="1" x14ac:dyDescent="0.3"/>
    <row r="730" s="18" customFormat="1" ht="15.75" customHeight="1" x14ac:dyDescent="0.3"/>
    <row r="731" s="18" customFormat="1" ht="15.75" customHeight="1" x14ac:dyDescent="0.3"/>
    <row r="732" s="18" customFormat="1" ht="15.75" customHeight="1" x14ac:dyDescent="0.3"/>
    <row r="733" s="18" customFormat="1" ht="15.75" customHeight="1" x14ac:dyDescent="0.3"/>
    <row r="734" s="18" customFormat="1" ht="15.75" customHeight="1" x14ac:dyDescent="0.3"/>
    <row r="735" s="18" customFormat="1" ht="15.75" customHeight="1" x14ac:dyDescent="0.3"/>
    <row r="736" s="18" customFormat="1" ht="15.75" customHeight="1" x14ac:dyDescent="0.3"/>
    <row r="737" s="18" customFormat="1" ht="15.75" customHeight="1" x14ac:dyDescent="0.3"/>
    <row r="738" s="18" customFormat="1" ht="15.75" customHeight="1" x14ac:dyDescent="0.3"/>
    <row r="739" s="18" customFormat="1" ht="15.75" customHeight="1" x14ac:dyDescent="0.3"/>
    <row r="740" s="18" customFormat="1" ht="15.75" customHeight="1" x14ac:dyDescent="0.3"/>
    <row r="741" s="18" customFormat="1" ht="15.75" customHeight="1" x14ac:dyDescent="0.3"/>
    <row r="742" s="18" customFormat="1" ht="15.75" customHeight="1" x14ac:dyDescent="0.3"/>
    <row r="743" s="18" customFormat="1" ht="15.75" customHeight="1" x14ac:dyDescent="0.3"/>
    <row r="744" s="18" customFormat="1" ht="15.75" customHeight="1" x14ac:dyDescent="0.3"/>
    <row r="745" s="18" customFormat="1" ht="15.75" customHeight="1" x14ac:dyDescent="0.3"/>
    <row r="746" s="18" customFormat="1" ht="15.75" customHeight="1" x14ac:dyDescent="0.3"/>
    <row r="747" s="18" customFormat="1" ht="15.75" customHeight="1" x14ac:dyDescent="0.3"/>
    <row r="748" s="18" customFormat="1" ht="15.75" customHeight="1" x14ac:dyDescent="0.3"/>
    <row r="749" s="18" customFormat="1" ht="15.75" customHeight="1" x14ac:dyDescent="0.3"/>
    <row r="750" s="18" customFormat="1" ht="15.75" customHeight="1" x14ac:dyDescent="0.3"/>
    <row r="751" s="18" customFormat="1" ht="15.75" customHeight="1" x14ac:dyDescent="0.3"/>
    <row r="752" s="18" customFormat="1" ht="15.75" customHeight="1" x14ac:dyDescent="0.3"/>
    <row r="753" s="18" customFormat="1" ht="15.75" customHeight="1" x14ac:dyDescent="0.3"/>
    <row r="754" s="18" customFormat="1" ht="15.75" customHeight="1" x14ac:dyDescent="0.3"/>
    <row r="755" s="18" customFormat="1" ht="15.75" customHeight="1" x14ac:dyDescent="0.3"/>
    <row r="756" s="18" customFormat="1" ht="15.75" customHeight="1" x14ac:dyDescent="0.3"/>
    <row r="757" s="18" customFormat="1" ht="15.75" customHeight="1" x14ac:dyDescent="0.3"/>
    <row r="758" s="18" customFormat="1" ht="15.75" customHeight="1" x14ac:dyDescent="0.3"/>
    <row r="759" s="18" customFormat="1" ht="15.75" customHeight="1" x14ac:dyDescent="0.3"/>
    <row r="760" s="18" customFormat="1" ht="15.75" customHeight="1" x14ac:dyDescent="0.3"/>
    <row r="761" s="18" customFormat="1" ht="15.75" customHeight="1" x14ac:dyDescent="0.3"/>
    <row r="762" s="18" customFormat="1" ht="15.75" customHeight="1" x14ac:dyDescent="0.3"/>
    <row r="763" s="18" customFormat="1" ht="15.75" customHeight="1" x14ac:dyDescent="0.3"/>
    <row r="764" s="18" customFormat="1" ht="15.75" customHeight="1" x14ac:dyDescent="0.3"/>
    <row r="765" s="18" customFormat="1" ht="15.75" customHeight="1" x14ac:dyDescent="0.3"/>
    <row r="766" s="18" customFormat="1" ht="15.75" customHeight="1" x14ac:dyDescent="0.3"/>
    <row r="767" s="18" customFormat="1" ht="15.75" customHeight="1" x14ac:dyDescent="0.3"/>
    <row r="768" s="18" customFormat="1" ht="15.75" customHeight="1" x14ac:dyDescent="0.3"/>
    <row r="769" s="18" customFormat="1" ht="15.75" customHeight="1" x14ac:dyDescent="0.3"/>
    <row r="770" s="18" customFormat="1" ht="15.75" customHeight="1" x14ac:dyDescent="0.3"/>
    <row r="771" s="18" customFormat="1" ht="15.75" customHeight="1" x14ac:dyDescent="0.3"/>
    <row r="772" s="18" customFormat="1" ht="15.75" customHeight="1" x14ac:dyDescent="0.3"/>
    <row r="773" s="18" customFormat="1" ht="15.75" customHeight="1" x14ac:dyDescent="0.3"/>
    <row r="774" s="18" customFormat="1" ht="15.75" customHeight="1" x14ac:dyDescent="0.3"/>
    <row r="775" s="18" customFormat="1" ht="15.75" customHeight="1" x14ac:dyDescent="0.3"/>
    <row r="776" s="18" customFormat="1" ht="15.75" customHeight="1" x14ac:dyDescent="0.3"/>
    <row r="777" s="18" customFormat="1" ht="15.75" customHeight="1" x14ac:dyDescent="0.3"/>
    <row r="778" s="18" customFormat="1" ht="15.75" customHeight="1" x14ac:dyDescent="0.3"/>
    <row r="779" s="18" customFormat="1" ht="15.75" customHeight="1" x14ac:dyDescent="0.3"/>
    <row r="780" s="18" customFormat="1" ht="15.75" customHeight="1" x14ac:dyDescent="0.3"/>
    <row r="781" s="18" customFormat="1" ht="15.75" customHeight="1" x14ac:dyDescent="0.3"/>
    <row r="782" s="18" customFormat="1" ht="15.75" customHeight="1" x14ac:dyDescent="0.3"/>
    <row r="783" s="18" customFormat="1" ht="15.75" customHeight="1" x14ac:dyDescent="0.3"/>
    <row r="784" s="18" customFormat="1" ht="15.75" customHeight="1" x14ac:dyDescent="0.3"/>
    <row r="785" s="18" customFormat="1" ht="15.75" customHeight="1" x14ac:dyDescent="0.3"/>
    <row r="786" s="18" customFormat="1" ht="15.75" customHeight="1" x14ac:dyDescent="0.3"/>
    <row r="787" s="18" customFormat="1" ht="15.75" customHeight="1" x14ac:dyDescent="0.3"/>
    <row r="788" s="18" customFormat="1" ht="15.75" customHeight="1" x14ac:dyDescent="0.3"/>
    <row r="789" s="18" customFormat="1" ht="15.75" customHeight="1" x14ac:dyDescent="0.3"/>
    <row r="790" s="18" customFormat="1" ht="15.75" customHeight="1" x14ac:dyDescent="0.3"/>
    <row r="791" s="18" customFormat="1" ht="15.75" customHeight="1" x14ac:dyDescent="0.3"/>
    <row r="792" s="18" customFormat="1" ht="15.75" customHeight="1" x14ac:dyDescent="0.3"/>
    <row r="793" s="18" customFormat="1" ht="15.75" customHeight="1" x14ac:dyDescent="0.3"/>
    <row r="794" s="18" customFormat="1" ht="15.75" customHeight="1" x14ac:dyDescent="0.3"/>
    <row r="795" s="18" customFormat="1" ht="15.75" customHeight="1" x14ac:dyDescent="0.3"/>
    <row r="796" s="18" customFormat="1" ht="15.75" customHeight="1" x14ac:dyDescent="0.3"/>
    <row r="797" s="18" customFormat="1" ht="15.75" customHeight="1" x14ac:dyDescent="0.3"/>
    <row r="798" s="18" customFormat="1" ht="15.75" customHeight="1" x14ac:dyDescent="0.3"/>
    <row r="799" s="18" customFormat="1" ht="15.75" customHeight="1" x14ac:dyDescent="0.3"/>
    <row r="800" s="18" customFormat="1" ht="15.75" customHeight="1" x14ac:dyDescent="0.3"/>
    <row r="801" s="18" customFormat="1" ht="15.75" customHeight="1" x14ac:dyDescent="0.3"/>
    <row r="802" s="18" customFormat="1" ht="15.75" customHeight="1" x14ac:dyDescent="0.3"/>
    <row r="803" s="18" customFormat="1" ht="15.75" customHeight="1" x14ac:dyDescent="0.3"/>
    <row r="804" s="18" customFormat="1" ht="15.75" customHeight="1" x14ac:dyDescent="0.3"/>
    <row r="805" s="18" customFormat="1" ht="15.75" customHeight="1" x14ac:dyDescent="0.3"/>
    <row r="806" s="18" customFormat="1" ht="15.75" customHeight="1" x14ac:dyDescent="0.3"/>
    <row r="807" s="18" customFormat="1" ht="15.75" customHeight="1" x14ac:dyDescent="0.3"/>
    <row r="808" s="18" customFormat="1" ht="15.75" customHeight="1" x14ac:dyDescent="0.3"/>
    <row r="809" s="18" customFormat="1" ht="15.75" customHeight="1" x14ac:dyDescent="0.3"/>
    <row r="810" s="18" customFormat="1" ht="15.75" customHeight="1" x14ac:dyDescent="0.3"/>
    <row r="811" s="18" customFormat="1" ht="15.75" customHeight="1" x14ac:dyDescent="0.3"/>
    <row r="812" s="18" customFormat="1" ht="15.75" customHeight="1" x14ac:dyDescent="0.3"/>
    <row r="813" s="18" customFormat="1" ht="15.75" customHeight="1" x14ac:dyDescent="0.3"/>
    <row r="814" s="18" customFormat="1" ht="15.75" customHeight="1" x14ac:dyDescent="0.3"/>
    <row r="815" s="18" customFormat="1" ht="15.75" customHeight="1" x14ac:dyDescent="0.3"/>
    <row r="816" s="18" customFormat="1" ht="15.75" customHeight="1" x14ac:dyDescent="0.3"/>
    <row r="817" s="18" customFormat="1" ht="15.75" customHeight="1" x14ac:dyDescent="0.3"/>
    <row r="818" s="18" customFormat="1" ht="15.75" customHeight="1" x14ac:dyDescent="0.3"/>
    <row r="819" s="18" customFormat="1" ht="15.75" customHeight="1" x14ac:dyDescent="0.3"/>
    <row r="820" s="18" customFormat="1" ht="15.75" customHeight="1" x14ac:dyDescent="0.3"/>
    <row r="821" s="18" customFormat="1" ht="15.75" customHeight="1" x14ac:dyDescent="0.3"/>
    <row r="822" s="18" customFormat="1" ht="15.75" customHeight="1" x14ac:dyDescent="0.3"/>
    <row r="823" s="18" customFormat="1" ht="15.75" customHeight="1" x14ac:dyDescent="0.3"/>
    <row r="824" s="18" customFormat="1" ht="15.75" customHeight="1" x14ac:dyDescent="0.3"/>
    <row r="825" s="18" customFormat="1" ht="15.75" customHeight="1" x14ac:dyDescent="0.3"/>
    <row r="826" s="18" customFormat="1" ht="15.75" customHeight="1" x14ac:dyDescent="0.3"/>
    <row r="827" s="18" customFormat="1" ht="15.75" customHeight="1" x14ac:dyDescent="0.3"/>
    <row r="828" s="18" customFormat="1" ht="15.75" customHeight="1" x14ac:dyDescent="0.3"/>
    <row r="829" s="18" customFormat="1" ht="15.75" customHeight="1" x14ac:dyDescent="0.3"/>
    <row r="830" s="18" customFormat="1" ht="15.75" customHeight="1" x14ac:dyDescent="0.3"/>
    <row r="831" s="18" customFormat="1" ht="15.75" customHeight="1" x14ac:dyDescent="0.3"/>
    <row r="832" s="18" customFormat="1" ht="15.75" customHeight="1" x14ac:dyDescent="0.3"/>
    <row r="833" s="18" customFormat="1" ht="15.75" customHeight="1" x14ac:dyDescent="0.3"/>
    <row r="834" s="18" customFormat="1" ht="15.75" customHeight="1" x14ac:dyDescent="0.3"/>
    <row r="835" s="18" customFormat="1" ht="15.75" customHeight="1" x14ac:dyDescent="0.3"/>
    <row r="836" s="18" customFormat="1" ht="15.75" customHeight="1" x14ac:dyDescent="0.3"/>
    <row r="837" s="18" customFormat="1" ht="15.75" customHeight="1" x14ac:dyDescent="0.3"/>
    <row r="838" s="18" customFormat="1" ht="15.75" customHeight="1" x14ac:dyDescent="0.3"/>
    <row r="839" s="18" customFormat="1" ht="15.75" customHeight="1" x14ac:dyDescent="0.3"/>
    <row r="840" s="18" customFormat="1" ht="15.75" customHeight="1" x14ac:dyDescent="0.3"/>
    <row r="841" s="18" customFormat="1" ht="15.75" customHeight="1" x14ac:dyDescent="0.3"/>
    <row r="842" s="18" customFormat="1" ht="15.75" customHeight="1" x14ac:dyDescent="0.3"/>
    <row r="843" s="18" customFormat="1" ht="15.75" customHeight="1" x14ac:dyDescent="0.3"/>
    <row r="844" s="18" customFormat="1" ht="15.75" customHeight="1" x14ac:dyDescent="0.3"/>
    <row r="845" s="18" customFormat="1" ht="15.75" customHeight="1" x14ac:dyDescent="0.3"/>
    <row r="846" s="18" customFormat="1" ht="15.75" customHeight="1" x14ac:dyDescent="0.3"/>
    <row r="847" s="18" customFormat="1" ht="15.75" customHeight="1" x14ac:dyDescent="0.3"/>
    <row r="848" s="18" customFormat="1" ht="15.75" customHeight="1" x14ac:dyDescent="0.3"/>
    <row r="849" s="18" customFormat="1" ht="15.75" customHeight="1" x14ac:dyDescent="0.3"/>
    <row r="850" s="18" customFormat="1" ht="15.75" customHeight="1" x14ac:dyDescent="0.3"/>
    <row r="851" s="18" customFormat="1" ht="15.75" customHeight="1" x14ac:dyDescent="0.3"/>
    <row r="852" s="18" customFormat="1" ht="15.75" customHeight="1" x14ac:dyDescent="0.3"/>
    <row r="853" s="18" customFormat="1" ht="15.75" customHeight="1" x14ac:dyDescent="0.3"/>
    <row r="854" s="18" customFormat="1" ht="15.75" customHeight="1" x14ac:dyDescent="0.3"/>
    <row r="855" s="18" customFormat="1" ht="15.75" customHeight="1" x14ac:dyDescent="0.3"/>
    <row r="856" s="18" customFormat="1" ht="15.75" customHeight="1" x14ac:dyDescent="0.3"/>
    <row r="857" s="18" customFormat="1" ht="15.75" customHeight="1" x14ac:dyDescent="0.3"/>
    <row r="858" s="18" customFormat="1" ht="15.75" customHeight="1" x14ac:dyDescent="0.3"/>
    <row r="859" s="18" customFormat="1" ht="15.75" customHeight="1" x14ac:dyDescent="0.3"/>
    <row r="860" s="18" customFormat="1" ht="15.75" customHeight="1" x14ac:dyDescent="0.3"/>
    <row r="861" s="18" customFormat="1" ht="15.75" customHeight="1" x14ac:dyDescent="0.3"/>
    <row r="862" s="18" customFormat="1" ht="15.75" customHeight="1" x14ac:dyDescent="0.3"/>
    <row r="863" s="18" customFormat="1" ht="15.75" customHeight="1" x14ac:dyDescent="0.3"/>
    <row r="864" s="18" customFormat="1" ht="15.75" customHeight="1" x14ac:dyDescent="0.3"/>
    <row r="865" s="18" customFormat="1" ht="15.75" customHeight="1" x14ac:dyDescent="0.3"/>
    <row r="866" s="18" customFormat="1" ht="15.75" customHeight="1" x14ac:dyDescent="0.3"/>
    <row r="867" s="18" customFormat="1" ht="15.75" customHeight="1" x14ac:dyDescent="0.3"/>
    <row r="868" s="18" customFormat="1" ht="15.75" customHeight="1" x14ac:dyDescent="0.3"/>
    <row r="869" s="18" customFormat="1" ht="15.75" customHeight="1" x14ac:dyDescent="0.3"/>
    <row r="870" s="18" customFormat="1" ht="15.75" customHeight="1" x14ac:dyDescent="0.3"/>
    <row r="871" s="18" customFormat="1" ht="15.75" customHeight="1" x14ac:dyDescent="0.3"/>
    <row r="872" s="18" customFormat="1" ht="15.75" customHeight="1" x14ac:dyDescent="0.3"/>
    <row r="873" s="18" customFormat="1" ht="15.75" customHeight="1" x14ac:dyDescent="0.3"/>
    <row r="874" s="18" customFormat="1" ht="15.75" customHeight="1" x14ac:dyDescent="0.3"/>
    <row r="875" s="18" customFormat="1" ht="15.75" customHeight="1" x14ac:dyDescent="0.3"/>
    <row r="876" s="18" customFormat="1" ht="15.75" customHeight="1" x14ac:dyDescent="0.3"/>
    <row r="877" s="18" customFormat="1" ht="15.75" customHeight="1" x14ac:dyDescent="0.3"/>
    <row r="878" s="18" customFormat="1" ht="15.75" customHeight="1" x14ac:dyDescent="0.3"/>
    <row r="879" s="18" customFormat="1" ht="15.75" customHeight="1" x14ac:dyDescent="0.3"/>
    <row r="880" s="18" customFormat="1" ht="15.75" customHeight="1" x14ac:dyDescent="0.3"/>
    <row r="881" s="18" customFormat="1" ht="15.75" customHeight="1" x14ac:dyDescent="0.3"/>
    <row r="882" s="18" customFormat="1" ht="15.75" customHeight="1" x14ac:dyDescent="0.3"/>
    <row r="883" s="18" customFormat="1" ht="15.75" customHeight="1" x14ac:dyDescent="0.3"/>
    <row r="884" s="18" customFormat="1" ht="15.75" customHeight="1" x14ac:dyDescent="0.3"/>
    <row r="885" s="18" customFormat="1" ht="15.75" customHeight="1" x14ac:dyDescent="0.3"/>
    <row r="886" s="18" customFormat="1" ht="15.75" customHeight="1" x14ac:dyDescent="0.3"/>
    <row r="887" s="18" customFormat="1" ht="15.75" customHeight="1" x14ac:dyDescent="0.3"/>
    <row r="888" s="18" customFormat="1" ht="15.75" customHeight="1" x14ac:dyDescent="0.3"/>
    <row r="889" s="18" customFormat="1" ht="15.75" customHeight="1" x14ac:dyDescent="0.3"/>
    <row r="890" s="18" customFormat="1" ht="15.75" customHeight="1" x14ac:dyDescent="0.3"/>
    <row r="891" s="18" customFormat="1" ht="15.75" customHeight="1" x14ac:dyDescent="0.3"/>
    <row r="892" s="18" customFormat="1" ht="15.75" customHeight="1" x14ac:dyDescent="0.3"/>
    <row r="893" s="18" customFormat="1" ht="15.75" customHeight="1" x14ac:dyDescent="0.3"/>
    <row r="894" s="18" customFormat="1" ht="15.75" customHeight="1" x14ac:dyDescent="0.3"/>
    <row r="895" s="18" customFormat="1" ht="15.75" customHeight="1" x14ac:dyDescent="0.3"/>
    <row r="896" s="18" customFormat="1" ht="15.75" customHeight="1" x14ac:dyDescent="0.3"/>
    <row r="897" s="18" customFormat="1" ht="15.75" customHeight="1" x14ac:dyDescent="0.3"/>
    <row r="898" s="18" customFormat="1" ht="15.75" customHeight="1" x14ac:dyDescent="0.3"/>
    <row r="899" s="18" customFormat="1" ht="15.75" customHeight="1" x14ac:dyDescent="0.3"/>
    <row r="900" s="18" customFormat="1" ht="15.75" customHeight="1" x14ac:dyDescent="0.3"/>
    <row r="901" s="18" customFormat="1" ht="15.75" customHeight="1" x14ac:dyDescent="0.3"/>
    <row r="902" s="18" customFormat="1" ht="15.75" customHeight="1" x14ac:dyDescent="0.3"/>
    <row r="903" s="18" customFormat="1" ht="15.75" customHeight="1" x14ac:dyDescent="0.3"/>
    <row r="904" s="18" customFormat="1" ht="15.75" customHeight="1" x14ac:dyDescent="0.3"/>
    <row r="905" s="18" customFormat="1" ht="15.75" customHeight="1" x14ac:dyDescent="0.3"/>
    <row r="906" s="18" customFormat="1" ht="15.75" customHeight="1" x14ac:dyDescent="0.3"/>
    <row r="907" s="18" customFormat="1" ht="15.75" customHeight="1" x14ac:dyDescent="0.3"/>
    <row r="908" s="18" customFormat="1" ht="15.75" customHeight="1" x14ac:dyDescent="0.3"/>
    <row r="909" s="18" customFormat="1" ht="15.75" customHeight="1" x14ac:dyDescent="0.3"/>
    <row r="910" s="18" customFormat="1" ht="15.75" customHeight="1" x14ac:dyDescent="0.3"/>
    <row r="911" s="18" customFormat="1" ht="15.75" customHeight="1" x14ac:dyDescent="0.3"/>
    <row r="912" s="18" customFormat="1" ht="15.75" customHeight="1" x14ac:dyDescent="0.3"/>
    <row r="913" s="18" customFormat="1" ht="15.75" customHeight="1" x14ac:dyDescent="0.3"/>
    <row r="914" s="18" customFormat="1" ht="15.75" customHeight="1" x14ac:dyDescent="0.3"/>
    <row r="915" s="18" customFormat="1" ht="15.75" customHeight="1" x14ac:dyDescent="0.3"/>
    <row r="916" s="18" customFormat="1" ht="15.75" customHeight="1" x14ac:dyDescent="0.3"/>
    <row r="917" s="18" customFormat="1" ht="15.75" customHeight="1" x14ac:dyDescent="0.3"/>
    <row r="918" s="18" customFormat="1" ht="15.75" customHeight="1" x14ac:dyDescent="0.3"/>
    <row r="919" s="18" customFormat="1" ht="15.75" customHeight="1" x14ac:dyDescent="0.3"/>
    <row r="920" s="18" customFormat="1" ht="15.75" customHeight="1" x14ac:dyDescent="0.3"/>
    <row r="921" s="18" customFormat="1" ht="15.75" customHeight="1" x14ac:dyDescent="0.3"/>
    <row r="922" s="18" customFormat="1" ht="15.75" customHeight="1" x14ac:dyDescent="0.3"/>
    <row r="923" s="18" customFormat="1" ht="15.75" customHeight="1" x14ac:dyDescent="0.3"/>
    <row r="924" s="18" customFormat="1" ht="15.75" customHeight="1" x14ac:dyDescent="0.3"/>
    <row r="925" s="18" customFormat="1" ht="15.75" customHeight="1" x14ac:dyDescent="0.3"/>
    <row r="926" s="18" customFormat="1" ht="15.75" customHeight="1" x14ac:dyDescent="0.3"/>
    <row r="927" s="18" customFormat="1" ht="15.75" customHeight="1" x14ac:dyDescent="0.3"/>
    <row r="928" s="18" customFormat="1" ht="15.75" customHeight="1" x14ac:dyDescent="0.3"/>
    <row r="929" s="18" customFormat="1" ht="15.75" customHeight="1" x14ac:dyDescent="0.3"/>
    <row r="930" s="18" customFormat="1" ht="15.75" customHeight="1" x14ac:dyDescent="0.3"/>
    <row r="931" s="18" customFormat="1" ht="15.75" customHeight="1" x14ac:dyDescent="0.3"/>
    <row r="932" s="18" customFormat="1" ht="15.75" customHeight="1" x14ac:dyDescent="0.3"/>
    <row r="933" s="18" customFormat="1" ht="15.75" customHeight="1" x14ac:dyDescent="0.3"/>
    <row r="934" s="18" customFormat="1" ht="15.75" customHeight="1" x14ac:dyDescent="0.3"/>
    <row r="935" s="18" customFormat="1" ht="15.75" customHeight="1" x14ac:dyDescent="0.3"/>
    <row r="936" s="18" customFormat="1" ht="15.75" customHeight="1" x14ac:dyDescent="0.3"/>
    <row r="937" s="18" customFormat="1" ht="15.75" customHeight="1" x14ac:dyDescent="0.3"/>
    <row r="938" s="18" customFormat="1" ht="15.75" customHeight="1" x14ac:dyDescent="0.3"/>
    <row r="939" s="18" customFormat="1" ht="15.75" customHeight="1" x14ac:dyDescent="0.3"/>
    <row r="940" s="18" customFormat="1" ht="15.75" customHeight="1" x14ac:dyDescent="0.3"/>
    <row r="941" s="18" customFormat="1" ht="15.75" customHeight="1" x14ac:dyDescent="0.3"/>
    <row r="942" s="18" customFormat="1" ht="15.75" customHeight="1" x14ac:dyDescent="0.3"/>
    <row r="943" s="18" customFormat="1" ht="15.75" customHeight="1" x14ac:dyDescent="0.3"/>
    <row r="944" s="18" customFormat="1" ht="15.75" customHeight="1" x14ac:dyDescent="0.3"/>
    <row r="945" s="18" customFormat="1" ht="15.75" customHeight="1" x14ac:dyDescent="0.3"/>
    <row r="946" s="18" customFormat="1" ht="15.75" customHeight="1" x14ac:dyDescent="0.3"/>
    <row r="947" s="18" customFormat="1" ht="15.75" customHeight="1" x14ac:dyDescent="0.3"/>
    <row r="948" s="18" customFormat="1" ht="15.75" customHeight="1" x14ac:dyDescent="0.3"/>
    <row r="949" s="18" customFormat="1" ht="15.75" customHeight="1" x14ac:dyDescent="0.3"/>
    <row r="950" s="18" customFormat="1" ht="15.75" customHeight="1" x14ac:dyDescent="0.3"/>
    <row r="951" s="18" customFormat="1" ht="15.75" customHeight="1" x14ac:dyDescent="0.3"/>
    <row r="952" s="18" customFormat="1" ht="15.75" customHeight="1" x14ac:dyDescent="0.3"/>
    <row r="953" s="18" customFormat="1" ht="15.75" customHeight="1" x14ac:dyDescent="0.3"/>
    <row r="954" s="18" customFormat="1" ht="15.75" customHeight="1" x14ac:dyDescent="0.3"/>
    <row r="955" s="18" customFormat="1" ht="15.75" customHeight="1" x14ac:dyDescent="0.3"/>
    <row r="956" s="18" customFormat="1" ht="15.75" customHeight="1" x14ac:dyDescent="0.3"/>
    <row r="957" s="18" customFormat="1" ht="15.75" customHeight="1" x14ac:dyDescent="0.3"/>
    <row r="958" s="18" customFormat="1" ht="15.75" customHeight="1" x14ac:dyDescent="0.3"/>
    <row r="959" s="18" customFormat="1" ht="15.75" customHeight="1" x14ac:dyDescent="0.3"/>
    <row r="960" s="18" customFormat="1" ht="15.75" customHeight="1" x14ac:dyDescent="0.3"/>
    <row r="961" s="18" customFormat="1" ht="15.75" customHeight="1" x14ac:dyDescent="0.3"/>
    <row r="962" s="18" customFormat="1" ht="15.75" customHeight="1" x14ac:dyDescent="0.3"/>
    <row r="963" s="18" customFormat="1" ht="15.75" customHeight="1" x14ac:dyDescent="0.3"/>
    <row r="964" s="18" customFormat="1" ht="15.75" customHeight="1" x14ac:dyDescent="0.3"/>
    <row r="965" s="18" customFormat="1" ht="15.75" customHeight="1" x14ac:dyDescent="0.3"/>
    <row r="966" s="18" customFormat="1" ht="15.75" customHeight="1" x14ac:dyDescent="0.3"/>
    <row r="967" s="18" customFormat="1" ht="15.75" customHeight="1" x14ac:dyDescent="0.3"/>
    <row r="968" s="18" customFormat="1" ht="15.75" customHeight="1" x14ac:dyDescent="0.3"/>
    <row r="969" s="18" customFormat="1" ht="15.75" customHeight="1" x14ac:dyDescent="0.3"/>
    <row r="970" s="18" customFormat="1" ht="15.75" customHeight="1" x14ac:dyDescent="0.3"/>
    <row r="971" s="18" customFormat="1" ht="15.75" customHeight="1" x14ac:dyDescent="0.3"/>
    <row r="972" s="18" customFormat="1" ht="15.75" customHeight="1" x14ac:dyDescent="0.3"/>
    <row r="973" s="18" customFormat="1" ht="15.75" customHeight="1" x14ac:dyDescent="0.3"/>
    <row r="974" s="18" customFormat="1" ht="15.75" customHeight="1" x14ac:dyDescent="0.3"/>
    <row r="975" s="18" customFormat="1" ht="15.75" customHeight="1" x14ac:dyDescent="0.3"/>
    <row r="976" s="18" customFormat="1" ht="15.75" customHeight="1" x14ac:dyDescent="0.3"/>
    <row r="977" s="18" customFormat="1" ht="15.75" customHeight="1" x14ac:dyDescent="0.3"/>
    <row r="978" s="18" customFormat="1" ht="15.75" customHeight="1" x14ac:dyDescent="0.3"/>
    <row r="979" s="18" customFormat="1" ht="15.75" customHeight="1" x14ac:dyDescent="0.3"/>
    <row r="980" s="18" customFormat="1" ht="15.75" customHeight="1" x14ac:dyDescent="0.3"/>
    <row r="981" s="18" customFormat="1" ht="15.75" customHeight="1" x14ac:dyDescent="0.3"/>
    <row r="982" s="18" customFormat="1" ht="15.75" customHeight="1" x14ac:dyDescent="0.3"/>
    <row r="983" s="18" customFormat="1" ht="15.75" customHeight="1" x14ac:dyDescent="0.3"/>
    <row r="984" s="18" customFormat="1" ht="15.75" customHeight="1" x14ac:dyDescent="0.3"/>
    <row r="985" s="18" customFormat="1" ht="15.75" customHeight="1" x14ac:dyDescent="0.3"/>
    <row r="986" s="18" customFormat="1" ht="15.75" customHeight="1" x14ac:dyDescent="0.3"/>
    <row r="987" s="18" customFormat="1" ht="15.75" customHeight="1" x14ac:dyDescent="0.3"/>
    <row r="988" s="18" customFormat="1" ht="15.75" customHeight="1" x14ac:dyDescent="0.3"/>
    <row r="989" s="18" customFormat="1" ht="15.75" customHeight="1" x14ac:dyDescent="0.3"/>
    <row r="990" s="18" customFormat="1" ht="15.75" customHeight="1" x14ac:dyDescent="0.3"/>
    <row r="991" s="18" customFormat="1" ht="15.75" customHeight="1" x14ac:dyDescent="0.3"/>
    <row r="992" s="18" customFormat="1" ht="15.75" customHeight="1" x14ac:dyDescent="0.3"/>
    <row r="993" s="18" customFormat="1" ht="15.75" customHeight="1" x14ac:dyDescent="0.3"/>
    <row r="994" s="18" customFormat="1" ht="15.75" customHeight="1" x14ac:dyDescent="0.3"/>
    <row r="995" s="18" customFormat="1" ht="15.75" customHeight="1" x14ac:dyDescent="0.3"/>
    <row r="996" s="18" customFormat="1" ht="15.75" customHeight="1" x14ac:dyDescent="0.3"/>
  </sheetData>
  <mergeCells count="2">
    <mergeCell ref="I64:I65"/>
    <mergeCell ref="H75:I75"/>
  </mergeCells>
  <hyperlinks>
    <hyperlink ref="A27" location="'Math 1 - Answer'!A1" display="Click here to view the Answers!" xr:uid="{D99CACF8-E2D0-4444-A32D-44654176588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EAFA-08E8-4B48-90C9-741D487E03B4}">
  <dimension ref="A1:D29"/>
  <sheetViews>
    <sheetView workbookViewId="0">
      <selection activeCell="G24" sqref="G24"/>
    </sheetView>
  </sheetViews>
  <sheetFormatPr defaultRowHeight="14.4" x14ac:dyDescent="0.3"/>
  <cols>
    <col min="1" max="1" width="8.109375" style="69" customWidth="1"/>
    <col min="2" max="2" width="69.109375" customWidth="1"/>
  </cols>
  <sheetData>
    <row r="1" spans="1:4" x14ac:dyDescent="0.3">
      <c r="B1" s="18" t="s">
        <v>215</v>
      </c>
    </row>
    <row r="2" spans="1:4" x14ac:dyDescent="0.3">
      <c r="A2" s="70"/>
      <c r="B2" s="71" t="s">
        <v>216</v>
      </c>
      <c r="C2" s="72"/>
    </row>
    <row r="3" spans="1:4" x14ac:dyDescent="0.3">
      <c r="A3" s="68">
        <v>1</v>
      </c>
      <c r="B3" s="18" t="s">
        <v>217</v>
      </c>
    </row>
    <row r="4" spans="1:4" x14ac:dyDescent="0.3">
      <c r="A4" s="73"/>
      <c r="B4" s="43" t="s">
        <v>31</v>
      </c>
      <c r="C4" s="43" t="s">
        <v>32</v>
      </c>
    </row>
    <row r="5" spans="1:4" x14ac:dyDescent="0.3">
      <c r="A5" s="68"/>
      <c r="B5" s="13" t="s">
        <v>218</v>
      </c>
      <c r="C5" s="13">
        <v>200</v>
      </c>
    </row>
    <row r="6" spans="1:4" x14ac:dyDescent="0.3">
      <c r="A6" s="68"/>
      <c r="B6" s="13" t="s">
        <v>219</v>
      </c>
      <c r="C6" s="13">
        <v>120</v>
      </c>
    </row>
    <row r="7" spans="1:4" x14ac:dyDescent="0.3">
      <c r="A7" s="68"/>
      <c r="B7" s="13" t="s">
        <v>220</v>
      </c>
      <c r="C7" s="13">
        <v>156</v>
      </c>
    </row>
    <row r="8" spans="1:4" x14ac:dyDescent="0.3">
      <c r="A8" s="68"/>
      <c r="B8" s="13" t="s">
        <v>221</v>
      </c>
      <c r="C8" s="13">
        <v>190</v>
      </c>
    </row>
    <row r="9" spans="1:4" x14ac:dyDescent="0.3">
      <c r="A9" s="68"/>
      <c r="B9" s="13" t="s">
        <v>222</v>
      </c>
      <c r="C9" s="13">
        <v>320</v>
      </c>
    </row>
    <row r="10" spans="1:4" x14ac:dyDescent="0.3">
      <c r="A10" s="68"/>
      <c r="B10" s="13" t="s">
        <v>223</v>
      </c>
      <c r="C10" s="13">
        <v>89</v>
      </c>
    </row>
    <row r="11" spans="1:4" ht="15" thickBot="1" x14ac:dyDescent="0.35"/>
    <row r="12" spans="1:4" ht="15" thickBot="1" x14ac:dyDescent="0.35">
      <c r="A12" s="68">
        <v>1.1000000000000001</v>
      </c>
      <c r="B12" s="18" t="s">
        <v>224</v>
      </c>
      <c r="C12" s="19">
        <f>MAX(C5:C10)</f>
        <v>320</v>
      </c>
      <c r="D12" s="18"/>
    </row>
    <row r="13" spans="1:4" ht="15" thickBot="1" x14ac:dyDescent="0.35">
      <c r="A13" s="68">
        <v>1.2</v>
      </c>
      <c r="B13" s="18" t="s">
        <v>225</v>
      </c>
      <c r="C13" s="19">
        <f>MIN(C5:C10)</f>
        <v>89</v>
      </c>
      <c r="D13" s="18"/>
    </row>
    <row r="14" spans="1:4" ht="15" thickBot="1" x14ac:dyDescent="0.35">
      <c r="A14" s="68">
        <v>1.3</v>
      </c>
      <c r="B14" s="18" t="s">
        <v>226</v>
      </c>
      <c r="C14" s="19">
        <f>AVERAGE(C12:C13)</f>
        <v>204.5</v>
      </c>
      <c r="D14" s="18"/>
    </row>
    <row r="16" spans="1:4" x14ac:dyDescent="0.3">
      <c r="B16" s="18"/>
    </row>
    <row r="17" spans="1:2" x14ac:dyDescent="0.3">
      <c r="A17" s="68"/>
      <c r="B17" s="18"/>
    </row>
    <row r="18" spans="1:2" x14ac:dyDescent="0.3">
      <c r="A18" s="68"/>
      <c r="B18" s="17"/>
    </row>
    <row r="19" spans="1:2" x14ac:dyDescent="0.3">
      <c r="A19" s="68"/>
      <c r="B19" s="18"/>
    </row>
    <row r="20" spans="1:2" x14ac:dyDescent="0.3">
      <c r="B20" s="18"/>
    </row>
    <row r="21" spans="1:2" x14ac:dyDescent="0.3">
      <c r="A21" s="68"/>
      <c r="B21" s="18"/>
    </row>
    <row r="22" spans="1:2" x14ac:dyDescent="0.3">
      <c r="A22" s="68"/>
      <c r="B22" s="18"/>
    </row>
    <row r="23" spans="1:2" x14ac:dyDescent="0.3">
      <c r="A23" s="68"/>
      <c r="B23" s="18"/>
    </row>
    <row r="24" spans="1:2" x14ac:dyDescent="0.3">
      <c r="A24" s="68"/>
      <c r="B24" s="59"/>
    </row>
    <row r="25" spans="1:2" x14ac:dyDescent="0.3">
      <c r="A25" s="68"/>
      <c r="B25" s="18"/>
    </row>
    <row r="26" spans="1:2" x14ac:dyDescent="0.3">
      <c r="A26" s="68"/>
      <c r="B26" s="59"/>
    </row>
    <row r="27" spans="1:2" x14ac:dyDescent="0.3">
      <c r="A27" s="68"/>
      <c r="B27" s="18"/>
    </row>
    <row r="28" spans="1:2" x14ac:dyDescent="0.3">
      <c r="A28" s="68"/>
      <c r="B28" s="59"/>
    </row>
    <row r="29" spans="1:2" x14ac:dyDescent="0.3">
      <c r="A29" s="68"/>
      <c r="B29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35D-1D86-4651-B1B9-7D4CDE2D2044}">
  <dimension ref="A1:I29"/>
  <sheetViews>
    <sheetView workbookViewId="0">
      <selection activeCell="K18" sqref="K1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8"/>
      <c r="B1" s="18" t="s">
        <v>227</v>
      </c>
    </row>
    <row r="3" spans="1:9" x14ac:dyDescent="0.3">
      <c r="A3" s="18"/>
      <c r="B3" s="18" t="s">
        <v>228</v>
      </c>
    </row>
    <row r="4" spans="1:9" x14ac:dyDescent="0.3">
      <c r="A4" s="18"/>
      <c r="B4" s="18" t="s">
        <v>229</v>
      </c>
    </row>
    <row r="5" spans="1:9" x14ac:dyDescent="0.3">
      <c r="A5" s="18"/>
      <c r="B5" s="18" t="s">
        <v>230</v>
      </c>
    </row>
    <row r="6" spans="1:9" x14ac:dyDescent="0.3">
      <c r="A6" s="18"/>
      <c r="B6" s="18"/>
    </row>
    <row r="7" spans="1:9" x14ac:dyDescent="0.3">
      <c r="C7" s="18" t="s">
        <v>231</v>
      </c>
      <c r="D7" s="18" t="s">
        <v>232</v>
      </c>
      <c r="E7" s="18" t="s">
        <v>233</v>
      </c>
      <c r="F7" s="18" t="s">
        <v>234</v>
      </c>
    </row>
    <row r="8" spans="1:9" x14ac:dyDescent="0.3">
      <c r="A8" s="18"/>
      <c r="B8" s="18" t="s">
        <v>235</v>
      </c>
      <c r="C8" s="18">
        <v>95</v>
      </c>
      <c r="D8" s="18">
        <v>56</v>
      </c>
      <c r="E8" s="18">
        <v>14</v>
      </c>
      <c r="F8" s="18">
        <v>66</v>
      </c>
      <c r="G8" s="22" t="str">
        <f>IF(MIN(C8:F8)&lt;50,"fail","pass")</f>
        <v>fail</v>
      </c>
      <c r="I8" s="18"/>
    </row>
    <row r="9" spans="1:9" x14ac:dyDescent="0.3">
      <c r="A9" s="18"/>
      <c r="B9" s="18" t="s">
        <v>236</v>
      </c>
      <c r="C9" s="18">
        <v>54</v>
      </c>
      <c r="D9" s="18">
        <v>89</v>
      </c>
      <c r="E9" s="18">
        <v>53</v>
      </c>
      <c r="F9" s="18">
        <v>66</v>
      </c>
      <c r="G9" s="22" t="str">
        <f t="shared" ref="G9:G11" si="0">IF(MIN(C9:F9)&lt;50,"fail","pass")</f>
        <v>pass</v>
      </c>
      <c r="I9" s="18"/>
    </row>
    <row r="10" spans="1:9" x14ac:dyDescent="0.3">
      <c r="A10" s="18"/>
      <c r="B10" s="18" t="s">
        <v>237</v>
      </c>
      <c r="C10" s="18">
        <v>100</v>
      </c>
      <c r="D10" s="18">
        <v>69</v>
      </c>
      <c r="E10" s="18">
        <v>78</v>
      </c>
      <c r="F10" s="18">
        <v>53</v>
      </c>
      <c r="G10" s="22" t="str">
        <f t="shared" si="0"/>
        <v>pass</v>
      </c>
      <c r="I10" s="18"/>
    </row>
    <row r="11" spans="1:9" x14ac:dyDescent="0.3">
      <c r="A11" s="18"/>
      <c r="B11" s="18" t="s">
        <v>144</v>
      </c>
      <c r="C11" s="18">
        <v>49</v>
      </c>
      <c r="D11" s="18">
        <v>70</v>
      </c>
      <c r="E11" s="18">
        <v>87</v>
      </c>
      <c r="F11" s="18">
        <v>100</v>
      </c>
      <c r="G11" s="22" t="str">
        <f t="shared" si="0"/>
        <v>fail</v>
      </c>
      <c r="I11" s="18"/>
    </row>
    <row r="13" spans="1:9" x14ac:dyDescent="0.3">
      <c r="A13" s="18"/>
      <c r="B13" s="42"/>
    </row>
    <row r="14" spans="1:9" x14ac:dyDescent="0.3">
      <c r="A14" s="18"/>
      <c r="B14" s="42"/>
    </row>
    <row r="15" spans="1:9" x14ac:dyDescent="0.3">
      <c r="A15" s="18"/>
      <c r="B15" s="42"/>
    </row>
    <row r="16" spans="1:9" x14ac:dyDescent="0.3">
      <c r="A16" s="18"/>
      <c r="B16" s="42"/>
    </row>
    <row r="17" spans="1:6" x14ac:dyDescent="0.3">
      <c r="A17" s="18"/>
      <c r="B17" s="42"/>
    </row>
    <row r="18" spans="1:6" x14ac:dyDescent="0.3">
      <c r="A18" s="18"/>
      <c r="B18" s="42"/>
    </row>
    <row r="19" spans="1:6" x14ac:dyDescent="0.3">
      <c r="A19" s="18"/>
      <c r="B19" s="42"/>
    </row>
    <row r="20" spans="1:6" x14ac:dyDescent="0.3">
      <c r="A20" s="18"/>
      <c r="B20" s="42"/>
    </row>
    <row r="21" spans="1:6" x14ac:dyDescent="0.3">
      <c r="A21" s="18"/>
    </row>
    <row r="22" spans="1:6" x14ac:dyDescent="0.3">
      <c r="A22" s="18"/>
      <c r="B22" s="49"/>
    </row>
    <row r="23" spans="1:6" x14ac:dyDescent="0.3">
      <c r="B23" s="49"/>
    </row>
    <row r="24" spans="1:6" x14ac:dyDescent="0.3">
      <c r="B24" s="17"/>
    </row>
    <row r="25" spans="1:6" x14ac:dyDescent="0.3">
      <c r="A25" s="18"/>
      <c r="B25" s="42"/>
    </row>
    <row r="26" spans="1:6" x14ac:dyDescent="0.3">
      <c r="B26" s="49"/>
    </row>
    <row r="27" spans="1:6" x14ac:dyDescent="0.3">
      <c r="A27" s="18"/>
      <c r="B27" s="42"/>
      <c r="F27" s="42"/>
    </row>
    <row r="28" spans="1:6" x14ac:dyDescent="0.3">
      <c r="A28" s="18"/>
      <c r="B28" s="42"/>
      <c r="F28" s="42"/>
    </row>
    <row r="29" spans="1:6" x14ac:dyDescent="0.3">
      <c r="A29" s="18"/>
      <c r="B29" s="42"/>
      <c r="F2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4F90-5C53-4BAE-90AD-7B96717D7163}">
  <dimension ref="A1:E20"/>
  <sheetViews>
    <sheetView workbookViewId="0">
      <selection activeCell="J25" sqref="J25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8"/>
      <c r="B1" s="18" t="s">
        <v>238</v>
      </c>
    </row>
    <row r="2" spans="1:5" x14ac:dyDescent="0.3">
      <c r="A2" s="18"/>
      <c r="B2" s="42" t="s">
        <v>239</v>
      </c>
    </row>
    <row r="4" spans="1:5" x14ac:dyDescent="0.3">
      <c r="C4" s="18" t="s">
        <v>231</v>
      </c>
    </row>
    <row r="5" spans="1:5" x14ac:dyDescent="0.3">
      <c r="A5" s="18"/>
      <c r="B5" s="18" t="s">
        <v>240</v>
      </c>
      <c r="C5" s="18">
        <v>95</v>
      </c>
    </row>
    <row r="6" spans="1:5" x14ac:dyDescent="0.3">
      <c r="A6" s="18"/>
      <c r="B6" s="18" t="s">
        <v>236</v>
      </c>
      <c r="C6" s="18">
        <v>54</v>
      </c>
    </row>
    <row r="7" spans="1:5" x14ac:dyDescent="0.3">
      <c r="A7" s="18"/>
      <c r="B7" s="18" t="s">
        <v>237</v>
      </c>
      <c r="C7" s="18">
        <v>100</v>
      </c>
    </row>
    <row r="8" spans="1:5" x14ac:dyDescent="0.3">
      <c r="A8" s="18"/>
      <c r="B8" s="18" t="s">
        <v>144</v>
      </c>
      <c r="C8" s="18">
        <v>49</v>
      </c>
    </row>
    <row r="9" spans="1:5" x14ac:dyDescent="0.3">
      <c r="A9" s="18"/>
      <c r="B9" s="18" t="s">
        <v>241</v>
      </c>
      <c r="C9" s="18">
        <v>67</v>
      </c>
    </row>
    <row r="10" spans="1:5" x14ac:dyDescent="0.3">
      <c r="A10" s="18"/>
      <c r="B10" s="18" t="s">
        <v>242</v>
      </c>
      <c r="C10" s="18">
        <v>45</v>
      </c>
    </row>
    <row r="11" spans="1:5" x14ac:dyDescent="0.3">
      <c r="A11" s="18"/>
      <c r="B11" s="18" t="s">
        <v>243</v>
      </c>
      <c r="C11" s="18">
        <v>77</v>
      </c>
    </row>
    <row r="12" spans="1:5" x14ac:dyDescent="0.3">
      <c r="C12" s="74" t="str">
        <f>IF(MAX(C5:C11)&gt;=99,"easy","not easy")</f>
        <v>easy</v>
      </c>
      <c r="E12" s="18"/>
    </row>
    <row r="15" spans="1:5" x14ac:dyDescent="0.3">
      <c r="B15" s="49"/>
    </row>
    <row r="16" spans="1:5" x14ac:dyDescent="0.3">
      <c r="A16" s="18"/>
      <c r="B16" s="42"/>
      <c r="D16" s="18"/>
    </row>
    <row r="17" spans="1:2" x14ac:dyDescent="0.3">
      <c r="B17" s="49"/>
    </row>
    <row r="18" spans="1:2" x14ac:dyDescent="0.3">
      <c r="A18" s="18"/>
      <c r="B18" s="42"/>
    </row>
    <row r="19" spans="1:2" x14ac:dyDescent="0.3">
      <c r="A19" s="18"/>
      <c r="B19" s="42"/>
    </row>
    <row r="20" spans="1:2" x14ac:dyDescent="0.3">
      <c r="A20" s="18"/>
      <c r="B20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A5AC-BD40-4733-9848-BB9349460ED9}">
  <dimension ref="A1:C12"/>
  <sheetViews>
    <sheetView workbookViewId="0">
      <selection activeCell="I23" sqref="I23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244</v>
      </c>
    </row>
    <row r="2" spans="1:3" x14ac:dyDescent="0.3">
      <c r="A2" t="s">
        <v>245</v>
      </c>
    </row>
    <row r="3" spans="1:3" x14ac:dyDescent="0.3">
      <c r="A3" t="s">
        <v>246</v>
      </c>
    </row>
    <row r="4" spans="1:3" x14ac:dyDescent="0.3">
      <c r="A4" t="s">
        <v>247</v>
      </c>
    </row>
    <row r="6" spans="1:3" x14ac:dyDescent="0.3">
      <c r="A6" t="s">
        <v>248</v>
      </c>
    </row>
    <row r="8" spans="1:3" x14ac:dyDescent="0.3">
      <c r="A8" s="75" t="s">
        <v>249</v>
      </c>
      <c r="B8" s="75" t="s">
        <v>139</v>
      </c>
      <c r="C8" s="75" t="s">
        <v>250</v>
      </c>
    </row>
    <row r="9" spans="1:3" x14ac:dyDescent="0.3">
      <c r="A9" s="76" t="s">
        <v>251</v>
      </c>
      <c r="B9" s="76">
        <v>78</v>
      </c>
      <c r="C9" s="77" t="str" cm="1">
        <f t="array" ref="C9">_xlfn.IFS(B9&gt;=80,"excellent",B9&gt;=60,"good",B9&lt;60,"fail")</f>
        <v>good</v>
      </c>
    </row>
    <row r="10" spans="1:3" x14ac:dyDescent="0.3">
      <c r="A10" s="76" t="s">
        <v>252</v>
      </c>
      <c r="B10" s="76">
        <v>85</v>
      </c>
      <c r="C10" s="77" t="str" cm="1">
        <f t="array" ref="C10">_xlfn.IFS(B10&gt;=80,"excellent",B10&gt;=60,"good",B10&lt;60,"fail")</f>
        <v>excellent</v>
      </c>
    </row>
    <row r="11" spans="1:3" x14ac:dyDescent="0.3">
      <c r="A11" s="76" t="s">
        <v>253</v>
      </c>
      <c r="B11" s="76">
        <v>44</v>
      </c>
      <c r="C11" s="77" t="str" cm="1">
        <f t="array" ref="C11">_xlfn.IFS(B11&gt;=80,"excellent",B11&gt;=60,"good",B11&lt;60,"fail")</f>
        <v>fail</v>
      </c>
    </row>
    <row r="12" spans="1:3" x14ac:dyDescent="0.3">
      <c r="A12" s="76" t="s">
        <v>254</v>
      </c>
      <c r="B12" s="76">
        <v>61</v>
      </c>
      <c r="C12" s="77" t="str" cm="1">
        <f t="array" ref="C12">_xlfn.IFS(B12&gt;=80,"excellent",B12&gt;=60,"good",B12&lt;60,"fail")</f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3670-A7BE-4F88-A895-39559E2F118C}">
  <dimension ref="A1:H21"/>
  <sheetViews>
    <sheetView workbookViewId="0">
      <selection activeCell="L24" sqref="L24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75" t="s">
        <v>255</v>
      </c>
      <c r="C1" s="75" t="s">
        <v>256</v>
      </c>
      <c r="D1" s="75" t="s">
        <v>257</v>
      </c>
      <c r="E1" s="75" t="s">
        <v>258</v>
      </c>
    </row>
    <row r="2" spans="1:8" x14ac:dyDescent="0.3">
      <c r="B2" s="76">
        <v>1</v>
      </c>
      <c r="C2" s="78">
        <v>8000</v>
      </c>
      <c r="D2" s="76" t="s">
        <v>259</v>
      </c>
      <c r="E2" s="76">
        <v>10</v>
      </c>
    </row>
    <row r="3" spans="1:8" x14ac:dyDescent="0.3">
      <c r="B3" s="76">
        <v>2</v>
      </c>
      <c r="C3" s="78">
        <v>11000</v>
      </c>
      <c r="D3" s="76" t="s">
        <v>259</v>
      </c>
      <c r="E3" s="76">
        <v>9</v>
      </c>
    </row>
    <row r="4" spans="1:8" x14ac:dyDescent="0.3">
      <c r="B4" s="76">
        <v>3</v>
      </c>
      <c r="C4" s="78">
        <v>6000</v>
      </c>
      <c r="D4" s="76" t="s">
        <v>260</v>
      </c>
      <c r="E4" s="76">
        <v>5</v>
      </c>
    </row>
    <row r="5" spans="1:8" x14ac:dyDescent="0.3">
      <c r="B5" s="76">
        <v>4</v>
      </c>
      <c r="C5" s="78">
        <v>15000</v>
      </c>
      <c r="D5" s="76" t="s">
        <v>259</v>
      </c>
      <c r="E5" s="76">
        <v>10</v>
      </c>
    </row>
    <row r="6" spans="1:8" x14ac:dyDescent="0.3">
      <c r="B6" s="76">
        <v>5</v>
      </c>
      <c r="C6" s="78">
        <v>10000</v>
      </c>
      <c r="D6" s="76" t="s">
        <v>260</v>
      </c>
      <c r="E6" s="76">
        <v>2</v>
      </c>
    </row>
    <row r="7" spans="1:8" x14ac:dyDescent="0.3">
      <c r="B7" s="76">
        <v>6</v>
      </c>
      <c r="C7" s="78">
        <v>15000</v>
      </c>
      <c r="D7" s="76" t="s">
        <v>259</v>
      </c>
      <c r="E7" s="76">
        <v>5</v>
      </c>
    </row>
    <row r="8" spans="1:8" x14ac:dyDescent="0.3">
      <c r="B8" s="76">
        <v>7</v>
      </c>
      <c r="C8" s="78">
        <v>13000</v>
      </c>
      <c r="D8" s="76" t="s">
        <v>259</v>
      </c>
      <c r="E8" s="76">
        <v>999</v>
      </c>
    </row>
    <row r="9" spans="1:8" x14ac:dyDescent="0.3">
      <c r="B9" s="76">
        <v>8</v>
      </c>
      <c r="C9" s="78">
        <v>8000</v>
      </c>
      <c r="D9" s="76" t="s">
        <v>259</v>
      </c>
      <c r="E9" s="76">
        <v>2</v>
      </c>
    </row>
    <row r="10" spans="1:8" x14ac:dyDescent="0.3">
      <c r="B10" s="76">
        <v>9</v>
      </c>
      <c r="C10" s="78">
        <v>11000</v>
      </c>
      <c r="D10" s="76" t="s">
        <v>260</v>
      </c>
      <c r="E10" s="76">
        <v>5</v>
      </c>
    </row>
    <row r="11" spans="1:8" x14ac:dyDescent="0.3">
      <c r="B11" s="76">
        <v>10</v>
      </c>
      <c r="C11" s="78">
        <v>9000</v>
      </c>
      <c r="D11" s="76" t="s">
        <v>259</v>
      </c>
      <c r="E11" s="76">
        <v>6</v>
      </c>
    </row>
    <row r="14" spans="1:8" ht="15" thickBot="1" x14ac:dyDescent="0.35">
      <c r="B14" s="6" t="s">
        <v>261</v>
      </c>
    </row>
    <row r="15" spans="1:8" ht="15" thickBot="1" x14ac:dyDescent="0.35">
      <c r="A15">
        <v>1</v>
      </c>
      <c r="B15" t="s">
        <v>262</v>
      </c>
      <c r="H15" s="79">
        <f>SUMIF(D2:D11,D2,C2:C11)</f>
        <v>79000</v>
      </c>
    </row>
    <row r="16" spans="1:8" ht="15" thickBot="1" x14ac:dyDescent="0.35">
      <c r="A16">
        <v>2</v>
      </c>
      <c r="B16" t="s">
        <v>263</v>
      </c>
      <c r="H16" s="79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264</v>
      </c>
      <c r="H18" s="79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265</v>
      </c>
      <c r="H20" s="79">
        <f>SUMIF(C2:C11,"&gt;10000",C2:C11)</f>
        <v>65000</v>
      </c>
    </row>
    <row r="21" spans="1:8" ht="15" thickBot="1" x14ac:dyDescent="0.35">
      <c r="A21">
        <v>5</v>
      </c>
      <c r="B21" t="s">
        <v>266</v>
      </c>
      <c r="H21" s="79">
        <f>SUMIF(C2:C11,"&lt;9500",C2:C11)</f>
        <v>31000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F185-097F-45DC-8536-B77EBA547278}">
  <dimension ref="A1:C95"/>
  <sheetViews>
    <sheetView workbookViewId="0">
      <selection activeCell="K24" sqref="K24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8" t="s">
        <v>267</v>
      </c>
    </row>
    <row r="2" spans="1:2" x14ac:dyDescent="0.3">
      <c r="A2" s="18" t="s">
        <v>268</v>
      </c>
    </row>
    <row r="4" spans="1:2" x14ac:dyDescent="0.3">
      <c r="A4" s="80" t="s">
        <v>1</v>
      </c>
      <c r="B4" s="81" t="s">
        <v>269</v>
      </c>
    </row>
    <row r="5" spans="1:2" x14ac:dyDescent="0.3">
      <c r="A5" s="82">
        <v>42005</v>
      </c>
      <c r="B5" s="83">
        <v>432.17</v>
      </c>
    </row>
    <row r="6" spans="1:2" x14ac:dyDescent="0.3">
      <c r="A6" s="82">
        <v>42351</v>
      </c>
      <c r="B6" s="83">
        <v>528.5</v>
      </c>
    </row>
    <row r="7" spans="1:2" x14ac:dyDescent="0.3">
      <c r="A7" s="82">
        <v>42007</v>
      </c>
      <c r="B7" s="83">
        <v>810.71</v>
      </c>
    </row>
    <row r="8" spans="1:2" x14ac:dyDescent="0.3">
      <c r="A8" s="82">
        <v>42008</v>
      </c>
      <c r="B8" s="83">
        <v>418.54</v>
      </c>
    </row>
    <row r="9" spans="1:2" x14ac:dyDescent="0.3">
      <c r="A9" s="82">
        <v>42009</v>
      </c>
      <c r="B9" s="83">
        <v>722.22</v>
      </c>
    </row>
    <row r="10" spans="1:2" x14ac:dyDescent="0.3">
      <c r="A10" s="82">
        <v>42010</v>
      </c>
      <c r="B10" s="83">
        <v>460.28</v>
      </c>
    </row>
    <row r="11" spans="1:2" x14ac:dyDescent="0.3">
      <c r="A11" s="82">
        <v>42349</v>
      </c>
      <c r="B11" s="83">
        <v>483.58</v>
      </c>
    </row>
    <row r="12" spans="1:2" x14ac:dyDescent="0.3">
      <c r="A12" s="82">
        <v>42012</v>
      </c>
      <c r="B12" s="83">
        <v>114.53</v>
      </c>
    </row>
    <row r="13" spans="1:2" x14ac:dyDescent="0.3">
      <c r="A13" s="82">
        <v>42013</v>
      </c>
      <c r="B13" s="83">
        <v>609.12</v>
      </c>
    </row>
    <row r="14" spans="1:2" x14ac:dyDescent="0.3">
      <c r="A14" s="82">
        <v>42014</v>
      </c>
      <c r="B14" s="83">
        <v>1197.9000000000001</v>
      </c>
    </row>
    <row r="15" spans="1:2" x14ac:dyDescent="0.3">
      <c r="A15" s="82">
        <v>42015</v>
      </c>
      <c r="B15" s="83">
        <v>228.89</v>
      </c>
    </row>
    <row r="16" spans="1:2" x14ac:dyDescent="0.3">
      <c r="A16" s="82">
        <v>42016</v>
      </c>
      <c r="B16" s="83">
        <v>1380.07</v>
      </c>
    </row>
    <row r="17" spans="1:2" x14ac:dyDescent="0.3">
      <c r="A17" s="82">
        <v>42017</v>
      </c>
      <c r="B17" s="83">
        <v>1026.96</v>
      </c>
    </row>
    <row r="18" spans="1:2" x14ac:dyDescent="0.3">
      <c r="A18" s="82">
        <v>42018</v>
      </c>
      <c r="B18" s="83">
        <v>760.24</v>
      </c>
    </row>
    <row r="19" spans="1:2" x14ac:dyDescent="0.3">
      <c r="A19" s="82">
        <v>42019</v>
      </c>
      <c r="B19" s="83">
        <v>414.11</v>
      </c>
    </row>
    <row r="20" spans="1:2" x14ac:dyDescent="0.3">
      <c r="A20" s="82">
        <v>42020</v>
      </c>
      <c r="B20" s="83">
        <v>1728.81</v>
      </c>
    </row>
    <row r="21" spans="1:2" x14ac:dyDescent="0.3">
      <c r="A21" s="82">
        <v>42021</v>
      </c>
      <c r="B21" s="83">
        <v>276.06</v>
      </c>
    </row>
    <row r="22" spans="1:2" x14ac:dyDescent="0.3">
      <c r="A22" s="82">
        <v>42022</v>
      </c>
      <c r="B22" s="83">
        <v>462.22</v>
      </c>
    </row>
    <row r="23" spans="1:2" x14ac:dyDescent="0.3">
      <c r="A23" s="82">
        <v>42023</v>
      </c>
      <c r="B23" s="83">
        <v>1281.0999999999999</v>
      </c>
    </row>
    <row r="24" spans="1:2" x14ac:dyDescent="0.3">
      <c r="A24" s="82">
        <v>42024</v>
      </c>
      <c r="B24" s="83">
        <v>1113.7</v>
      </c>
    </row>
    <row r="25" spans="1:2" x14ac:dyDescent="0.3">
      <c r="A25" s="82">
        <v>42025</v>
      </c>
      <c r="B25" s="83">
        <v>594.09</v>
      </c>
    </row>
    <row r="26" spans="1:2" x14ac:dyDescent="0.3">
      <c r="A26" s="82">
        <v>42026</v>
      </c>
      <c r="B26" s="83">
        <v>432.67</v>
      </c>
    </row>
    <row r="27" spans="1:2" x14ac:dyDescent="0.3">
      <c r="A27" s="82">
        <v>42027</v>
      </c>
      <c r="B27" s="83">
        <v>874.45</v>
      </c>
    </row>
    <row r="28" spans="1:2" x14ac:dyDescent="0.3">
      <c r="A28" s="82">
        <v>42028</v>
      </c>
      <c r="B28" s="83">
        <v>880.38</v>
      </c>
    </row>
    <row r="29" spans="1:2" x14ac:dyDescent="0.3">
      <c r="A29" s="82">
        <v>42029</v>
      </c>
      <c r="B29" s="83">
        <v>798.53</v>
      </c>
    </row>
    <row r="30" spans="1:2" x14ac:dyDescent="0.3">
      <c r="A30" s="82">
        <v>42318</v>
      </c>
      <c r="B30" s="83">
        <v>572.41999999999996</v>
      </c>
    </row>
    <row r="31" spans="1:2" x14ac:dyDescent="0.3">
      <c r="A31" s="82">
        <v>42031</v>
      </c>
      <c r="B31" s="83">
        <v>330.61</v>
      </c>
    </row>
    <row r="32" spans="1:2" x14ac:dyDescent="0.3">
      <c r="A32" s="82">
        <v>42032</v>
      </c>
      <c r="B32" s="83">
        <v>567.17999999999995</v>
      </c>
    </row>
    <row r="33" spans="1:2" x14ac:dyDescent="0.3">
      <c r="A33" s="82">
        <v>42033</v>
      </c>
      <c r="B33" s="83">
        <v>1449.21</v>
      </c>
    </row>
    <row r="34" spans="1:2" x14ac:dyDescent="0.3">
      <c r="A34" s="82">
        <v>42034</v>
      </c>
      <c r="B34" s="83">
        <v>459.29</v>
      </c>
    </row>
    <row r="35" spans="1:2" x14ac:dyDescent="0.3">
      <c r="A35" s="82">
        <v>42035</v>
      </c>
      <c r="B35" s="83">
        <v>357.55</v>
      </c>
    </row>
    <row r="36" spans="1:2" x14ac:dyDescent="0.3">
      <c r="A36" s="82">
        <v>42036</v>
      </c>
      <c r="B36" s="83">
        <v>154.34</v>
      </c>
    </row>
    <row r="37" spans="1:2" x14ac:dyDescent="0.3">
      <c r="A37" s="82">
        <v>42037</v>
      </c>
      <c r="B37" s="83">
        <v>152.76</v>
      </c>
    </row>
    <row r="38" spans="1:2" x14ac:dyDescent="0.3">
      <c r="A38" s="82">
        <v>42038</v>
      </c>
      <c r="B38" s="83">
        <v>570.22</v>
      </c>
    </row>
    <row r="39" spans="1:2" x14ac:dyDescent="0.3">
      <c r="A39" s="82">
        <v>42039</v>
      </c>
      <c r="B39" s="83">
        <v>987.62</v>
      </c>
    </row>
    <row r="40" spans="1:2" x14ac:dyDescent="0.3">
      <c r="A40" s="82">
        <v>42040</v>
      </c>
      <c r="B40" s="83">
        <v>1755.71</v>
      </c>
    </row>
    <row r="41" spans="1:2" x14ac:dyDescent="0.3">
      <c r="A41" s="82">
        <v>42041</v>
      </c>
      <c r="B41" s="83">
        <v>378.27</v>
      </c>
    </row>
    <row r="42" spans="1:2" x14ac:dyDescent="0.3">
      <c r="A42" s="82">
        <v>42042</v>
      </c>
      <c r="B42" s="83">
        <v>1323.81</v>
      </c>
    </row>
    <row r="43" spans="1:2" x14ac:dyDescent="0.3">
      <c r="A43" s="82">
        <v>42043</v>
      </c>
      <c r="B43" s="83">
        <v>399.02</v>
      </c>
    </row>
    <row r="44" spans="1:2" x14ac:dyDescent="0.3">
      <c r="A44" s="82">
        <v>42044</v>
      </c>
      <c r="B44" s="83">
        <v>154.94999999999999</v>
      </c>
    </row>
    <row r="45" spans="1:2" x14ac:dyDescent="0.3">
      <c r="A45" s="82">
        <v>42045</v>
      </c>
      <c r="B45" s="83">
        <v>1254.57</v>
      </c>
    </row>
    <row r="46" spans="1:2" x14ac:dyDescent="0.3">
      <c r="A46" s="82">
        <v>42046</v>
      </c>
      <c r="B46" s="83">
        <v>627.32000000000005</v>
      </c>
    </row>
    <row r="47" spans="1:2" x14ac:dyDescent="0.3">
      <c r="A47" s="82">
        <v>42230</v>
      </c>
      <c r="B47" s="83">
        <v>880.6</v>
      </c>
    </row>
    <row r="48" spans="1:2" x14ac:dyDescent="0.3">
      <c r="A48" s="82">
        <v>42048</v>
      </c>
      <c r="B48" s="83">
        <v>1196.03</v>
      </c>
    </row>
    <row r="49" spans="1:2" x14ac:dyDescent="0.3">
      <c r="A49" s="82">
        <v>42049</v>
      </c>
      <c r="B49" s="83">
        <v>782.32</v>
      </c>
    </row>
    <row r="50" spans="1:2" x14ac:dyDescent="0.3">
      <c r="A50" s="82">
        <v>42050</v>
      </c>
      <c r="B50" s="83">
        <v>1323.35</v>
      </c>
    </row>
    <row r="51" spans="1:2" x14ac:dyDescent="0.3">
      <c r="A51" s="82">
        <v>42051</v>
      </c>
      <c r="B51" s="83">
        <v>209.92</v>
      </c>
    </row>
    <row r="52" spans="1:2" x14ac:dyDescent="0.3">
      <c r="A52" s="82">
        <v>42052</v>
      </c>
      <c r="B52" s="83">
        <v>1232.05</v>
      </c>
    </row>
    <row r="53" spans="1:2" x14ac:dyDescent="0.3">
      <c r="A53" s="82">
        <v>42053</v>
      </c>
      <c r="B53" s="83">
        <v>713.28</v>
      </c>
    </row>
    <row r="54" spans="1:2" x14ac:dyDescent="0.3">
      <c r="A54" s="82">
        <v>42054</v>
      </c>
      <c r="B54" s="83">
        <v>1674.82</v>
      </c>
    </row>
    <row r="55" spans="1:2" x14ac:dyDescent="0.3">
      <c r="A55" s="82">
        <v>42055</v>
      </c>
      <c r="B55" s="83">
        <v>1161.25</v>
      </c>
    </row>
    <row r="56" spans="1:2" x14ac:dyDescent="0.3">
      <c r="A56" s="82">
        <v>42056</v>
      </c>
      <c r="B56" s="83">
        <v>897.63</v>
      </c>
    </row>
    <row r="57" spans="1:2" x14ac:dyDescent="0.3">
      <c r="A57" s="82">
        <v>42057</v>
      </c>
      <c r="B57" s="83">
        <v>1647.26</v>
      </c>
    </row>
    <row r="58" spans="1:2" x14ac:dyDescent="0.3">
      <c r="A58" s="82">
        <v>42058</v>
      </c>
      <c r="B58" s="83">
        <v>1121.96</v>
      </c>
    </row>
    <row r="59" spans="1:2" x14ac:dyDescent="0.3">
      <c r="A59" s="82">
        <v>42059</v>
      </c>
      <c r="B59" s="83">
        <v>352.2</v>
      </c>
    </row>
    <row r="60" spans="1:2" x14ac:dyDescent="0.3">
      <c r="A60" s="82">
        <v>42060</v>
      </c>
      <c r="B60" s="83">
        <v>270.77999999999997</v>
      </c>
    </row>
    <row r="61" spans="1:2" x14ac:dyDescent="0.3">
      <c r="A61" s="82">
        <v>42061</v>
      </c>
      <c r="B61" s="83">
        <v>456.41</v>
      </c>
    </row>
    <row r="62" spans="1:2" x14ac:dyDescent="0.3">
      <c r="A62" s="82">
        <v>42062</v>
      </c>
      <c r="B62" s="83">
        <v>441</v>
      </c>
    </row>
    <row r="63" spans="1:2" x14ac:dyDescent="0.3">
      <c r="A63" s="82">
        <v>42063</v>
      </c>
      <c r="B63" s="83">
        <v>252.44</v>
      </c>
    </row>
    <row r="64" spans="1:2" x14ac:dyDescent="0.3">
      <c r="A64" s="82">
        <v>42064</v>
      </c>
      <c r="B64" s="83">
        <v>1298.92</v>
      </c>
    </row>
    <row r="65" spans="1:2" x14ac:dyDescent="0.3">
      <c r="A65" s="82">
        <v>42065</v>
      </c>
      <c r="B65" s="83">
        <v>1178.07</v>
      </c>
    </row>
    <row r="66" spans="1:2" x14ac:dyDescent="0.3">
      <c r="A66" s="82">
        <v>42066</v>
      </c>
      <c r="B66" s="83">
        <v>459.95</v>
      </c>
    </row>
    <row r="67" spans="1:2" x14ac:dyDescent="0.3">
      <c r="A67" s="82">
        <v>42067</v>
      </c>
      <c r="B67" s="83">
        <v>1219.7</v>
      </c>
    </row>
    <row r="68" spans="1:2" x14ac:dyDescent="0.3">
      <c r="A68" s="82">
        <v>42068</v>
      </c>
      <c r="B68" s="83">
        <v>152.24</v>
      </c>
    </row>
    <row r="69" spans="1:2" x14ac:dyDescent="0.3">
      <c r="A69" s="82">
        <v>42069</v>
      </c>
      <c r="B69" s="83">
        <v>770.8</v>
      </c>
    </row>
    <row r="70" spans="1:2" x14ac:dyDescent="0.3">
      <c r="A70" s="82">
        <v>42070</v>
      </c>
      <c r="B70" s="83">
        <v>1357.25</v>
      </c>
    </row>
    <row r="71" spans="1:2" x14ac:dyDescent="0.3">
      <c r="A71" s="82">
        <v>42187</v>
      </c>
      <c r="B71" s="83">
        <v>220.18</v>
      </c>
    </row>
    <row r="72" spans="1:2" x14ac:dyDescent="0.3">
      <c r="A72" s="82">
        <v>42072</v>
      </c>
      <c r="B72" s="83">
        <v>1102.81</v>
      </c>
    </row>
    <row r="73" spans="1:2" x14ac:dyDescent="0.3">
      <c r="A73" s="82">
        <v>42073</v>
      </c>
      <c r="B73" s="83">
        <v>1566.83</v>
      </c>
    </row>
    <row r="74" spans="1:2" x14ac:dyDescent="0.3">
      <c r="A74" s="82">
        <v>42074</v>
      </c>
      <c r="B74" s="83">
        <v>437.92</v>
      </c>
    </row>
    <row r="75" spans="1:2" x14ac:dyDescent="0.3">
      <c r="A75" s="82">
        <v>42075</v>
      </c>
      <c r="B75" s="83">
        <v>1216.1199999999999</v>
      </c>
    </row>
    <row r="76" spans="1:2" x14ac:dyDescent="0.3">
      <c r="A76" s="82">
        <v>42076</v>
      </c>
      <c r="B76" s="83">
        <v>273.10000000000002</v>
      </c>
    </row>
    <row r="77" spans="1:2" x14ac:dyDescent="0.3">
      <c r="A77" s="82">
        <v>42077</v>
      </c>
      <c r="B77" s="83">
        <v>242.26</v>
      </c>
    </row>
    <row r="78" spans="1:2" x14ac:dyDescent="0.3">
      <c r="A78" s="82">
        <v>42078</v>
      </c>
      <c r="B78" s="83">
        <v>1512.6</v>
      </c>
    </row>
    <row r="79" spans="1:2" x14ac:dyDescent="0.3">
      <c r="A79" s="82">
        <v>42079</v>
      </c>
      <c r="B79" s="83">
        <v>783.75</v>
      </c>
    </row>
    <row r="80" spans="1:2" x14ac:dyDescent="0.3">
      <c r="A80" s="82">
        <v>42189</v>
      </c>
      <c r="B80" s="83">
        <v>667.99</v>
      </c>
    </row>
    <row r="81" spans="1:3" x14ac:dyDescent="0.3">
      <c r="A81" s="82">
        <v>42081</v>
      </c>
      <c r="B81" s="83">
        <v>1166.31</v>
      </c>
    </row>
    <row r="82" spans="1:3" x14ac:dyDescent="0.3">
      <c r="A82" s="82">
        <v>42082</v>
      </c>
      <c r="B82" s="83">
        <v>770.18</v>
      </c>
    </row>
    <row r="83" spans="1:3" x14ac:dyDescent="0.3">
      <c r="A83" s="82">
        <v>42083</v>
      </c>
      <c r="B83" s="83">
        <v>132.34</v>
      </c>
    </row>
    <row r="84" spans="1:3" x14ac:dyDescent="0.3">
      <c r="A84" s="82">
        <v>42084</v>
      </c>
      <c r="B84" s="83">
        <v>1188.81</v>
      </c>
    </row>
    <row r="85" spans="1:3" x14ac:dyDescent="0.3">
      <c r="A85" s="82">
        <v>42085</v>
      </c>
      <c r="B85" s="83">
        <v>198.06</v>
      </c>
    </row>
    <row r="86" spans="1:3" x14ac:dyDescent="0.3">
      <c r="A86" s="82">
        <v>42086</v>
      </c>
      <c r="B86" s="83">
        <v>594.16999999999996</v>
      </c>
    </row>
    <row r="87" spans="1:3" x14ac:dyDescent="0.3">
      <c r="A87" s="82">
        <v>42087</v>
      </c>
      <c r="B87" s="83">
        <v>931.09</v>
      </c>
    </row>
    <row r="88" spans="1:3" x14ac:dyDescent="0.3">
      <c r="A88" s="82">
        <v>42088</v>
      </c>
      <c r="B88" s="83">
        <v>299.64</v>
      </c>
    </row>
    <row r="89" spans="1:3" x14ac:dyDescent="0.3">
      <c r="A89" s="82">
        <v>42223</v>
      </c>
      <c r="B89" s="83">
        <v>1701.68</v>
      </c>
    </row>
    <row r="90" spans="1:3" x14ac:dyDescent="0.3">
      <c r="A90" s="82">
        <v>42090</v>
      </c>
      <c r="B90" s="83">
        <v>399.15</v>
      </c>
    </row>
    <row r="91" spans="1:3" x14ac:dyDescent="0.3">
      <c r="A91" s="82">
        <v>42091</v>
      </c>
      <c r="B91" s="83">
        <v>374.81</v>
      </c>
    </row>
    <row r="92" spans="1:3" x14ac:dyDescent="0.3">
      <c r="A92" s="82">
        <v>42092</v>
      </c>
      <c r="B92" s="83">
        <v>462.17</v>
      </c>
    </row>
    <row r="93" spans="1:3" x14ac:dyDescent="0.3">
      <c r="A93" s="82">
        <v>42093</v>
      </c>
      <c r="B93" s="83">
        <v>924.29</v>
      </c>
    </row>
    <row r="94" spans="1:3" x14ac:dyDescent="0.3">
      <c r="A94" s="82">
        <v>42094</v>
      </c>
      <c r="B94" s="83">
        <v>5000.6000000000004</v>
      </c>
    </row>
    <row r="95" spans="1:3" x14ac:dyDescent="0.3">
      <c r="A95" s="84"/>
      <c r="B95" s="85">
        <f>SUM(B5:B94)</f>
        <v>72741.76999999996</v>
      </c>
      <c r="C95" s="17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6A7A-A590-4992-BDB6-93DA6354E513}">
  <dimension ref="A1:H21"/>
  <sheetViews>
    <sheetView workbookViewId="0">
      <selection activeCell="H15" sqref="H15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75" t="s">
        <v>255</v>
      </c>
      <c r="C1" s="75" t="s">
        <v>256</v>
      </c>
      <c r="D1" s="75" t="s">
        <v>257</v>
      </c>
      <c r="E1" s="75" t="s">
        <v>258</v>
      </c>
    </row>
    <row r="2" spans="1:8" x14ac:dyDescent="0.3">
      <c r="B2" s="76">
        <v>1</v>
      </c>
      <c r="C2" s="78">
        <v>8000</v>
      </c>
      <c r="D2" s="76" t="s">
        <v>259</v>
      </c>
      <c r="E2" s="76">
        <v>10</v>
      </c>
    </row>
    <row r="3" spans="1:8" x14ac:dyDescent="0.3">
      <c r="B3" s="76">
        <v>2</v>
      </c>
      <c r="C3" s="78">
        <v>11000</v>
      </c>
      <c r="D3" s="76" t="s">
        <v>259</v>
      </c>
      <c r="E3" s="76">
        <v>9</v>
      </c>
    </row>
    <row r="4" spans="1:8" x14ac:dyDescent="0.3">
      <c r="B4" s="76">
        <v>3</v>
      </c>
      <c r="C4" s="78">
        <v>6000</v>
      </c>
      <c r="D4" s="76" t="s">
        <v>260</v>
      </c>
      <c r="E4" s="76">
        <v>5</v>
      </c>
    </row>
    <row r="5" spans="1:8" x14ac:dyDescent="0.3">
      <c r="B5" s="76">
        <v>4</v>
      </c>
      <c r="C5" s="78">
        <v>15000</v>
      </c>
      <c r="D5" s="76" t="s">
        <v>259</v>
      </c>
      <c r="E5" s="76">
        <v>10</v>
      </c>
    </row>
    <row r="6" spans="1:8" x14ac:dyDescent="0.3">
      <c r="B6" s="76">
        <v>5</v>
      </c>
      <c r="C6" s="78">
        <v>10000</v>
      </c>
      <c r="D6" s="76" t="s">
        <v>260</v>
      </c>
      <c r="E6" s="76">
        <v>2</v>
      </c>
    </row>
    <row r="7" spans="1:8" x14ac:dyDescent="0.3">
      <c r="B7" s="76">
        <v>6</v>
      </c>
      <c r="C7" s="78">
        <v>15000</v>
      </c>
      <c r="D7" s="76" t="s">
        <v>259</v>
      </c>
      <c r="E7" s="76">
        <v>5</v>
      </c>
    </row>
    <row r="8" spans="1:8" x14ac:dyDescent="0.3">
      <c r="B8" s="76">
        <v>7</v>
      </c>
      <c r="C8" s="78">
        <v>13000</v>
      </c>
      <c r="D8" s="76" t="s">
        <v>259</v>
      </c>
      <c r="E8" s="76">
        <v>999</v>
      </c>
    </row>
    <row r="9" spans="1:8" x14ac:dyDescent="0.3">
      <c r="B9" s="76">
        <v>8</v>
      </c>
      <c r="C9" s="78">
        <v>8000</v>
      </c>
      <c r="D9" s="76" t="s">
        <v>259</v>
      </c>
      <c r="E9" s="76">
        <v>2</v>
      </c>
    </row>
    <row r="10" spans="1:8" x14ac:dyDescent="0.3">
      <c r="B10" s="76">
        <v>9</v>
      </c>
      <c r="C10" s="78">
        <v>11000</v>
      </c>
      <c r="D10" s="76" t="s">
        <v>260</v>
      </c>
      <c r="E10" s="76">
        <v>5</v>
      </c>
    </row>
    <row r="11" spans="1:8" x14ac:dyDescent="0.3">
      <c r="B11" s="76">
        <v>10</v>
      </c>
      <c r="C11" s="78">
        <v>9000</v>
      </c>
      <c r="D11" s="76" t="s">
        <v>259</v>
      </c>
      <c r="E11" s="76">
        <v>6</v>
      </c>
    </row>
    <row r="14" spans="1:8" ht="15" thickBot="1" x14ac:dyDescent="0.35">
      <c r="B14" s="6" t="s">
        <v>261</v>
      </c>
    </row>
    <row r="15" spans="1:8" ht="15" thickBot="1" x14ac:dyDescent="0.35">
      <c r="A15">
        <v>1</v>
      </c>
      <c r="B15" t="s">
        <v>262</v>
      </c>
      <c r="H15" s="79">
        <f>SUMIF(D2:D11,D2,C2:C11)</f>
        <v>79000</v>
      </c>
    </row>
    <row r="16" spans="1:8" ht="15" thickBot="1" x14ac:dyDescent="0.35">
      <c r="A16">
        <v>2</v>
      </c>
      <c r="B16" t="s">
        <v>263</v>
      </c>
      <c r="H16" s="79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264</v>
      </c>
      <c r="H18" s="79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265</v>
      </c>
      <c r="H20" s="79">
        <f>SUMIF(C2:C11,"&gt;10000",C2:C11)</f>
        <v>65000</v>
      </c>
    </row>
    <row r="21" spans="1:8" ht="15" thickBot="1" x14ac:dyDescent="0.35">
      <c r="A21">
        <v>5</v>
      </c>
      <c r="B21" t="s">
        <v>266</v>
      </c>
      <c r="H21" s="79">
        <f>SUMIF(C2:C11,"&lt;9500",C2:C11)</f>
        <v>31000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B74F-99BC-466B-91D8-55EB57442CA1}">
  <dimension ref="A1:K48"/>
  <sheetViews>
    <sheetView workbookViewId="0">
      <selection activeCell="C40" sqref="C40"/>
    </sheetView>
  </sheetViews>
  <sheetFormatPr defaultColWidth="8.6640625" defaultRowHeight="13.8" outlineLevelRow="1" x14ac:dyDescent="0.3"/>
  <cols>
    <col min="1" max="1" width="1.6640625" style="103" bestFit="1" customWidth="1"/>
    <col min="2" max="2" width="18.109375" style="103" customWidth="1"/>
    <col min="3" max="3" width="12.33203125" style="103" bestFit="1" customWidth="1"/>
    <col min="4" max="4" width="8.44140625" style="103" bestFit="1" customWidth="1"/>
    <col min="5" max="5" width="11.44140625" style="103" bestFit="1" customWidth="1"/>
    <col min="6" max="16384" width="8.6640625" style="103"/>
  </cols>
  <sheetData>
    <row r="1" spans="1:5" x14ac:dyDescent="0.3">
      <c r="B1" s="104" t="s">
        <v>302</v>
      </c>
    </row>
    <row r="2" spans="1:5" x14ac:dyDescent="0.3">
      <c r="B2" s="105" t="s">
        <v>31</v>
      </c>
      <c r="C2" s="105" t="s">
        <v>303</v>
      </c>
      <c r="D2" s="105" t="s">
        <v>304</v>
      </c>
      <c r="E2" s="105" t="s">
        <v>305</v>
      </c>
    </row>
    <row r="3" spans="1:5" x14ac:dyDescent="0.3">
      <c r="B3" s="106" t="s">
        <v>306</v>
      </c>
      <c r="C3" s="106" t="s">
        <v>307</v>
      </c>
      <c r="D3" s="106" t="s">
        <v>308</v>
      </c>
      <c r="E3" s="106">
        <v>28</v>
      </c>
    </row>
    <row r="4" spans="1:5" x14ac:dyDescent="0.3">
      <c r="B4" s="106" t="s">
        <v>309</v>
      </c>
      <c r="C4" s="106" t="s">
        <v>310</v>
      </c>
      <c r="D4" s="106" t="s">
        <v>311</v>
      </c>
      <c r="E4" s="106">
        <v>8</v>
      </c>
    </row>
    <row r="5" spans="1:5" x14ac:dyDescent="0.3">
      <c r="B5" s="106" t="s">
        <v>312</v>
      </c>
      <c r="C5" s="106" t="s">
        <v>313</v>
      </c>
      <c r="D5" s="106" t="s">
        <v>308</v>
      </c>
      <c r="E5" s="106">
        <v>19</v>
      </c>
    </row>
    <row r="6" spans="1:5" x14ac:dyDescent="0.3">
      <c r="B6" s="106" t="s">
        <v>314</v>
      </c>
      <c r="C6" s="106" t="s">
        <v>315</v>
      </c>
      <c r="D6" s="106" t="s">
        <v>10</v>
      </c>
      <c r="E6" s="106">
        <v>2</v>
      </c>
    </row>
    <row r="7" spans="1:5" x14ac:dyDescent="0.3">
      <c r="B7" s="106" t="s">
        <v>316</v>
      </c>
      <c r="C7" s="106" t="s">
        <v>313</v>
      </c>
      <c r="D7" s="106" t="s">
        <v>317</v>
      </c>
      <c r="E7" s="106">
        <v>5</v>
      </c>
    </row>
    <row r="8" spans="1:5" x14ac:dyDescent="0.3">
      <c r="B8" s="106" t="s">
        <v>318</v>
      </c>
      <c r="C8" s="106" t="s">
        <v>310</v>
      </c>
      <c r="D8" s="106" t="s">
        <v>308</v>
      </c>
      <c r="E8" s="106">
        <v>9</v>
      </c>
    </row>
    <row r="9" spans="1:5" x14ac:dyDescent="0.3">
      <c r="B9" s="106" t="s">
        <v>319</v>
      </c>
      <c r="C9" s="106" t="s">
        <v>313</v>
      </c>
      <c r="D9" s="106" t="s">
        <v>320</v>
      </c>
      <c r="E9" s="106">
        <v>18</v>
      </c>
    </row>
    <row r="10" spans="1:5" x14ac:dyDescent="0.3">
      <c r="B10" s="106" t="s">
        <v>321</v>
      </c>
      <c r="C10" s="106" t="s">
        <v>307</v>
      </c>
      <c r="D10" s="106" t="s">
        <v>308</v>
      </c>
      <c r="E10" s="106">
        <v>11</v>
      </c>
    </row>
    <row r="11" spans="1:5" x14ac:dyDescent="0.3">
      <c r="B11" s="106" t="s">
        <v>322</v>
      </c>
      <c r="C11" s="106" t="s">
        <v>315</v>
      </c>
      <c r="D11" s="106" t="s">
        <v>323</v>
      </c>
      <c r="E11" s="106">
        <v>3</v>
      </c>
    </row>
    <row r="12" spans="1:5" x14ac:dyDescent="0.3">
      <c r="B12" s="106" t="s">
        <v>324</v>
      </c>
      <c r="C12" s="106" t="s">
        <v>310</v>
      </c>
      <c r="D12" s="106" t="s">
        <v>7</v>
      </c>
      <c r="E12" s="106">
        <v>15</v>
      </c>
    </row>
    <row r="14" spans="1:5" ht="14.4" x14ac:dyDescent="0.3">
      <c r="B14" s="107" t="s">
        <v>325</v>
      </c>
      <c r="E14" s="108" t="s">
        <v>326</v>
      </c>
    </row>
    <row r="16" spans="1:5" x14ac:dyDescent="0.3">
      <c r="A16" s="103">
        <v>1</v>
      </c>
      <c r="B16" s="109" t="s">
        <v>327</v>
      </c>
    </row>
    <row r="17" spans="1:11" x14ac:dyDescent="0.3">
      <c r="C17" s="110" t="s">
        <v>328</v>
      </c>
      <c r="D17" s="110"/>
    </row>
    <row r="18" spans="1:11" x14ac:dyDescent="0.3">
      <c r="B18" s="111" t="s">
        <v>131</v>
      </c>
      <c r="C18" s="112">
        <f>SUMIF(D3:D12,"usa",E3:E12)</f>
        <v>67</v>
      </c>
    </row>
    <row r="19" spans="1:11" hidden="1" outlineLevel="1" x14ac:dyDescent="0.3">
      <c r="B19" s="146"/>
      <c r="C19" s="146"/>
      <c r="D19" s="146"/>
      <c r="E19" s="146"/>
      <c r="F19" s="146"/>
      <c r="G19" s="146"/>
      <c r="H19" s="146"/>
      <c r="I19" s="146"/>
      <c r="J19" s="146"/>
      <c r="K19" s="146"/>
    </row>
    <row r="20" spans="1:11" hidden="1" outlineLevel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</row>
    <row r="21" spans="1:11" hidden="1" outlineLevel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</row>
    <row r="22" spans="1:11" hidden="1" outlineLevel="1" x14ac:dyDescent="0.3">
      <c r="B22" s="146"/>
      <c r="C22" s="146"/>
      <c r="D22" s="146"/>
      <c r="E22" s="146"/>
      <c r="F22" s="146"/>
      <c r="G22" s="146"/>
      <c r="H22" s="146"/>
      <c r="I22" s="146"/>
      <c r="J22" s="146"/>
      <c r="K22" s="146"/>
    </row>
    <row r="23" spans="1:11" hidden="1" outlineLevel="1" x14ac:dyDescent="0.3">
      <c r="B23" s="146"/>
      <c r="C23" s="146"/>
      <c r="D23" s="146"/>
      <c r="E23" s="146"/>
      <c r="F23" s="146"/>
      <c r="G23" s="146"/>
      <c r="H23" s="146"/>
      <c r="I23" s="146"/>
      <c r="J23" s="146"/>
      <c r="K23" s="146"/>
    </row>
    <row r="24" spans="1:11" hidden="1" outlineLevel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</row>
    <row r="25" spans="1:11" hidden="1" outlineLevel="1" x14ac:dyDescent="0.3">
      <c r="B25" s="146"/>
      <c r="C25" s="146"/>
      <c r="D25" s="146"/>
      <c r="E25" s="146"/>
      <c r="F25" s="146"/>
      <c r="G25" s="146"/>
      <c r="H25" s="146"/>
      <c r="I25" s="146"/>
      <c r="J25" s="146"/>
      <c r="K25" s="146"/>
    </row>
    <row r="26" spans="1:11" collapsed="1" x14ac:dyDescent="0.3"/>
    <row r="27" spans="1:11" x14ac:dyDescent="0.3">
      <c r="A27" s="103">
        <v>2</v>
      </c>
      <c r="B27" s="109" t="s">
        <v>329</v>
      </c>
    </row>
    <row r="28" spans="1:11" x14ac:dyDescent="0.3">
      <c r="C28" s="110" t="s">
        <v>328</v>
      </c>
      <c r="D28" s="110"/>
    </row>
    <row r="29" spans="1:11" x14ac:dyDescent="0.3">
      <c r="B29" s="111" t="s">
        <v>131</v>
      </c>
      <c r="C29" s="112">
        <f>SUMIF(C3:C12,"figure skating",E3:E12)</f>
        <v>5</v>
      </c>
    </row>
    <row r="30" spans="1:11" hidden="1" outlineLevel="1" x14ac:dyDescent="0.3">
      <c r="B30" s="146"/>
      <c r="C30" s="146"/>
      <c r="D30" s="146"/>
      <c r="E30" s="146"/>
      <c r="F30" s="146"/>
      <c r="G30" s="146"/>
      <c r="H30" s="146"/>
      <c r="I30" s="146"/>
      <c r="J30" s="146"/>
      <c r="K30" s="146"/>
    </row>
    <row r="31" spans="1:11" hidden="1" outlineLevel="1" x14ac:dyDescent="0.3">
      <c r="B31" s="146"/>
      <c r="C31" s="146"/>
      <c r="D31" s="146"/>
      <c r="E31" s="146"/>
      <c r="F31" s="146"/>
      <c r="G31" s="146"/>
      <c r="H31" s="146"/>
      <c r="I31" s="146"/>
      <c r="J31" s="146"/>
      <c r="K31" s="146"/>
    </row>
    <row r="32" spans="1:11" hidden="1" outlineLevel="1" x14ac:dyDescent="0.3">
      <c r="B32" s="146"/>
      <c r="C32" s="146"/>
      <c r="D32" s="146"/>
      <c r="E32" s="146"/>
      <c r="F32" s="146"/>
      <c r="G32" s="146"/>
      <c r="H32" s="146"/>
      <c r="I32" s="146"/>
      <c r="J32" s="146"/>
      <c r="K32" s="146"/>
    </row>
    <row r="33" spans="1:11" hidden="1" outlineLevel="1" x14ac:dyDescent="0.3">
      <c r="B33" s="146"/>
      <c r="C33" s="146"/>
      <c r="D33" s="146"/>
      <c r="E33" s="146"/>
      <c r="F33" s="146"/>
      <c r="G33" s="146"/>
      <c r="H33" s="146"/>
      <c r="I33" s="146"/>
      <c r="J33" s="146"/>
      <c r="K33" s="146"/>
    </row>
    <row r="34" spans="1:11" hidden="1" outlineLevel="1" x14ac:dyDescent="0.3">
      <c r="B34" s="146"/>
      <c r="C34" s="146"/>
      <c r="D34" s="146"/>
      <c r="E34" s="146"/>
      <c r="F34" s="146"/>
      <c r="G34" s="146"/>
      <c r="H34" s="146"/>
      <c r="I34" s="146"/>
      <c r="J34" s="146"/>
      <c r="K34" s="146"/>
    </row>
    <row r="35" spans="1:11" hidden="1" outlineLevel="1" x14ac:dyDescent="0.3">
      <c r="B35" s="146"/>
      <c r="C35" s="146"/>
      <c r="D35" s="146"/>
      <c r="E35" s="146"/>
      <c r="F35" s="146"/>
      <c r="G35" s="146"/>
      <c r="H35" s="146"/>
      <c r="I35" s="146"/>
      <c r="J35" s="146"/>
      <c r="K35" s="146"/>
    </row>
    <row r="36" spans="1:11" hidden="1" outlineLevel="1" x14ac:dyDescent="0.3">
      <c r="B36" s="146"/>
      <c r="C36" s="146"/>
      <c r="D36" s="146"/>
      <c r="E36" s="146"/>
      <c r="F36" s="146"/>
      <c r="G36" s="146"/>
      <c r="H36" s="146"/>
      <c r="I36" s="146"/>
      <c r="J36" s="146"/>
      <c r="K36" s="146"/>
    </row>
    <row r="37" spans="1:11" collapsed="1" x14ac:dyDescent="0.3"/>
    <row r="38" spans="1:11" x14ac:dyDescent="0.3">
      <c r="A38" s="103">
        <v>2</v>
      </c>
      <c r="B38" s="109" t="s">
        <v>330</v>
      </c>
    </row>
    <row r="39" spans="1:11" x14ac:dyDescent="0.3">
      <c r="C39" s="110" t="s">
        <v>328</v>
      </c>
      <c r="D39" s="110"/>
    </row>
    <row r="40" spans="1:11" x14ac:dyDescent="0.3">
      <c r="B40" s="111" t="s">
        <v>131</v>
      </c>
      <c r="C40" s="112">
        <f>SUMIFS(E3:E12,D3:D12,"usa")+SUMIFS(E3:E12,D3:D12,"jamaica")</f>
        <v>75</v>
      </c>
    </row>
    <row r="41" spans="1:11" hidden="1" outlineLevel="1" x14ac:dyDescent="0.3">
      <c r="B41" s="146"/>
      <c r="C41" s="146"/>
      <c r="D41" s="146"/>
      <c r="E41" s="146"/>
      <c r="F41" s="146"/>
      <c r="G41" s="146"/>
      <c r="H41" s="146"/>
      <c r="I41" s="146"/>
      <c r="J41" s="146"/>
      <c r="K41" s="146"/>
    </row>
    <row r="42" spans="1:11" hidden="1" outlineLevel="1" x14ac:dyDescent="0.3">
      <c r="B42" s="146"/>
      <c r="C42" s="146"/>
      <c r="D42" s="146"/>
      <c r="E42" s="146"/>
      <c r="F42" s="146"/>
      <c r="G42" s="146"/>
      <c r="H42" s="146"/>
      <c r="I42" s="146"/>
      <c r="J42" s="146"/>
      <c r="K42" s="146"/>
    </row>
    <row r="43" spans="1:11" hidden="1" outlineLevel="1" x14ac:dyDescent="0.3">
      <c r="B43" s="146"/>
      <c r="C43" s="146"/>
      <c r="D43" s="146"/>
      <c r="E43" s="146"/>
      <c r="F43" s="146"/>
      <c r="G43" s="146"/>
      <c r="H43" s="146"/>
      <c r="I43" s="146"/>
      <c r="J43" s="146"/>
      <c r="K43" s="146"/>
    </row>
    <row r="44" spans="1:11" hidden="1" outlineLevel="1" x14ac:dyDescent="0.3">
      <c r="B44" s="146"/>
      <c r="C44" s="146"/>
      <c r="D44" s="146"/>
      <c r="E44" s="146"/>
      <c r="F44" s="146"/>
      <c r="G44" s="146"/>
      <c r="H44" s="146"/>
      <c r="I44" s="146"/>
      <c r="J44" s="146"/>
      <c r="K44" s="146"/>
    </row>
    <row r="45" spans="1:11" hidden="1" outlineLevel="1" x14ac:dyDescent="0.3">
      <c r="B45" s="146"/>
      <c r="C45" s="146"/>
      <c r="D45" s="146"/>
      <c r="E45" s="146"/>
      <c r="F45" s="146"/>
      <c r="G45" s="146"/>
      <c r="H45" s="146"/>
      <c r="I45" s="146"/>
      <c r="J45" s="146"/>
      <c r="K45" s="146"/>
    </row>
    <row r="46" spans="1:11" hidden="1" outlineLevel="1" x14ac:dyDescent="0.3">
      <c r="B46" s="146"/>
      <c r="C46" s="146"/>
      <c r="D46" s="146"/>
      <c r="E46" s="146"/>
      <c r="F46" s="146"/>
      <c r="G46" s="146"/>
      <c r="H46" s="146"/>
      <c r="I46" s="146"/>
      <c r="J46" s="146"/>
      <c r="K46" s="146"/>
    </row>
    <row r="47" spans="1:11" hidden="1" outlineLevel="1" x14ac:dyDescent="0.3">
      <c r="B47" s="146"/>
      <c r="C47" s="146"/>
      <c r="D47" s="146"/>
      <c r="E47" s="146"/>
      <c r="F47" s="146"/>
      <c r="G47" s="146"/>
      <c r="H47" s="146"/>
      <c r="I47" s="146"/>
      <c r="J47" s="146"/>
      <c r="K47" s="146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FF4DD27D-01A4-4DD0-B4E4-794C4FAF138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A69F-5EEB-4810-8C99-6279B2A52854}">
  <dimension ref="A1:H27"/>
  <sheetViews>
    <sheetView workbookViewId="0">
      <selection activeCell="J26" sqref="J26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271</v>
      </c>
    </row>
    <row r="2" spans="1:8" x14ac:dyDescent="0.3">
      <c r="A2" t="s">
        <v>272</v>
      </c>
    </row>
    <row r="4" spans="1:8" x14ac:dyDescent="0.3">
      <c r="G4" s="6" t="s">
        <v>273</v>
      </c>
    </row>
    <row r="6" spans="1:8" x14ac:dyDescent="0.3">
      <c r="G6" s="86" t="s">
        <v>1</v>
      </c>
      <c r="H6" s="86" t="s">
        <v>274</v>
      </c>
    </row>
    <row r="7" spans="1:8" x14ac:dyDescent="0.3">
      <c r="A7" s="6" t="s">
        <v>1</v>
      </c>
      <c r="B7" s="6" t="s">
        <v>274</v>
      </c>
      <c r="G7" s="87">
        <v>44197</v>
      </c>
      <c r="H7" s="88">
        <v>1.3671</v>
      </c>
    </row>
    <row r="8" spans="1:8" x14ac:dyDescent="0.3">
      <c r="A8" s="2">
        <v>44201</v>
      </c>
      <c r="B8" s="89">
        <f>VLOOKUP(A8,G7:H27,2,TRUE)</f>
        <v>1.3624000000000001</v>
      </c>
      <c r="G8" s="87">
        <v>44200</v>
      </c>
      <c r="H8" s="88">
        <v>1.3569</v>
      </c>
    </row>
    <row r="9" spans="1:8" x14ac:dyDescent="0.3">
      <c r="A9" s="2">
        <v>44211</v>
      </c>
      <c r="B9" s="89">
        <f>VLOOKUP(A9,G7:H27,2,TRUE)</f>
        <v>1.3586</v>
      </c>
      <c r="G9" s="87">
        <v>44201</v>
      </c>
      <c r="H9" s="88">
        <v>1.3624000000000001</v>
      </c>
    </row>
    <row r="10" spans="1:8" x14ac:dyDescent="0.3">
      <c r="A10" s="2">
        <v>44220</v>
      </c>
      <c r="B10" s="89">
        <f>VLOOKUP(A10,G7:H27,2,TRUE)</f>
        <v>1.3684000000000001</v>
      </c>
      <c r="G10" s="87">
        <v>44202</v>
      </c>
      <c r="H10" s="88">
        <v>1.3607</v>
      </c>
    </row>
    <row r="11" spans="1:8" x14ac:dyDescent="0.3">
      <c r="G11" s="87">
        <v>44203</v>
      </c>
      <c r="H11" s="88">
        <v>1.3563000000000001</v>
      </c>
    </row>
    <row r="12" spans="1:8" x14ac:dyDescent="0.3">
      <c r="G12" s="87">
        <v>44204</v>
      </c>
      <c r="H12" s="88">
        <v>1.3563000000000001</v>
      </c>
    </row>
    <row r="13" spans="1:8" x14ac:dyDescent="0.3">
      <c r="G13" s="87">
        <v>44207</v>
      </c>
      <c r="H13" s="88">
        <v>1.3513999999999999</v>
      </c>
    </row>
    <row r="14" spans="1:8" x14ac:dyDescent="0.3">
      <c r="G14" s="87">
        <v>44208</v>
      </c>
      <c r="H14" s="88">
        <v>1.3663000000000001</v>
      </c>
    </row>
    <row r="15" spans="1:8" x14ac:dyDescent="0.3">
      <c r="G15" s="87">
        <v>44209</v>
      </c>
      <c r="H15" s="88">
        <v>1.3636999999999999</v>
      </c>
    </row>
    <row r="16" spans="1:8" x14ac:dyDescent="0.3">
      <c r="G16" s="87">
        <v>44210</v>
      </c>
      <c r="H16" s="88">
        <v>1.3687</v>
      </c>
    </row>
    <row r="17" spans="7:8" x14ac:dyDescent="0.3">
      <c r="G17" s="87">
        <v>44211</v>
      </c>
      <c r="H17" s="88">
        <v>1.3586</v>
      </c>
    </row>
    <row r="18" spans="7:8" x14ac:dyDescent="0.3">
      <c r="G18" s="87">
        <v>44214</v>
      </c>
      <c r="H18" s="88">
        <v>1.3584000000000001</v>
      </c>
    </row>
    <row r="19" spans="7:8" x14ac:dyDescent="0.3">
      <c r="G19" s="87">
        <v>44215</v>
      </c>
      <c r="H19" s="88">
        <v>1.3628</v>
      </c>
    </row>
    <row r="20" spans="7:8" x14ac:dyDescent="0.3">
      <c r="G20" s="87">
        <v>44216</v>
      </c>
      <c r="H20" s="88">
        <v>1.3653</v>
      </c>
    </row>
    <row r="21" spans="7:8" x14ac:dyDescent="0.3">
      <c r="G21" s="87">
        <v>44217</v>
      </c>
      <c r="H21" s="88">
        <v>1.3732</v>
      </c>
    </row>
    <row r="22" spans="7:8" x14ac:dyDescent="0.3">
      <c r="G22" s="87">
        <v>44218</v>
      </c>
      <c r="H22" s="88">
        <v>1.3684000000000001</v>
      </c>
    </row>
    <row r="23" spans="7:8" x14ac:dyDescent="0.3">
      <c r="G23" s="87">
        <v>44221</v>
      </c>
      <c r="H23" s="88">
        <v>1.3673999999999999</v>
      </c>
    </row>
    <row r="24" spans="7:8" x14ac:dyDescent="0.3">
      <c r="G24" s="87">
        <v>44222</v>
      </c>
      <c r="H24" s="88">
        <v>1.3733</v>
      </c>
    </row>
    <row r="25" spans="7:8" x14ac:dyDescent="0.3">
      <c r="G25" s="87">
        <v>44223</v>
      </c>
      <c r="H25" s="88">
        <v>1.3686</v>
      </c>
    </row>
    <row r="26" spans="7:8" x14ac:dyDescent="0.3">
      <c r="G26" s="87">
        <v>44224</v>
      </c>
      <c r="H26" s="88">
        <v>1.3717999999999999</v>
      </c>
    </row>
    <row r="27" spans="7:8" x14ac:dyDescent="0.3">
      <c r="G27" s="87">
        <v>44225</v>
      </c>
      <c r="H27" s="88">
        <v>1.3702000000000001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52FC-0002-4A6A-9A1B-96357EC349F3}">
  <dimension ref="A1:I37"/>
  <sheetViews>
    <sheetView workbookViewId="0">
      <selection activeCell="H17" sqref="H17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90"/>
      <c r="B1" s="147" t="s">
        <v>275</v>
      </c>
      <c r="C1" s="142"/>
      <c r="D1" s="142"/>
      <c r="E1" s="142"/>
      <c r="F1" s="91"/>
      <c r="G1" s="91"/>
      <c r="H1" s="91"/>
      <c r="I1" s="91"/>
    </row>
    <row r="2" spans="1:9" x14ac:dyDescent="0.3">
      <c r="A2" s="90"/>
      <c r="B2" s="91"/>
      <c r="C2" s="91"/>
      <c r="D2" s="91"/>
      <c r="E2" s="91"/>
      <c r="F2" s="91"/>
      <c r="G2" s="91"/>
      <c r="H2" s="91"/>
      <c r="I2" s="91"/>
    </row>
    <row r="3" spans="1:9" x14ac:dyDescent="0.3">
      <c r="A3" s="90"/>
      <c r="B3" s="92" t="s">
        <v>110</v>
      </c>
      <c r="C3" s="93" t="s">
        <v>31</v>
      </c>
      <c r="D3" s="93" t="s">
        <v>276</v>
      </c>
      <c r="E3" s="93" t="s">
        <v>127</v>
      </c>
      <c r="F3" s="93" t="s">
        <v>161</v>
      </c>
      <c r="G3" s="91"/>
      <c r="H3" s="91"/>
      <c r="I3" s="91"/>
    </row>
    <row r="4" spans="1:9" x14ac:dyDescent="0.3">
      <c r="A4" s="90"/>
      <c r="B4" s="94">
        <v>56815</v>
      </c>
      <c r="C4" s="95" t="s">
        <v>277</v>
      </c>
      <c r="D4" s="95" t="s">
        <v>278</v>
      </c>
      <c r="E4" s="96">
        <v>13836</v>
      </c>
      <c r="F4" s="96">
        <v>25</v>
      </c>
      <c r="G4" s="91"/>
      <c r="H4" s="91"/>
      <c r="I4" s="91"/>
    </row>
    <row r="5" spans="1:9" x14ac:dyDescent="0.3">
      <c r="A5" s="90"/>
      <c r="B5" s="94">
        <v>51186</v>
      </c>
      <c r="C5" s="95" t="s">
        <v>279</v>
      </c>
      <c r="D5" s="95" t="s">
        <v>280</v>
      </c>
      <c r="E5" s="96">
        <v>11771</v>
      </c>
      <c r="F5" s="96">
        <v>32</v>
      </c>
      <c r="G5" s="91"/>
      <c r="H5" s="91"/>
      <c r="I5" s="91"/>
    </row>
    <row r="6" spans="1:9" x14ac:dyDescent="0.3">
      <c r="A6" s="90"/>
      <c r="B6" s="94">
        <v>51511</v>
      </c>
      <c r="C6" s="95" t="s">
        <v>281</v>
      </c>
      <c r="D6" s="95" t="s">
        <v>282</v>
      </c>
      <c r="E6" s="96">
        <v>13046</v>
      </c>
      <c r="F6" s="96">
        <v>35</v>
      </c>
      <c r="G6" s="91"/>
      <c r="H6" s="91"/>
      <c r="I6" s="91"/>
    </row>
    <row r="7" spans="1:9" x14ac:dyDescent="0.3">
      <c r="A7" s="90"/>
      <c r="B7" s="94">
        <v>50890</v>
      </c>
      <c r="C7" s="95" t="s">
        <v>283</v>
      </c>
      <c r="D7" s="95" t="s">
        <v>284</v>
      </c>
      <c r="E7" s="96">
        <v>18276</v>
      </c>
      <c r="F7" s="96">
        <v>32</v>
      </c>
      <c r="G7" s="91"/>
      <c r="H7" s="91"/>
      <c r="I7" s="91"/>
    </row>
    <row r="8" spans="1:9" x14ac:dyDescent="0.3">
      <c r="A8" s="90"/>
      <c r="B8" s="94">
        <v>53700</v>
      </c>
      <c r="C8" s="95" t="s">
        <v>285</v>
      </c>
      <c r="D8" s="95" t="s">
        <v>286</v>
      </c>
      <c r="E8" s="96">
        <v>19327</v>
      </c>
      <c r="F8" s="96">
        <v>26</v>
      </c>
      <c r="G8" s="91"/>
      <c r="H8" s="91"/>
      <c r="I8" s="91"/>
    </row>
    <row r="9" spans="1:9" x14ac:dyDescent="0.3">
      <c r="A9" s="90"/>
      <c r="B9" s="94">
        <v>55879</v>
      </c>
      <c r="C9" s="95" t="s">
        <v>287</v>
      </c>
      <c r="D9" s="95" t="s">
        <v>288</v>
      </c>
      <c r="E9" s="96">
        <v>18996</v>
      </c>
      <c r="F9" s="96">
        <v>35</v>
      </c>
      <c r="G9" s="91"/>
      <c r="H9" s="91"/>
      <c r="I9" s="91"/>
    </row>
    <row r="10" spans="1:9" x14ac:dyDescent="0.3">
      <c r="A10" s="90"/>
      <c r="B10" s="94">
        <v>59848</v>
      </c>
      <c r="C10" s="95" t="s">
        <v>289</v>
      </c>
      <c r="D10" s="95" t="s">
        <v>282</v>
      </c>
      <c r="E10" s="96">
        <v>10387</v>
      </c>
      <c r="F10" s="96">
        <v>25</v>
      </c>
      <c r="G10" s="91"/>
      <c r="H10" s="91"/>
      <c r="I10" s="91"/>
    </row>
    <row r="11" spans="1:9" x14ac:dyDescent="0.3">
      <c r="A11" s="90"/>
      <c r="B11" s="94">
        <v>58369</v>
      </c>
      <c r="C11" s="95" t="s">
        <v>290</v>
      </c>
      <c r="D11" s="95" t="s">
        <v>288</v>
      </c>
      <c r="E11" s="96">
        <v>12566</v>
      </c>
      <c r="F11" s="96">
        <v>37</v>
      </c>
      <c r="G11" s="91"/>
      <c r="H11" s="91"/>
      <c r="I11" s="91"/>
    </row>
    <row r="12" spans="1:9" x14ac:dyDescent="0.3">
      <c r="A12" s="90"/>
      <c r="B12" s="94">
        <v>50217</v>
      </c>
      <c r="C12" s="95" t="s">
        <v>291</v>
      </c>
      <c r="D12" s="95" t="s">
        <v>292</v>
      </c>
      <c r="E12" s="96">
        <v>16406</v>
      </c>
      <c r="F12" s="96">
        <v>42</v>
      </c>
      <c r="G12" s="91"/>
      <c r="H12" s="91"/>
      <c r="I12" s="91"/>
    </row>
    <row r="13" spans="1:9" x14ac:dyDescent="0.3">
      <c r="A13" s="90"/>
      <c r="B13" s="94">
        <v>50695</v>
      </c>
      <c r="C13" s="95" t="s">
        <v>293</v>
      </c>
      <c r="D13" s="95" t="s">
        <v>284</v>
      </c>
      <c r="E13" s="96">
        <v>15784</v>
      </c>
      <c r="F13" s="96">
        <v>43</v>
      </c>
      <c r="G13" s="91"/>
      <c r="H13" s="91"/>
      <c r="I13" s="91"/>
    </row>
    <row r="14" spans="1:9" x14ac:dyDescent="0.3">
      <c r="A14" s="90"/>
      <c r="B14" s="94">
        <v>59673</v>
      </c>
      <c r="C14" s="95" t="s">
        <v>294</v>
      </c>
      <c r="D14" s="95" t="s">
        <v>278</v>
      </c>
      <c r="E14" s="96">
        <v>10959</v>
      </c>
      <c r="F14" s="96">
        <v>30</v>
      </c>
      <c r="G14" s="91"/>
      <c r="H14" s="91"/>
      <c r="I14" s="91"/>
    </row>
    <row r="15" spans="1:9" x14ac:dyDescent="0.3">
      <c r="A15" s="90"/>
      <c r="B15" s="94">
        <v>52130</v>
      </c>
      <c r="C15" s="95" t="s">
        <v>295</v>
      </c>
      <c r="D15" s="95" t="s">
        <v>296</v>
      </c>
      <c r="E15" s="96">
        <v>14562</v>
      </c>
      <c r="F15" s="96">
        <v>32</v>
      </c>
      <c r="G15" s="91"/>
      <c r="H15" s="91"/>
      <c r="I15" s="91"/>
    </row>
    <row r="16" spans="1:9" x14ac:dyDescent="0.3">
      <c r="A16" s="90"/>
      <c r="B16" s="91"/>
      <c r="C16" s="91"/>
      <c r="D16" s="91"/>
      <c r="E16" s="91"/>
      <c r="F16" s="91"/>
      <c r="G16" s="91"/>
      <c r="H16" s="91"/>
      <c r="I16" s="91"/>
    </row>
    <row r="17" spans="1:9" x14ac:dyDescent="0.3">
      <c r="A17" s="97">
        <v>1</v>
      </c>
      <c r="B17" s="91" t="s">
        <v>297</v>
      </c>
      <c r="E17" s="98" t="str">
        <f>VLOOKUP(58369,B4:F15,2,FALSE)</f>
        <v>Thomas Davies</v>
      </c>
      <c r="F17" s="91"/>
      <c r="G17" s="91"/>
      <c r="H17" s="91"/>
      <c r="I17" s="91"/>
    </row>
    <row r="18" spans="1:9" x14ac:dyDescent="0.3">
      <c r="A18" s="90"/>
      <c r="B18" s="91"/>
      <c r="C18" s="91"/>
      <c r="D18" s="91"/>
      <c r="E18" s="91"/>
      <c r="F18" s="91"/>
      <c r="G18" s="91"/>
      <c r="H18" s="91"/>
      <c r="I18" s="91"/>
    </row>
    <row r="19" spans="1:9" x14ac:dyDescent="0.3">
      <c r="A19" s="97">
        <v>2</v>
      </c>
      <c r="B19" s="91" t="s">
        <v>298</v>
      </c>
      <c r="D19" s="91"/>
      <c r="E19" s="98" t="e">
        <f>VLOOKUP("Estelle Cormack", B4:F15, 5, FALSE)</f>
        <v>#N/A</v>
      </c>
      <c r="F19" s="91"/>
      <c r="G19" s="91"/>
      <c r="H19" s="91"/>
      <c r="I19" s="91"/>
    </row>
    <row r="20" spans="1:9" x14ac:dyDescent="0.3">
      <c r="A20" s="90"/>
      <c r="B20" s="91"/>
      <c r="C20" s="91"/>
      <c r="D20" s="91"/>
      <c r="E20" s="91"/>
      <c r="F20" s="91"/>
      <c r="G20" s="91"/>
      <c r="H20" s="91"/>
      <c r="I20" s="91"/>
    </row>
    <row r="21" spans="1:9" x14ac:dyDescent="0.3">
      <c r="A21" s="97">
        <v>3</v>
      </c>
      <c r="B21" s="148" t="s">
        <v>299</v>
      </c>
      <c r="C21" s="142"/>
      <c r="D21" s="142"/>
      <c r="E21" s="91"/>
      <c r="F21" s="91"/>
      <c r="G21" s="91"/>
      <c r="H21" s="91"/>
      <c r="I21" s="91"/>
    </row>
    <row r="22" spans="1:9" x14ac:dyDescent="0.3">
      <c r="A22" s="90"/>
      <c r="B22" s="91"/>
      <c r="C22" s="91"/>
      <c r="D22" s="91"/>
      <c r="E22" s="91"/>
      <c r="F22" s="91"/>
      <c r="G22" s="91"/>
      <c r="H22" s="91"/>
      <c r="I22" s="91"/>
    </row>
    <row r="23" spans="1:9" x14ac:dyDescent="0.3">
      <c r="A23" s="90"/>
      <c r="B23" s="99" t="s">
        <v>110</v>
      </c>
      <c r="C23" s="100" t="s">
        <v>276</v>
      </c>
      <c r="D23" s="91"/>
      <c r="E23" s="91"/>
      <c r="F23" s="91"/>
      <c r="G23" s="91"/>
      <c r="H23" s="91"/>
      <c r="I23" s="91"/>
    </row>
    <row r="24" spans="1:9" x14ac:dyDescent="0.3">
      <c r="A24" s="90"/>
      <c r="B24" s="94">
        <v>55879</v>
      </c>
      <c r="C24" s="101" t="str">
        <f>VLOOKUP(B24,B4:F15,3,FALSE)</f>
        <v>Capetown</v>
      </c>
      <c r="D24" s="91"/>
      <c r="E24" s="91"/>
      <c r="F24" s="91"/>
      <c r="G24" s="91"/>
      <c r="H24" s="91"/>
      <c r="I24" s="91"/>
    </row>
    <row r="25" spans="1:9" x14ac:dyDescent="0.3">
      <c r="A25" s="90"/>
      <c r="B25" s="94">
        <v>50217</v>
      </c>
      <c r="C25" s="101" t="str">
        <f>VLOOKUP(B25,B4:F15,3,FALSE)</f>
        <v>Warsaw</v>
      </c>
      <c r="D25" s="91"/>
      <c r="E25" s="91"/>
      <c r="F25" s="91"/>
      <c r="G25" s="91"/>
      <c r="H25" s="91"/>
      <c r="I25" s="91"/>
    </row>
    <row r="26" spans="1:9" x14ac:dyDescent="0.3">
      <c r="A26" s="90"/>
      <c r="B26" s="94">
        <v>50695</v>
      </c>
      <c r="C26" s="101" t="str">
        <f>VLOOKUP(B26,B4:F15,3,FALSE)</f>
        <v>Cairo</v>
      </c>
      <c r="D26" s="91"/>
      <c r="E26" s="91"/>
      <c r="F26" s="91"/>
      <c r="G26" s="91"/>
      <c r="H26" s="91"/>
      <c r="I26" s="91"/>
    </row>
    <row r="27" spans="1:9" x14ac:dyDescent="0.3">
      <c r="A27" s="90"/>
      <c r="B27" s="91"/>
      <c r="C27" s="91"/>
      <c r="D27" s="91"/>
      <c r="E27" s="91"/>
      <c r="F27" s="91"/>
      <c r="G27" s="91"/>
      <c r="H27" s="91"/>
      <c r="I27" s="91"/>
    </row>
    <row r="28" spans="1:9" x14ac:dyDescent="0.3">
      <c r="A28" s="97">
        <v>4</v>
      </c>
      <c r="B28" s="148" t="s">
        <v>300</v>
      </c>
      <c r="C28" s="142"/>
      <c r="D28" s="142"/>
      <c r="E28" s="91"/>
      <c r="F28" s="91"/>
      <c r="G28" s="91"/>
      <c r="H28" s="91"/>
      <c r="I28" s="91"/>
    </row>
    <row r="29" spans="1:9" x14ac:dyDescent="0.3">
      <c r="A29" s="90"/>
      <c r="B29" s="91"/>
      <c r="C29" s="91"/>
      <c r="D29" s="91"/>
      <c r="E29" s="91"/>
      <c r="F29" s="91"/>
      <c r="G29" s="91"/>
      <c r="H29" s="91"/>
      <c r="I29" s="91"/>
    </row>
    <row r="30" spans="1:9" x14ac:dyDescent="0.3">
      <c r="A30" s="90"/>
      <c r="B30" s="99" t="s">
        <v>31</v>
      </c>
      <c r="C30" s="100" t="s">
        <v>127</v>
      </c>
      <c r="D30" s="91"/>
      <c r="E30" s="91"/>
      <c r="F30" s="91"/>
      <c r="G30" s="91"/>
      <c r="H30" s="91"/>
      <c r="I30" s="91"/>
    </row>
    <row r="31" spans="1:9" x14ac:dyDescent="0.3">
      <c r="A31" s="90"/>
      <c r="B31" s="102" t="s">
        <v>283</v>
      </c>
      <c r="C31" s="101" t="e">
        <f>VLOOKUP("lan Nash",B3:F15,4,FALSE)</f>
        <v>#N/A</v>
      </c>
      <c r="D31" s="91"/>
      <c r="E31" s="91"/>
      <c r="F31" s="91"/>
      <c r="G31" s="91"/>
      <c r="H31" s="91"/>
      <c r="I31" s="91"/>
    </row>
    <row r="32" spans="1:9" x14ac:dyDescent="0.3">
      <c r="A32" s="90"/>
      <c r="B32" s="102" t="s">
        <v>301</v>
      </c>
      <c r="C32" s="101" t="e">
        <f>VLOOKUP("Johnny Slash",B4:F15,4,FALSE)</f>
        <v>#N/A</v>
      </c>
      <c r="D32" s="91"/>
      <c r="E32" s="91"/>
      <c r="F32" s="91"/>
      <c r="G32" s="91"/>
      <c r="H32" s="91"/>
      <c r="I32" s="91"/>
    </row>
    <row r="33" spans="1:9" x14ac:dyDescent="0.3">
      <c r="A33" s="90"/>
      <c r="B33" s="102" t="s">
        <v>294</v>
      </c>
      <c r="C33" s="101" t="e">
        <f>VLOOKUP("Estelle Cormack",B4:F15,4,FALSE)</f>
        <v>#N/A</v>
      </c>
      <c r="D33" s="91"/>
      <c r="E33" s="91"/>
      <c r="F33" s="91"/>
      <c r="G33" s="91"/>
      <c r="H33" s="91"/>
      <c r="I33" s="91"/>
    </row>
    <row r="34" spans="1:9" x14ac:dyDescent="0.3">
      <c r="A34" s="90"/>
      <c r="B34" s="91"/>
      <c r="C34" s="91"/>
      <c r="D34" s="91"/>
      <c r="E34" s="91"/>
      <c r="F34" s="91"/>
      <c r="G34" s="91"/>
      <c r="H34" s="91"/>
      <c r="I34" s="91"/>
    </row>
    <row r="35" spans="1:9" x14ac:dyDescent="0.3">
      <c r="A35" s="90"/>
      <c r="B35" s="91"/>
      <c r="C35" s="91"/>
      <c r="D35" s="91"/>
      <c r="E35" s="91"/>
      <c r="F35" s="91"/>
      <c r="G35" s="91"/>
      <c r="H35" s="91"/>
      <c r="I35" s="91"/>
    </row>
    <row r="36" spans="1:9" x14ac:dyDescent="0.3">
      <c r="A36" s="90"/>
      <c r="B36" s="91"/>
      <c r="C36" s="91"/>
      <c r="D36" s="91"/>
      <c r="E36" s="91"/>
      <c r="F36" s="91"/>
      <c r="G36" s="91"/>
      <c r="H36" s="91"/>
      <c r="I36" s="91"/>
    </row>
    <row r="37" spans="1:9" x14ac:dyDescent="0.3">
      <c r="A37" s="90"/>
      <c r="B37" s="91"/>
      <c r="C37" s="91"/>
      <c r="D37" s="91"/>
      <c r="E37" s="91"/>
      <c r="F37" s="91"/>
      <c r="G37" s="91"/>
      <c r="H37" s="91"/>
      <c r="I37" s="91"/>
    </row>
  </sheetData>
  <mergeCells count="3">
    <mergeCell ref="B1:E1"/>
    <mergeCell ref="B21:D21"/>
    <mergeCell ref="B28:D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A98E-D35C-40E9-83F9-20EEA178C9AA}">
  <dimension ref="A1:J49"/>
  <sheetViews>
    <sheetView topLeftCell="A5" workbookViewId="0">
      <selection activeCell="M39" sqref="M39"/>
    </sheetView>
  </sheetViews>
  <sheetFormatPr defaultColWidth="8.6640625" defaultRowHeight="13.8" outlineLevelRow="1" x14ac:dyDescent="0.3"/>
  <cols>
    <col min="1" max="1" width="2.5546875" style="113" bestFit="1" customWidth="1"/>
    <col min="2" max="2" width="15.6640625" style="113" bestFit="1" customWidth="1"/>
    <col min="3" max="3" width="12.33203125" style="113" bestFit="1" customWidth="1"/>
    <col min="4" max="4" width="8.44140625" style="113" bestFit="1" customWidth="1"/>
    <col min="5" max="5" width="11.44140625" style="113" bestFit="1" customWidth="1"/>
    <col min="6" max="16384" width="8.6640625" style="113"/>
  </cols>
  <sheetData>
    <row r="1" spans="2:9" x14ac:dyDescent="0.3">
      <c r="B1" s="111" t="s">
        <v>331</v>
      </c>
    </row>
    <row r="2" spans="2:9" x14ac:dyDescent="0.3">
      <c r="B2" s="114" t="s">
        <v>31</v>
      </c>
      <c r="C2" s="114" t="s">
        <v>161</v>
      </c>
      <c r="D2" s="114" t="s">
        <v>332</v>
      </c>
      <c r="E2" s="114" t="s">
        <v>333</v>
      </c>
    </row>
    <row r="3" spans="2:9" x14ac:dyDescent="0.3">
      <c r="B3" s="115" t="s">
        <v>334</v>
      </c>
      <c r="C3" s="115">
        <v>35</v>
      </c>
      <c r="D3" s="115" t="s">
        <v>335</v>
      </c>
      <c r="E3" s="115" t="s">
        <v>336</v>
      </c>
    </row>
    <row r="4" spans="2:9" x14ac:dyDescent="0.3">
      <c r="B4" s="115" t="s">
        <v>337</v>
      </c>
      <c r="C4" s="115">
        <v>42</v>
      </c>
      <c r="D4" s="115" t="s">
        <v>338</v>
      </c>
      <c r="E4" s="115" t="s">
        <v>339</v>
      </c>
    </row>
    <row r="5" spans="2:9" x14ac:dyDescent="0.3">
      <c r="B5" s="115" t="s">
        <v>114</v>
      </c>
      <c r="C5" s="115">
        <v>28</v>
      </c>
      <c r="D5" s="115" t="s">
        <v>335</v>
      </c>
      <c r="E5" s="115" t="s">
        <v>340</v>
      </c>
      <c r="G5" s="113" t="str" cm="1">
        <f t="array" ref="G5:G14">_xlfn.UNIQUE(B3:B12,FALSE,FALSE)</f>
        <v>John Smith</v>
      </c>
      <c r="H5" s="113" t="s">
        <v>337</v>
      </c>
      <c r="I5" s="113" t="s">
        <v>341</v>
      </c>
    </row>
    <row r="6" spans="2:9" x14ac:dyDescent="0.3">
      <c r="B6" s="115" t="s">
        <v>342</v>
      </c>
      <c r="C6" s="115">
        <v>25</v>
      </c>
      <c r="D6" s="115" t="s">
        <v>338</v>
      </c>
      <c r="E6" s="115" t="s">
        <v>123</v>
      </c>
      <c r="G6" s="113" t="str">
        <v>Jane Doe</v>
      </c>
    </row>
    <row r="7" spans="2:9" x14ac:dyDescent="0.3">
      <c r="B7" s="115" t="s">
        <v>343</v>
      </c>
      <c r="C7" s="115">
        <v>31</v>
      </c>
      <c r="D7" s="115" t="s">
        <v>335</v>
      </c>
      <c r="E7" s="115" t="s">
        <v>124</v>
      </c>
      <c r="G7" s="113" t="str">
        <v>Bob Johnson</v>
      </c>
    </row>
    <row r="8" spans="2:9" x14ac:dyDescent="0.3">
      <c r="B8" s="115" t="s">
        <v>344</v>
      </c>
      <c r="C8" s="115">
        <v>27</v>
      </c>
      <c r="D8" s="115" t="s">
        <v>338</v>
      </c>
      <c r="E8" s="115" t="s">
        <v>345</v>
      </c>
      <c r="G8" s="113" t="str">
        <v>Emily Chen</v>
      </c>
    </row>
    <row r="9" spans="2:9" x14ac:dyDescent="0.3">
      <c r="B9" s="115" t="s">
        <v>346</v>
      </c>
      <c r="C9" s="115">
        <v>38</v>
      </c>
      <c r="D9" s="115" t="s">
        <v>335</v>
      </c>
      <c r="E9" s="115" t="s">
        <v>347</v>
      </c>
      <c r="G9" s="113" t="str">
        <v>Sam Lee</v>
      </c>
    </row>
    <row r="10" spans="2:9" x14ac:dyDescent="0.3">
      <c r="B10" s="115" t="s">
        <v>348</v>
      </c>
      <c r="C10" s="115">
        <v>29</v>
      </c>
      <c r="D10" s="115" t="s">
        <v>338</v>
      </c>
      <c r="E10" s="115" t="s">
        <v>349</v>
      </c>
      <c r="G10" s="113" t="str">
        <v>Alice Kim</v>
      </c>
    </row>
    <row r="11" spans="2:9" x14ac:dyDescent="0.3">
      <c r="B11" s="115" t="s">
        <v>341</v>
      </c>
      <c r="C11" s="115">
        <v>45</v>
      </c>
      <c r="D11" s="115" t="s">
        <v>335</v>
      </c>
      <c r="E11" s="115" t="s">
        <v>350</v>
      </c>
      <c r="G11" s="113" t="str">
        <v>Yoav Ishay</v>
      </c>
    </row>
    <row r="12" spans="2:9" x14ac:dyDescent="0.3">
      <c r="B12" s="115" t="s">
        <v>351</v>
      </c>
      <c r="C12" s="115">
        <v>33</v>
      </c>
      <c r="D12" s="115" t="s">
        <v>338</v>
      </c>
      <c r="E12" s="115" t="s">
        <v>352</v>
      </c>
      <c r="G12" s="113" t="str">
        <v>Sue Kim</v>
      </c>
    </row>
    <row r="13" spans="2:9" x14ac:dyDescent="0.3">
      <c r="G13" s="113" t="str">
        <v>Mike Lee</v>
      </c>
    </row>
    <row r="14" spans="2:9" x14ac:dyDescent="0.3">
      <c r="G14" s="113" t="str">
        <v>Lily Chen</v>
      </c>
    </row>
    <row r="15" spans="2:9" x14ac:dyDescent="0.3">
      <c r="B15" s="116" t="s">
        <v>325</v>
      </c>
    </row>
    <row r="17" spans="1:10" x14ac:dyDescent="0.3">
      <c r="A17" s="113">
        <v>1</v>
      </c>
      <c r="B17" s="113" t="s">
        <v>353</v>
      </c>
    </row>
    <row r="18" spans="1:10" x14ac:dyDescent="0.3">
      <c r="C18" s="110" t="s">
        <v>328</v>
      </c>
      <c r="D18" s="110"/>
    </row>
    <row r="19" spans="1:10" x14ac:dyDescent="0.3">
      <c r="B19" s="111" t="s">
        <v>131</v>
      </c>
      <c r="C19" s="112" t="str">
        <f>VLOOKUP(H5,B3:E12,4,FALSE)</f>
        <v>Data Scientist</v>
      </c>
    </row>
    <row r="20" spans="1:10" hidden="1" outlineLevel="1" x14ac:dyDescent="0.3">
      <c r="B20" s="149"/>
      <c r="C20" s="149"/>
      <c r="D20" s="149"/>
      <c r="E20" s="149"/>
      <c r="F20" s="149"/>
      <c r="G20" s="149"/>
      <c r="H20" s="149"/>
      <c r="I20" s="149"/>
      <c r="J20" s="149"/>
    </row>
    <row r="21" spans="1:10" hidden="1" outlineLevel="1" x14ac:dyDescent="0.3">
      <c r="B21" s="149"/>
      <c r="C21" s="149"/>
      <c r="D21" s="149"/>
      <c r="E21" s="149"/>
      <c r="F21" s="149"/>
      <c r="G21" s="149"/>
      <c r="H21" s="149"/>
      <c r="I21" s="149"/>
      <c r="J21" s="149"/>
    </row>
    <row r="22" spans="1:10" hidden="1" outlineLevel="1" x14ac:dyDescent="0.3">
      <c r="B22" s="149"/>
      <c r="C22" s="149"/>
      <c r="D22" s="149"/>
      <c r="E22" s="149"/>
      <c r="F22" s="149"/>
      <c r="G22" s="149"/>
      <c r="H22" s="149"/>
      <c r="I22" s="149"/>
      <c r="J22" s="149"/>
    </row>
    <row r="23" spans="1:10" hidden="1" outlineLevel="1" x14ac:dyDescent="0.3">
      <c r="B23" s="149"/>
      <c r="C23" s="149"/>
      <c r="D23" s="149"/>
      <c r="E23" s="149"/>
      <c r="F23" s="149"/>
      <c r="G23" s="149"/>
      <c r="H23" s="149"/>
      <c r="I23" s="149"/>
      <c r="J23" s="149"/>
    </row>
    <row r="24" spans="1:10" hidden="1" outlineLevel="1" x14ac:dyDescent="0.3">
      <c r="B24" s="149"/>
      <c r="C24" s="149"/>
      <c r="D24" s="149"/>
      <c r="E24" s="149"/>
      <c r="F24" s="149"/>
      <c r="G24" s="149"/>
      <c r="H24" s="149"/>
      <c r="I24" s="149"/>
      <c r="J24" s="149"/>
    </row>
    <row r="25" spans="1:10" hidden="1" outlineLevel="1" x14ac:dyDescent="0.3">
      <c r="B25" s="149"/>
      <c r="C25" s="149"/>
      <c r="D25" s="149"/>
      <c r="E25" s="149"/>
      <c r="F25" s="149"/>
      <c r="G25" s="149"/>
      <c r="H25" s="149"/>
      <c r="I25" s="149"/>
      <c r="J25" s="149"/>
    </row>
    <row r="26" spans="1:10" hidden="1" outlineLevel="1" x14ac:dyDescent="0.3">
      <c r="B26" s="149"/>
      <c r="C26" s="149"/>
      <c r="D26" s="149"/>
      <c r="E26" s="149"/>
      <c r="F26" s="149"/>
      <c r="G26" s="149"/>
      <c r="H26" s="149"/>
      <c r="I26" s="149"/>
      <c r="J26" s="149"/>
    </row>
    <row r="27" spans="1:10" collapsed="1" x14ac:dyDescent="0.3"/>
    <row r="28" spans="1:10" x14ac:dyDescent="0.3">
      <c r="A28" s="113">
        <v>2</v>
      </c>
      <c r="B28" s="113" t="s">
        <v>354</v>
      </c>
    </row>
    <row r="29" spans="1:10" x14ac:dyDescent="0.3">
      <c r="C29" s="110" t="s">
        <v>328</v>
      </c>
      <c r="D29" s="110"/>
    </row>
    <row r="30" spans="1:10" x14ac:dyDescent="0.3">
      <c r="B30" s="111" t="s">
        <v>131</v>
      </c>
      <c r="C30" s="112">
        <f>VLOOKUP(I5,B3:E12,2,FALSE)</f>
        <v>45</v>
      </c>
    </row>
    <row r="31" spans="1:10" hidden="1" outlineLevel="1" x14ac:dyDescent="0.3">
      <c r="B31" s="149"/>
      <c r="C31" s="149"/>
      <c r="D31" s="149"/>
      <c r="E31" s="149"/>
      <c r="F31" s="149"/>
      <c r="G31" s="149"/>
      <c r="H31" s="149"/>
      <c r="I31" s="149"/>
      <c r="J31" s="149"/>
    </row>
    <row r="32" spans="1:10" hidden="1" outlineLevel="1" x14ac:dyDescent="0.3">
      <c r="B32" s="149"/>
      <c r="C32" s="149"/>
      <c r="D32" s="149"/>
      <c r="E32" s="149"/>
      <c r="F32" s="149"/>
      <c r="G32" s="149"/>
      <c r="H32" s="149"/>
      <c r="I32" s="149"/>
      <c r="J32" s="149"/>
    </row>
    <row r="33" spans="1:10" hidden="1" outlineLevel="1" x14ac:dyDescent="0.3">
      <c r="B33" s="149"/>
      <c r="C33" s="149"/>
      <c r="D33" s="149"/>
      <c r="E33" s="149"/>
      <c r="F33" s="149"/>
      <c r="G33" s="149"/>
      <c r="H33" s="149"/>
      <c r="I33" s="149"/>
      <c r="J33" s="149"/>
    </row>
    <row r="34" spans="1:10" hidden="1" outlineLevel="1" x14ac:dyDescent="0.3">
      <c r="B34" s="149"/>
      <c r="C34" s="149"/>
      <c r="D34" s="149"/>
      <c r="E34" s="149"/>
      <c r="F34" s="149"/>
      <c r="G34" s="149"/>
      <c r="H34" s="149"/>
      <c r="I34" s="149"/>
      <c r="J34" s="149"/>
    </row>
    <row r="35" spans="1:10" hidden="1" outlineLevel="1" x14ac:dyDescent="0.3">
      <c r="B35" s="149"/>
      <c r="C35" s="149"/>
      <c r="D35" s="149"/>
      <c r="E35" s="149"/>
      <c r="F35" s="149"/>
      <c r="G35" s="149"/>
      <c r="H35" s="149"/>
      <c r="I35" s="149"/>
      <c r="J35" s="149"/>
    </row>
    <row r="36" spans="1:10" hidden="1" outlineLevel="1" x14ac:dyDescent="0.3">
      <c r="B36" s="149"/>
      <c r="C36" s="149"/>
      <c r="D36" s="149"/>
      <c r="E36" s="149"/>
      <c r="F36" s="149"/>
      <c r="G36" s="149"/>
      <c r="H36" s="149"/>
      <c r="I36" s="149"/>
      <c r="J36" s="149"/>
    </row>
    <row r="37" spans="1:10" hidden="1" outlineLevel="1" x14ac:dyDescent="0.3">
      <c r="B37" s="149"/>
      <c r="C37" s="149"/>
      <c r="D37" s="149"/>
      <c r="E37" s="149"/>
      <c r="F37" s="149"/>
      <c r="G37" s="149"/>
      <c r="H37" s="149"/>
      <c r="I37" s="149"/>
      <c r="J37" s="149"/>
    </row>
    <row r="38" spans="1:10" collapsed="1" x14ac:dyDescent="0.3"/>
    <row r="39" spans="1:10" x14ac:dyDescent="0.3">
      <c r="A39" s="113">
        <v>2</v>
      </c>
      <c r="B39" s="113" t="s">
        <v>355</v>
      </c>
    </row>
    <row r="40" spans="1:10" x14ac:dyDescent="0.3">
      <c r="C40" s="110" t="s">
        <v>328</v>
      </c>
      <c r="D40" s="110"/>
    </row>
    <row r="41" spans="1:10" x14ac:dyDescent="0.3">
      <c r="B41" s="111" t="s">
        <v>131</v>
      </c>
      <c r="C41" s="112" t="str">
        <f>VLOOKUP("B*",B3:E12,4,FALSE)</f>
        <v>Accountant</v>
      </c>
    </row>
    <row r="42" spans="1:10" ht="12.9" hidden="1" customHeight="1" outlineLevel="1" x14ac:dyDescent="0.3">
      <c r="B42" s="149"/>
      <c r="C42" s="149"/>
      <c r="D42" s="149"/>
      <c r="E42" s="149"/>
      <c r="F42" s="149"/>
      <c r="G42" s="149"/>
      <c r="H42" s="149"/>
      <c r="I42" s="149"/>
      <c r="J42" s="149"/>
    </row>
    <row r="43" spans="1:10" hidden="1" outlineLevel="1" x14ac:dyDescent="0.3">
      <c r="B43" s="149"/>
      <c r="C43" s="149"/>
      <c r="D43" s="149"/>
      <c r="E43" s="149"/>
      <c r="F43" s="149"/>
      <c r="G43" s="149"/>
      <c r="H43" s="149"/>
      <c r="I43" s="149"/>
      <c r="J43" s="149"/>
    </row>
    <row r="44" spans="1:10" hidden="1" outlineLevel="1" x14ac:dyDescent="0.3">
      <c r="B44" s="149"/>
      <c r="C44" s="149"/>
      <c r="D44" s="149"/>
      <c r="E44" s="149"/>
      <c r="F44" s="149"/>
      <c r="G44" s="149"/>
      <c r="H44" s="149"/>
      <c r="I44" s="149"/>
      <c r="J44" s="149"/>
    </row>
    <row r="45" spans="1:10" hidden="1" outlineLevel="1" x14ac:dyDescent="0.3">
      <c r="B45" s="149"/>
      <c r="C45" s="149"/>
      <c r="D45" s="149"/>
      <c r="E45" s="149"/>
      <c r="F45" s="149"/>
      <c r="G45" s="149"/>
      <c r="H45" s="149"/>
      <c r="I45" s="149"/>
      <c r="J45" s="149"/>
    </row>
    <row r="46" spans="1:10" hidden="1" outlineLevel="1" x14ac:dyDescent="0.3">
      <c r="B46" s="149"/>
      <c r="C46" s="149"/>
      <c r="D46" s="149"/>
      <c r="E46" s="149"/>
      <c r="F46" s="149"/>
      <c r="G46" s="149"/>
      <c r="H46" s="149"/>
      <c r="I46" s="149"/>
      <c r="J46" s="149"/>
    </row>
    <row r="47" spans="1:10" hidden="1" outlineLevel="1" x14ac:dyDescent="0.3">
      <c r="B47" s="149"/>
      <c r="C47" s="149"/>
      <c r="D47" s="149"/>
      <c r="E47" s="149"/>
      <c r="F47" s="149"/>
      <c r="G47" s="149"/>
      <c r="H47" s="149"/>
      <c r="I47" s="149"/>
      <c r="J47" s="149"/>
    </row>
    <row r="48" spans="1:10" hidden="1" outlineLevel="1" x14ac:dyDescent="0.3">
      <c r="B48" s="149"/>
      <c r="C48" s="149"/>
      <c r="D48" s="149"/>
      <c r="E48" s="149"/>
      <c r="F48" s="149"/>
      <c r="G48" s="149"/>
      <c r="H48" s="149"/>
      <c r="I48" s="149"/>
      <c r="J48" s="149"/>
    </row>
    <row r="49" s="113" customFormat="1" collapsed="1" x14ac:dyDescent="0.3"/>
  </sheetData>
  <mergeCells count="3">
    <mergeCell ref="B20:J26"/>
    <mergeCell ref="B31:J37"/>
    <mergeCell ref="B42:J48"/>
  </mergeCells>
  <dataValidations count="1">
    <dataValidation type="list" allowBlank="1" showInputMessage="1" showErrorMessage="1" sqref="H5:I5" xr:uid="{6E1FC0A3-E0B0-417A-9F2C-55E7B900620B}">
      <formula1>$G$5:$G$14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65CD-91B4-4212-BBE0-376840E9778C}">
  <dimension ref="A1:R26"/>
  <sheetViews>
    <sheetView workbookViewId="0">
      <selection activeCell="C6" sqref="C6"/>
    </sheetView>
  </sheetViews>
  <sheetFormatPr defaultRowHeight="14.4" x14ac:dyDescent="0.3"/>
  <cols>
    <col min="1" max="1" width="10.6640625" customWidth="1"/>
    <col min="2" max="2" width="11.88671875" customWidth="1"/>
    <col min="3" max="3" width="12.21875" customWidth="1"/>
    <col min="4" max="4" width="15.1093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</row>
    <row r="2" spans="1:5" ht="14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/>
    </row>
    <row r="3" spans="1:5" x14ac:dyDescent="0.3">
      <c r="A3" s="4" t="s">
        <v>4</v>
      </c>
      <c r="B3" s="5">
        <v>45292</v>
      </c>
      <c r="C3" s="4">
        <v>1400000000</v>
      </c>
      <c r="D3" s="4" t="s">
        <v>5</v>
      </c>
      <c r="E3" s="4"/>
    </row>
    <row r="4" spans="1:5" x14ac:dyDescent="0.3">
      <c r="A4" s="4" t="s">
        <v>4</v>
      </c>
      <c r="B4" s="5">
        <v>45292</v>
      </c>
      <c r="C4" s="4">
        <v>331000000</v>
      </c>
      <c r="D4" s="4" t="s">
        <v>6</v>
      </c>
      <c r="E4" s="4"/>
    </row>
    <row r="5" spans="1:5" x14ac:dyDescent="0.3">
      <c r="A5" s="4" t="s">
        <v>4</v>
      </c>
      <c r="B5" s="5">
        <v>45292</v>
      </c>
      <c r="C5" s="4">
        <v>146000000</v>
      </c>
      <c r="D5" s="4" t="s">
        <v>7</v>
      </c>
      <c r="E5" s="4"/>
    </row>
    <row r="6" spans="1:5" x14ac:dyDescent="0.3">
      <c r="A6" s="4" t="s">
        <v>4</v>
      </c>
      <c r="B6" s="5">
        <v>45292</v>
      </c>
      <c r="C6" s="4">
        <v>212000000</v>
      </c>
      <c r="D6" s="4" t="s">
        <v>8</v>
      </c>
      <c r="E6" s="4"/>
    </row>
    <row r="7" spans="1:5" x14ac:dyDescent="0.3">
      <c r="A7" s="4" t="s">
        <v>4</v>
      </c>
      <c r="B7" s="5">
        <v>45292</v>
      </c>
      <c r="C7" s="4">
        <v>125000000</v>
      </c>
      <c r="D7" s="4" t="s">
        <v>9</v>
      </c>
      <c r="E7" s="4"/>
    </row>
    <row r="8" spans="1:5" x14ac:dyDescent="0.3">
      <c r="A8" s="4" t="s">
        <v>4</v>
      </c>
      <c r="B8" s="5">
        <v>45292</v>
      </c>
      <c r="C8" s="4">
        <v>84000000</v>
      </c>
      <c r="D8" s="4" t="s">
        <v>10</v>
      </c>
      <c r="E8" s="4"/>
    </row>
    <row r="9" spans="1:5" ht="14.4" customHeight="1" x14ac:dyDescent="0.3">
      <c r="A9" s="4" t="s">
        <v>4</v>
      </c>
      <c r="B9" s="5">
        <v>45292</v>
      </c>
      <c r="C9" s="4">
        <v>68000000</v>
      </c>
      <c r="D9" s="4" t="s">
        <v>11</v>
      </c>
      <c r="E9" s="4"/>
    </row>
    <row r="10" spans="1:5" x14ac:dyDescent="0.3">
      <c r="A10" s="4" t="s">
        <v>4</v>
      </c>
      <c r="B10" s="5">
        <v>45292</v>
      </c>
      <c r="C10" s="4">
        <v>104000000</v>
      </c>
      <c r="D10" s="4" t="s">
        <v>12</v>
      </c>
      <c r="E10" s="4"/>
    </row>
    <row r="11" spans="1:5" x14ac:dyDescent="0.3">
      <c r="A11" s="4" t="s">
        <v>4</v>
      </c>
      <c r="B11" s="5">
        <v>45292</v>
      </c>
      <c r="C11" s="4">
        <v>60200000</v>
      </c>
      <c r="D11" s="4" t="s">
        <v>13</v>
      </c>
      <c r="E11" s="4"/>
    </row>
    <row r="12" spans="1:5" x14ac:dyDescent="0.3">
      <c r="A12" s="4" t="s">
        <v>4</v>
      </c>
      <c r="B12" s="5">
        <v>45292</v>
      </c>
      <c r="C12" s="4">
        <v>47000000</v>
      </c>
      <c r="D12" s="4" t="s">
        <v>14</v>
      </c>
      <c r="E12" s="4"/>
    </row>
    <row r="20" spans="18:18" x14ac:dyDescent="0.3">
      <c r="R20" s="1"/>
    </row>
    <row r="21" spans="18:18" x14ac:dyDescent="0.3">
      <c r="R21" s="1"/>
    </row>
    <row r="22" spans="18:18" x14ac:dyDescent="0.3">
      <c r="R22" s="1"/>
    </row>
    <row r="23" spans="18:18" x14ac:dyDescent="0.3">
      <c r="R23" s="1"/>
    </row>
    <row r="24" spans="18:18" x14ac:dyDescent="0.3">
      <c r="R24" s="1"/>
    </row>
    <row r="25" spans="18:18" x14ac:dyDescent="0.3">
      <c r="R25" s="1"/>
    </row>
    <row r="26" spans="18:18" x14ac:dyDescent="0.3">
      <c r="R26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6F98-A9D0-4FF0-A633-2F7E335A75FA}">
  <dimension ref="A1:C11"/>
  <sheetViews>
    <sheetView workbookViewId="0">
      <selection activeCell="C12" sqref="C12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4" bestFit="1" customWidth="1"/>
  </cols>
  <sheetData>
    <row r="1" spans="1:3" x14ac:dyDescent="0.3">
      <c r="A1" s="6" t="s">
        <v>1</v>
      </c>
      <c r="B1" s="6" t="s">
        <v>2</v>
      </c>
      <c r="C1" s="6" t="s">
        <v>19</v>
      </c>
    </row>
    <row r="2" spans="1:3" x14ac:dyDescent="0.3">
      <c r="A2" s="2">
        <v>45292</v>
      </c>
      <c r="B2">
        <v>1400000000</v>
      </c>
      <c r="C2" t="s">
        <v>5</v>
      </c>
    </row>
    <row r="3" spans="1:3" x14ac:dyDescent="0.3">
      <c r="A3" s="2">
        <v>45292</v>
      </c>
      <c r="B3">
        <v>331000000</v>
      </c>
      <c r="C3" t="s">
        <v>6</v>
      </c>
    </row>
    <row r="4" spans="1:3" x14ac:dyDescent="0.3">
      <c r="A4" s="2">
        <v>45292</v>
      </c>
      <c r="B4">
        <v>146000000</v>
      </c>
      <c r="C4" t="s">
        <v>7</v>
      </c>
    </row>
    <row r="5" spans="1:3" x14ac:dyDescent="0.3">
      <c r="A5" s="2">
        <v>45292</v>
      </c>
      <c r="B5">
        <v>212000000</v>
      </c>
      <c r="C5" t="s">
        <v>8</v>
      </c>
    </row>
    <row r="6" spans="1:3" x14ac:dyDescent="0.3">
      <c r="A6" s="2">
        <v>45292</v>
      </c>
      <c r="B6">
        <v>125000000</v>
      </c>
      <c r="C6" t="s">
        <v>9</v>
      </c>
    </row>
    <row r="7" spans="1:3" x14ac:dyDescent="0.3">
      <c r="A7" s="2">
        <v>45292</v>
      </c>
      <c r="B7">
        <v>84000000</v>
      </c>
      <c r="C7" t="s">
        <v>10</v>
      </c>
    </row>
    <row r="8" spans="1:3" x14ac:dyDescent="0.3">
      <c r="A8" s="2">
        <v>45292</v>
      </c>
      <c r="B8">
        <v>68000000</v>
      </c>
      <c r="C8" t="s">
        <v>11</v>
      </c>
    </row>
    <row r="9" spans="1:3" x14ac:dyDescent="0.3">
      <c r="A9" s="2">
        <v>45292</v>
      </c>
      <c r="B9">
        <v>104000000</v>
      </c>
      <c r="C9" t="s">
        <v>12</v>
      </c>
    </row>
    <row r="10" spans="1:3" x14ac:dyDescent="0.3">
      <c r="A10" s="2">
        <v>45292</v>
      </c>
      <c r="B10">
        <v>60200000</v>
      </c>
      <c r="C10" t="s">
        <v>13</v>
      </c>
    </row>
    <row r="11" spans="1:3" x14ac:dyDescent="0.3">
      <c r="A11" s="2">
        <v>45292</v>
      </c>
      <c r="B11">
        <v>47000000</v>
      </c>
      <c r="C11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8CD7-FA83-4635-BD96-B3DB80D74798}">
  <dimension ref="A1:F21"/>
  <sheetViews>
    <sheetView workbookViewId="0">
      <selection activeCell="F2" sqref="F2"/>
    </sheetView>
  </sheetViews>
  <sheetFormatPr defaultRowHeight="14.4" x14ac:dyDescent="0.3"/>
  <cols>
    <col min="1" max="1" width="8.88671875" style="6"/>
    <col min="2" max="2" width="11.21875" customWidth="1"/>
    <col min="3" max="3" width="11" customWidth="1"/>
    <col min="6" max="6" width="9.5546875" customWidth="1"/>
  </cols>
  <sheetData>
    <row r="1" spans="1:6" x14ac:dyDescent="0.3">
      <c r="A1" s="117" t="s">
        <v>356</v>
      </c>
      <c r="B1" s="117" t="s">
        <v>357</v>
      </c>
      <c r="C1" s="117" t="s">
        <v>358</v>
      </c>
      <c r="D1" s="117" t="s">
        <v>127</v>
      </c>
      <c r="E1" s="117" t="s">
        <v>161</v>
      </c>
      <c r="F1" s="118" t="s">
        <v>359</v>
      </c>
    </row>
    <row r="2" spans="1:6" x14ac:dyDescent="0.3">
      <c r="A2" s="119">
        <v>1</v>
      </c>
      <c r="B2" s="120" t="s">
        <v>360</v>
      </c>
      <c r="C2" s="120" t="s">
        <v>361</v>
      </c>
      <c r="D2" s="120">
        <v>50000</v>
      </c>
      <c r="E2" s="120">
        <v>30</v>
      </c>
      <c r="F2" s="121">
        <f>D2*0.1</f>
        <v>5000</v>
      </c>
    </row>
    <row r="3" spans="1:6" x14ac:dyDescent="0.3">
      <c r="A3" s="119">
        <v>2</v>
      </c>
      <c r="B3" s="120" t="s">
        <v>362</v>
      </c>
      <c r="C3" s="120" t="s">
        <v>363</v>
      </c>
      <c r="D3" s="120">
        <v>60000</v>
      </c>
      <c r="E3" s="120">
        <v>35</v>
      </c>
      <c r="F3" s="121">
        <f t="shared" ref="F3:F21" si="0">D3*0.1</f>
        <v>6000</v>
      </c>
    </row>
    <row r="4" spans="1:6" x14ac:dyDescent="0.3">
      <c r="A4" s="119">
        <v>3</v>
      </c>
      <c r="B4" s="120" t="s">
        <v>364</v>
      </c>
      <c r="C4" s="120" t="s">
        <v>365</v>
      </c>
      <c r="D4" s="120">
        <v>75000</v>
      </c>
      <c r="E4" s="120">
        <v>40</v>
      </c>
      <c r="F4" s="121">
        <f t="shared" si="0"/>
        <v>7500</v>
      </c>
    </row>
    <row r="5" spans="1:6" x14ac:dyDescent="0.3">
      <c r="A5" s="119">
        <v>4</v>
      </c>
      <c r="B5" s="120" t="s">
        <v>366</v>
      </c>
      <c r="C5" s="120" t="s">
        <v>367</v>
      </c>
      <c r="D5" s="120">
        <v>55000</v>
      </c>
      <c r="E5" s="120">
        <v>28</v>
      </c>
      <c r="F5" s="121">
        <f t="shared" si="0"/>
        <v>5500</v>
      </c>
    </row>
    <row r="6" spans="1:6" x14ac:dyDescent="0.3">
      <c r="A6" s="119">
        <v>5</v>
      </c>
      <c r="B6" s="120" t="s">
        <v>368</v>
      </c>
      <c r="C6" s="120" t="s">
        <v>369</v>
      </c>
      <c r="D6" s="120">
        <v>80000</v>
      </c>
      <c r="E6" s="120">
        <v>45</v>
      </c>
      <c r="F6" s="121">
        <f t="shared" si="0"/>
        <v>8000</v>
      </c>
    </row>
    <row r="7" spans="1:6" x14ac:dyDescent="0.3">
      <c r="A7" s="119">
        <v>6</v>
      </c>
      <c r="B7" s="120" t="s">
        <v>370</v>
      </c>
      <c r="C7" s="120" t="s">
        <v>371</v>
      </c>
      <c r="D7" s="120">
        <v>65000</v>
      </c>
      <c r="E7" s="120">
        <v>33</v>
      </c>
      <c r="F7" s="121">
        <f t="shared" si="0"/>
        <v>6500</v>
      </c>
    </row>
    <row r="8" spans="1:6" x14ac:dyDescent="0.3">
      <c r="A8" s="119">
        <v>7</v>
      </c>
      <c r="B8" s="120" t="s">
        <v>372</v>
      </c>
      <c r="C8" s="120" t="s">
        <v>373</v>
      </c>
      <c r="D8" s="120">
        <v>70000</v>
      </c>
      <c r="E8" s="120">
        <v>38</v>
      </c>
      <c r="F8" s="121">
        <f t="shared" si="0"/>
        <v>7000</v>
      </c>
    </row>
    <row r="9" spans="1:6" x14ac:dyDescent="0.3">
      <c r="A9" s="119">
        <v>8</v>
      </c>
      <c r="B9" s="120" t="s">
        <v>374</v>
      </c>
      <c r="C9" s="120" t="s">
        <v>375</v>
      </c>
      <c r="D9" s="120">
        <v>60000</v>
      </c>
      <c r="E9" s="120">
        <v>32</v>
      </c>
      <c r="F9" s="121">
        <f t="shared" si="0"/>
        <v>6000</v>
      </c>
    </row>
    <row r="10" spans="1:6" x14ac:dyDescent="0.3">
      <c r="A10" s="119">
        <v>9</v>
      </c>
      <c r="B10" s="120" t="s">
        <v>376</v>
      </c>
      <c r="C10" s="120" t="s">
        <v>377</v>
      </c>
      <c r="D10" s="120">
        <v>85000</v>
      </c>
      <c r="E10" s="120">
        <v>42</v>
      </c>
      <c r="F10" s="121">
        <f t="shared" si="0"/>
        <v>8500</v>
      </c>
    </row>
    <row r="11" spans="1:6" x14ac:dyDescent="0.3">
      <c r="A11" s="119">
        <v>10</v>
      </c>
      <c r="B11" s="120" t="s">
        <v>378</v>
      </c>
      <c r="C11" s="120" t="s">
        <v>379</v>
      </c>
      <c r="D11" s="120">
        <v>70000</v>
      </c>
      <c r="E11" s="120">
        <v>36</v>
      </c>
      <c r="F11" s="121">
        <f t="shared" si="0"/>
        <v>7000</v>
      </c>
    </row>
    <row r="12" spans="1:6" x14ac:dyDescent="0.3">
      <c r="A12" s="119">
        <v>11</v>
      </c>
      <c r="B12" s="120" t="s">
        <v>380</v>
      </c>
      <c r="C12" s="120" t="s">
        <v>381</v>
      </c>
      <c r="D12" s="120">
        <v>60000</v>
      </c>
      <c r="E12" s="120">
        <v>31</v>
      </c>
      <c r="F12" s="121">
        <f t="shared" si="0"/>
        <v>6000</v>
      </c>
    </row>
    <row r="13" spans="1:6" x14ac:dyDescent="0.3">
      <c r="A13" s="119">
        <v>12</v>
      </c>
      <c r="B13" s="120" t="s">
        <v>382</v>
      </c>
      <c r="C13" s="120" t="s">
        <v>383</v>
      </c>
      <c r="D13" s="120">
        <v>55000</v>
      </c>
      <c r="E13" s="120">
        <v>29</v>
      </c>
      <c r="F13" s="121">
        <f t="shared" si="0"/>
        <v>5500</v>
      </c>
    </row>
    <row r="14" spans="1:6" x14ac:dyDescent="0.3">
      <c r="A14" s="119">
        <v>13</v>
      </c>
      <c r="B14" s="120" t="s">
        <v>384</v>
      </c>
      <c r="C14" s="120" t="s">
        <v>363</v>
      </c>
      <c r="D14" s="120">
        <v>90000</v>
      </c>
      <c r="E14" s="120">
        <v>48</v>
      </c>
      <c r="F14" s="121">
        <f t="shared" si="0"/>
        <v>9000</v>
      </c>
    </row>
    <row r="15" spans="1:6" x14ac:dyDescent="0.3">
      <c r="A15" s="119">
        <v>14</v>
      </c>
      <c r="B15" s="120" t="s">
        <v>385</v>
      </c>
      <c r="C15" s="120" t="s">
        <v>386</v>
      </c>
      <c r="D15" s="120">
        <v>65000</v>
      </c>
      <c r="E15" s="120">
        <v>34</v>
      </c>
      <c r="F15" s="121">
        <f t="shared" si="0"/>
        <v>6500</v>
      </c>
    </row>
    <row r="16" spans="1:6" x14ac:dyDescent="0.3">
      <c r="A16" s="119">
        <v>15</v>
      </c>
      <c r="B16" s="120" t="s">
        <v>387</v>
      </c>
      <c r="C16" s="120" t="s">
        <v>388</v>
      </c>
      <c r="D16" s="120">
        <v>75000</v>
      </c>
      <c r="E16" s="120">
        <v>39</v>
      </c>
      <c r="F16" s="121">
        <f t="shared" si="0"/>
        <v>7500</v>
      </c>
    </row>
    <row r="17" spans="1:6" x14ac:dyDescent="0.3">
      <c r="A17" s="119">
        <v>16</v>
      </c>
      <c r="B17" s="120" t="s">
        <v>389</v>
      </c>
      <c r="C17" s="120" t="s">
        <v>390</v>
      </c>
      <c r="D17" s="120">
        <v>70000</v>
      </c>
      <c r="E17" s="120">
        <v>37</v>
      </c>
      <c r="F17" s="121">
        <f t="shared" si="0"/>
        <v>7000</v>
      </c>
    </row>
    <row r="18" spans="1:6" x14ac:dyDescent="0.3">
      <c r="A18" s="119">
        <v>17</v>
      </c>
      <c r="B18" s="120" t="s">
        <v>391</v>
      </c>
      <c r="C18" s="120" t="s">
        <v>392</v>
      </c>
      <c r="D18" s="120">
        <v>80000</v>
      </c>
      <c r="E18" s="120">
        <v>41</v>
      </c>
      <c r="F18" s="121">
        <f t="shared" si="0"/>
        <v>8000</v>
      </c>
    </row>
    <row r="19" spans="1:6" x14ac:dyDescent="0.3">
      <c r="A19" s="119">
        <v>18</v>
      </c>
      <c r="B19" s="120" t="s">
        <v>393</v>
      </c>
      <c r="C19" s="120" t="s">
        <v>394</v>
      </c>
      <c r="D19" s="120">
        <v>60000</v>
      </c>
      <c r="E19" s="120">
        <v>33</v>
      </c>
      <c r="F19" s="121">
        <f t="shared" si="0"/>
        <v>6000</v>
      </c>
    </row>
    <row r="20" spans="1:6" x14ac:dyDescent="0.3">
      <c r="A20" s="119">
        <v>19</v>
      </c>
      <c r="B20" s="120" t="s">
        <v>395</v>
      </c>
      <c r="C20" s="120" t="s">
        <v>396</v>
      </c>
      <c r="D20" s="120">
        <v>70000</v>
      </c>
      <c r="E20" s="120">
        <v>38</v>
      </c>
      <c r="F20" s="121">
        <f t="shared" si="0"/>
        <v>7000</v>
      </c>
    </row>
    <row r="21" spans="1:6" x14ac:dyDescent="0.3">
      <c r="A21" s="122">
        <v>20</v>
      </c>
      <c r="B21" s="123" t="s">
        <v>397</v>
      </c>
      <c r="C21" s="123" t="s">
        <v>398</v>
      </c>
      <c r="D21" s="123">
        <v>65000</v>
      </c>
      <c r="E21" s="123">
        <v>35</v>
      </c>
      <c r="F21" s="76">
        <f t="shared" si="0"/>
        <v>6500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F31F-00D2-462E-AAF7-3452DDC0A2BD}">
  <dimension ref="A1:F21"/>
  <sheetViews>
    <sheetView workbookViewId="0">
      <selection activeCell="F9" sqref="F9"/>
    </sheetView>
  </sheetViews>
  <sheetFormatPr defaultRowHeight="14.4" x14ac:dyDescent="0.3"/>
  <cols>
    <col min="2" max="2" width="11.77734375" customWidth="1"/>
    <col min="3" max="3" width="11.6640625" customWidth="1"/>
    <col min="6" max="6" width="9.77734375" customWidth="1"/>
  </cols>
  <sheetData>
    <row r="1" spans="1:6" x14ac:dyDescent="0.3">
      <c r="A1" s="139" t="s">
        <v>435</v>
      </c>
      <c r="B1" s="139" t="s">
        <v>436</v>
      </c>
      <c r="C1" s="139" t="s">
        <v>358</v>
      </c>
      <c r="D1" s="139" t="s">
        <v>127</v>
      </c>
      <c r="E1" s="139" t="s">
        <v>161</v>
      </c>
      <c r="F1" s="139" t="s">
        <v>404</v>
      </c>
    </row>
    <row r="2" spans="1:6" x14ac:dyDescent="0.3">
      <c r="A2" s="76">
        <v>1</v>
      </c>
      <c r="B2" s="76" t="s">
        <v>437</v>
      </c>
      <c r="C2" s="76" t="s">
        <v>371</v>
      </c>
      <c r="D2" s="76">
        <v>50000</v>
      </c>
      <c r="E2" s="76">
        <v>30</v>
      </c>
      <c r="F2" s="76">
        <f>D2*0.1</f>
        <v>5000</v>
      </c>
    </row>
    <row r="3" spans="1:6" x14ac:dyDescent="0.3">
      <c r="A3" s="76">
        <v>2</v>
      </c>
      <c r="B3" s="76" t="s">
        <v>438</v>
      </c>
      <c r="C3" s="76" t="s">
        <v>439</v>
      </c>
      <c r="D3" s="76">
        <v>60000</v>
      </c>
      <c r="E3" s="76">
        <v>35</v>
      </c>
      <c r="F3" s="76">
        <f t="shared" ref="F3:F21" si="0">D3*0.1</f>
        <v>6000</v>
      </c>
    </row>
    <row r="4" spans="1:6" x14ac:dyDescent="0.3">
      <c r="A4" s="76">
        <v>3</v>
      </c>
      <c r="B4" s="76" t="s">
        <v>440</v>
      </c>
      <c r="C4" s="76" t="s">
        <v>365</v>
      </c>
      <c r="D4" s="76">
        <v>75000</v>
      </c>
      <c r="E4" s="76">
        <v>40</v>
      </c>
      <c r="F4" s="76">
        <f t="shared" si="0"/>
        <v>7500</v>
      </c>
    </row>
    <row r="5" spans="1:6" x14ac:dyDescent="0.3">
      <c r="A5" s="76">
        <v>4</v>
      </c>
      <c r="B5" s="76" t="s">
        <v>441</v>
      </c>
      <c r="C5" s="76" t="s">
        <v>442</v>
      </c>
      <c r="D5" s="76">
        <v>55000</v>
      </c>
      <c r="E5" s="76">
        <v>28</v>
      </c>
      <c r="F5" s="76">
        <f t="shared" si="0"/>
        <v>5500</v>
      </c>
    </row>
    <row r="6" spans="1:6" x14ac:dyDescent="0.3">
      <c r="A6" s="76">
        <v>5</v>
      </c>
      <c r="B6" s="76" t="s">
        <v>374</v>
      </c>
      <c r="C6" s="76" t="s">
        <v>361</v>
      </c>
      <c r="D6" s="76">
        <v>80000</v>
      </c>
      <c r="E6" s="76">
        <v>45</v>
      </c>
      <c r="F6" s="76">
        <f t="shared" si="0"/>
        <v>8000</v>
      </c>
    </row>
    <row r="7" spans="1:6" x14ac:dyDescent="0.3">
      <c r="A7" s="76">
        <v>6</v>
      </c>
      <c r="B7" s="76" t="s">
        <v>443</v>
      </c>
      <c r="C7" s="76" t="s">
        <v>375</v>
      </c>
      <c r="D7" s="76">
        <v>65000</v>
      </c>
      <c r="E7" s="76">
        <v>33</v>
      </c>
      <c r="F7" s="76">
        <f t="shared" si="0"/>
        <v>6500</v>
      </c>
    </row>
    <row r="8" spans="1:6" x14ac:dyDescent="0.3">
      <c r="A8" s="76">
        <v>7</v>
      </c>
      <c r="B8" s="76" t="s">
        <v>444</v>
      </c>
      <c r="C8" s="76" t="s">
        <v>445</v>
      </c>
      <c r="D8" s="76">
        <v>70000</v>
      </c>
      <c r="E8" s="76">
        <v>38</v>
      </c>
      <c r="F8" s="76">
        <f t="shared" si="0"/>
        <v>7000</v>
      </c>
    </row>
    <row r="9" spans="1:6" x14ac:dyDescent="0.3">
      <c r="A9" s="76">
        <v>8</v>
      </c>
      <c r="B9" s="76" t="s">
        <v>446</v>
      </c>
      <c r="C9" s="76" t="s">
        <v>381</v>
      </c>
      <c r="D9" s="76">
        <v>60000</v>
      </c>
      <c r="E9" s="76">
        <v>32</v>
      </c>
      <c r="F9" s="76">
        <f t="shared" si="0"/>
        <v>6000</v>
      </c>
    </row>
    <row r="10" spans="1:6" x14ac:dyDescent="0.3">
      <c r="A10" s="76">
        <v>9</v>
      </c>
      <c r="B10" s="76" t="s">
        <v>447</v>
      </c>
      <c r="C10" s="76" t="s">
        <v>394</v>
      </c>
      <c r="D10" s="76">
        <v>85000</v>
      </c>
      <c r="E10" s="76">
        <v>42</v>
      </c>
      <c r="F10" s="76">
        <f t="shared" si="0"/>
        <v>8500</v>
      </c>
    </row>
    <row r="11" spans="1:6" x14ac:dyDescent="0.3">
      <c r="A11" s="76">
        <v>10</v>
      </c>
      <c r="B11" s="76" t="s">
        <v>448</v>
      </c>
      <c r="C11" s="76" t="s">
        <v>449</v>
      </c>
      <c r="D11" s="76">
        <v>70000</v>
      </c>
      <c r="E11" s="76">
        <v>36</v>
      </c>
      <c r="F11" s="76">
        <f t="shared" si="0"/>
        <v>7000</v>
      </c>
    </row>
    <row r="12" spans="1:6" x14ac:dyDescent="0.3">
      <c r="A12" s="76">
        <v>11</v>
      </c>
      <c r="B12" s="76" t="s">
        <v>450</v>
      </c>
      <c r="C12" s="76" t="s">
        <v>386</v>
      </c>
      <c r="D12" s="76">
        <v>60000</v>
      </c>
      <c r="E12" s="76">
        <v>31</v>
      </c>
      <c r="F12" s="76">
        <f t="shared" si="0"/>
        <v>6000</v>
      </c>
    </row>
    <row r="13" spans="1:6" x14ac:dyDescent="0.3">
      <c r="A13" s="76">
        <v>12</v>
      </c>
      <c r="B13" s="76" t="s">
        <v>451</v>
      </c>
      <c r="C13" s="76" t="s">
        <v>373</v>
      </c>
      <c r="D13" s="76">
        <v>55000</v>
      </c>
      <c r="E13" s="76">
        <v>29</v>
      </c>
      <c r="F13" s="76">
        <f t="shared" si="0"/>
        <v>5500</v>
      </c>
    </row>
    <row r="14" spans="1:6" x14ac:dyDescent="0.3">
      <c r="A14" s="76">
        <v>13</v>
      </c>
      <c r="B14" s="76" t="s">
        <v>452</v>
      </c>
      <c r="C14" s="76" t="s">
        <v>363</v>
      </c>
      <c r="D14" s="76">
        <v>90000</v>
      </c>
      <c r="E14" s="76">
        <v>48</v>
      </c>
      <c r="F14" s="76">
        <f t="shared" si="0"/>
        <v>9000</v>
      </c>
    </row>
    <row r="15" spans="1:6" x14ac:dyDescent="0.3">
      <c r="A15" s="76">
        <v>14</v>
      </c>
      <c r="B15" s="76" t="s">
        <v>453</v>
      </c>
      <c r="C15" s="76" t="s">
        <v>369</v>
      </c>
      <c r="D15" s="76">
        <v>65000</v>
      </c>
      <c r="E15" s="76">
        <v>34</v>
      </c>
      <c r="F15" s="76">
        <f t="shared" si="0"/>
        <v>6500</v>
      </c>
    </row>
    <row r="16" spans="1:6" x14ac:dyDescent="0.3">
      <c r="A16" s="76">
        <v>15</v>
      </c>
      <c r="B16" s="76" t="s">
        <v>454</v>
      </c>
      <c r="C16" s="76" t="s">
        <v>371</v>
      </c>
      <c r="D16" s="76">
        <v>75000</v>
      </c>
      <c r="E16" s="76">
        <v>39</v>
      </c>
      <c r="F16" s="76">
        <f t="shared" si="0"/>
        <v>7500</v>
      </c>
    </row>
    <row r="17" spans="1:6" x14ac:dyDescent="0.3">
      <c r="A17" s="76">
        <v>16</v>
      </c>
      <c r="B17" s="76" t="s">
        <v>455</v>
      </c>
      <c r="C17" s="76" t="s">
        <v>365</v>
      </c>
      <c r="D17" s="76">
        <v>70000</v>
      </c>
      <c r="E17" s="76">
        <v>37</v>
      </c>
      <c r="F17" s="76">
        <f t="shared" si="0"/>
        <v>7000</v>
      </c>
    </row>
    <row r="18" spans="1:6" x14ac:dyDescent="0.3">
      <c r="A18" s="76">
        <v>17</v>
      </c>
      <c r="B18" s="76" t="s">
        <v>456</v>
      </c>
      <c r="C18" s="76" t="s">
        <v>379</v>
      </c>
      <c r="D18" s="76">
        <v>80000</v>
      </c>
      <c r="E18" s="76">
        <v>41</v>
      </c>
      <c r="F18" s="76">
        <f t="shared" si="0"/>
        <v>8000</v>
      </c>
    </row>
    <row r="19" spans="1:6" x14ac:dyDescent="0.3">
      <c r="A19" s="76">
        <v>18</v>
      </c>
      <c r="B19" s="76" t="s">
        <v>457</v>
      </c>
      <c r="C19" s="76" t="s">
        <v>458</v>
      </c>
      <c r="D19" s="76">
        <v>60000</v>
      </c>
      <c r="E19" s="76">
        <v>33</v>
      </c>
      <c r="F19" s="76">
        <f t="shared" si="0"/>
        <v>6000</v>
      </c>
    </row>
    <row r="20" spans="1:6" x14ac:dyDescent="0.3">
      <c r="A20" s="76">
        <v>19</v>
      </c>
      <c r="B20" s="76" t="s">
        <v>459</v>
      </c>
      <c r="C20" s="76" t="s">
        <v>460</v>
      </c>
      <c r="D20" s="76">
        <v>70000</v>
      </c>
      <c r="E20" s="76">
        <v>38</v>
      </c>
      <c r="F20" s="76">
        <f t="shared" si="0"/>
        <v>7000</v>
      </c>
    </row>
    <row r="21" spans="1:6" x14ac:dyDescent="0.3">
      <c r="A21" s="76">
        <v>20</v>
      </c>
      <c r="B21" s="76" t="s">
        <v>461</v>
      </c>
      <c r="C21" s="76" t="s">
        <v>394</v>
      </c>
      <c r="D21" s="76">
        <v>65000</v>
      </c>
      <c r="E21" s="76">
        <v>35</v>
      </c>
      <c r="F21" s="76">
        <f t="shared" si="0"/>
        <v>6500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EC7D-75AE-4C7F-8C69-F493FE201970}">
  <dimension ref="A1:E22"/>
  <sheetViews>
    <sheetView workbookViewId="0">
      <selection activeCell="F19" sqref="F19"/>
    </sheetView>
  </sheetViews>
  <sheetFormatPr defaultRowHeight="14.4" x14ac:dyDescent="0.3"/>
  <cols>
    <col min="1" max="1" width="10.44140625" customWidth="1"/>
    <col min="2" max="2" width="11.77734375" customWidth="1"/>
    <col min="3" max="3" width="11.109375" customWidth="1"/>
    <col min="4" max="5" width="10.44140625" customWidth="1"/>
  </cols>
  <sheetData>
    <row r="1" spans="1:5" x14ac:dyDescent="0.3">
      <c r="A1" t="s">
        <v>464</v>
      </c>
      <c r="B1" t="s">
        <v>465</v>
      </c>
      <c r="C1" t="s">
        <v>466</v>
      </c>
      <c r="D1" t="s">
        <v>467</v>
      </c>
      <c r="E1" t="s">
        <v>468</v>
      </c>
    </row>
    <row r="2" spans="1:5" x14ac:dyDescent="0.3">
      <c r="A2" s="136" t="s">
        <v>356</v>
      </c>
      <c r="B2" s="136" t="s">
        <v>462</v>
      </c>
      <c r="C2" s="136" t="s">
        <v>463</v>
      </c>
      <c r="D2" s="136" t="s">
        <v>127</v>
      </c>
      <c r="E2" s="136" t="s">
        <v>161</v>
      </c>
    </row>
    <row r="3" spans="1:5" x14ac:dyDescent="0.3">
      <c r="A3" s="75">
        <v>1</v>
      </c>
      <c r="B3" s="76" t="s">
        <v>360</v>
      </c>
      <c r="C3" s="76" t="s">
        <v>361</v>
      </c>
      <c r="D3" s="76">
        <v>50000</v>
      </c>
      <c r="E3" s="76">
        <v>30</v>
      </c>
    </row>
    <row r="4" spans="1:5" x14ac:dyDescent="0.3">
      <c r="A4" s="75">
        <v>2</v>
      </c>
      <c r="B4" s="76" t="s">
        <v>362</v>
      </c>
      <c r="C4" s="76" t="s">
        <v>363</v>
      </c>
      <c r="D4" s="76">
        <v>60000</v>
      </c>
      <c r="E4" s="76">
        <v>35</v>
      </c>
    </row>
    <row r="5" spans="1:5" x14ac:dyDescent="0.3">
      <c r="A5" s="75">
        <v>3</v>
      </c>
      <c r="B5" s="76" t="s">
        <v>364</v>
      </c>
      <c r="C5" s="76" t="s">
        <v>365</v>
      </c>
      <c r="D5" s="76">
        <v>75000</v>
      </c>
      <c r="E5" s="76">
        <v>40</v>
      </c>
    </row>
    <row r="6" spans="1:5" x14ac:dyDescent="0.3">
      <c r="A6" s="75">
        <v>4</v>
      </c>
      <c r="B6" s="76" t="s">
        <v>366</v>
      </c>
      <c r="C6" s="76" t="s">
        <v>367</v>
      </c>
      <c r="D6" s="76">
        <v>55000</v>
      </c>
      <c r="E6" s="76">
        <v>28</v>
      </c>
    </row>
    <row r="7" spans="1:5" x14ac:dyDescent="0.3">
      <c r="A7" s="75">
        <v>5</v>
      </c>
      <c r="B7" s="76" t="s">
        <v>368</v>
      </c>
      <c r="C7" s="76" t="s">
        <v>369</v>
      </c>
      <c r="D7" s="76">
        <v>80000</v>
      </c>
      <c r="E7" s="76">
        <v>45</v>
      </c>
    </row>
    <row r="8" spans="1:5" x14ac:dyDescent="0.3">
      <c r="A8" s="75">
        <v>6</v>
      </c>
      <c r="B8" s="76" t="s">
        <v>370</v>
      </c>
      <c r="C8" s="76" t="s">
        <v>371</v>
      </c>
      <c r="D8" s="76">
        <v>65000</v>
      </c>
      <c r="E8" s="76">
        <v>33</v>
      </c>
    </row>
    <row r="9" spans="1:5" x14ac:dyDescent="0.3">
      <c r="A9" s="75">
        <v>7</v>
      </c>
      <c r="B9" s="76" t="s">
        <v>372</v>
      </c>
      <c r="C9" s="76" t="s">
        <v>373</v>
      </c>
      <c r="D9" s="76">
        <v>70000</v>
      </c>
      <c r="E9" s="76">
        <v>38</v>
      </c>
    </row>
    <row r="10" spans="1:5" x14ac:dyDescent="0.3">
      <c r="A10" s="75">
        <v>8</v>
      </c>
      <c r="B10" s="76" t="s">
        <v>374</v>
      </c>
      <c r="C10" s="76" t="s">
        <v>375</v>
      </c>
      <c r="D10" s="76">
        <v>60000</v>
      </c>
      <c r="E10" s="76">
        <v>32</v>
      </c>
    </row>
    <row r="11" spans="1:5" x14ac:dyDescent="0.3">
      <c r="A11" s="75">
        <v>9</v>
      </c>
      <c r="B11" s="76" t="s">
        <v>376</v>
      </c>
      <c r="C11" s="76" t="s">
        <v>377</v>
      </c>
      <c r="D11" s="76">
        <v>85000</v>
      </c>
      <c r="E11" s="76">
        <v>42</v>
      </c>
    </row>
    <row r="12" spans="1:5" x14ac:dyDescent="0.3">
      <c r="A12" s="75">
        <v>10</v>
      </c>
      <c r="B12" s="76" t="s">
        <v>378</v>
      </c>
      <c r="C12" s="76" t="s">
        <v>379</v>
      </c>
      <c r="D12" s="76">
        <v>70000</v>
      </c>
      <c r="E12" s="76">
        <v>36</v>
      </c>
    </row>
    <row r="13" spans="1:5" x14ac:dyDescent="0.3">
      <c r="A13" s="75">
        <v>11</v>
      </c>
      <c r="B13" s="76" t="s">
        <v>380</v>
      </c>
      <c r="C13" s="76" t="s">
        <v>381</v>
      </c>
      <c r="D13" s="76">
        <v>60000</v>
      </c>
      <c r="E13" s="76">
        <v>31</v>
      </c>
    </row>
    <row r="14" spans="1:5" x14ac:dyDescent="0.3">
      <c r="A14" s="75">
        <v>12</v>
      </c>
      <c r="B14" s="76" t="s">
        <v>382</v>
      </c>
      <c r="C14" s="76" t="s">
        <v>383</v>
      </c>
      <c r="D14" s="76">
        <v>55000</v>
      </c>
      <c r="E14" s="76">
        <v>29</v>
      </c>
    </row>
    <row r="15" spans="1:5" x14ac:dyDescent="0.3">
      <c r="A15" s="75">
        <v>13</v>
      </c>
      <c r="B15" s="76" t="s">
        <v>384</v>
      </c>
      <c r="C15" s="76" t="s">
        <v>363</v>
      </c>
      <c r="D15" s="76">
        <v>90000</v>
      </c>
      <c r="E15" s="76">
        <v>48</v>
      </c>
    </row>
    <row r="16" spans="1:5" x14ac:dyDescent="0.3">
      <c r="A16" s="75">
        <v>14</v>
      </c>
      <c r="B16" s="76" t="s">
        <v>385</v>
      </c>
      <c r="C16" s="76" t="s">
        <v>386</v>
      </c>
      <c r="D16" s="76">
        <v>65000</v>
      </c>
      <c r="E16" s="76">
        <v>34</v>
      </c>
    </row>
    <row r="17" spans="1:5" x14ac:dyDescent="0.3">
      <c r="A17" s="75">
        <v>15</v>
      </c>
      <c r="B17" s="76" t="s">
        <v>387</v>
      </c>
      <c r="C17" s="76" t="s">
        <v>388</v>
      </c>
      <c r="D17" s="76">
        <v>75000</v>
      </c>
      <c r="E17" s="76">
        <v>39</v>
      </c>
    </row>
    <row r="18" spans="1:5" x14ac:dyDescent="0.3">
      <c r="A18" s="75">
        <v>16</v>
      </c>
      <c r="B18" s="76" t="s">
        <v>389</v>
      </c>
      <c r="C18" s="76" t="s">
        <v>390</v>
      </c>
      <c r="D18" s="76">
        <v>70000</v>
      </c>
      <c r="E18" s="76">
        <v>37</v>
      </c>
    </row>
    <row r="19" spans="1:5" x14ac:dyDescent="0.3">
      <c r="A19" s="75">
        <v>17</v>
      </c>
      <c r="B19" s="76" t="s">
        <v>391</v>
      </c>
      <c r="C19" s="76" t="s">
        <v>392</v>
      </c>
      <c r="D19" s="76">
        <v>80000</v>
      </c>
      <c r="E19" s="76">
        <v>41</v>
      </c>
    </row>
    <row r="20" spans="1:5" x14ac:dyDescent="0.3">
      <c r="A20" s="75">
        <v>18</v>
      </c>
      <c r="B20" s="76" t="s">
        <v>393</v>
      </c>
      <c r="C20" s="76" t="s">
        <v>394</v>
      </c>
      <c r="D20" s="76">
        <v>60000</v>
      </c>
      <c r="E20" s="76">
        <v>33</v>
      </c>
    </row>
    <row r="21" spans="1:5" x14ac:dyDescent="0.3">
      <c r="A21" s="138">
        <v>19</v>
      </c>
      <c r="B21" s="121" t="s">
        <v>395</v>
      </c>
      <c r="C21" s="121" t="s">
        <v>396</v>
      </c>
      <c r="D21" s="121">
        <v>70000</v>
      </c>
      <c r="E21" s="121">
        <v>38</v>
      </c>
    </row>
    <row r="22" spans="1:5" x14ac:dyDescent="0.3">
      <c r="A22" s="75">
        <v>20</v>
      </c>
      <c r="B22" s="76" t="s">
        <v>397</v>
      </c>
      <c r="C22" s="76" t="s">
        <v>398</v>
      </c>
      <c r="D22" s="76">
        <v>65000</v>
      </c>
      <c r="E22" s="76">
        <v>35</v>
      </c>
    </row>
  </sheetData>
  <phoneticPr fontId="34" type="noConversion"/>
  <conditionalFormatting sqref="D3:D22">
    <cfRule type="cellIs" dxfId="3" priority="1" operator="greaterThan">
      <formula>70000</formula>
    </cfRule>
    <cfRule type="cellIs" dxfId="2" priority="2" operator="greaterThan">
      <formula>80000</formula>
    </cfRule>
  </conditionalFormatting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6F1E-B702-464E-9126-DEE24E981ED5}">
  <dimension ref="A2:E22"/>
  <sheetViews>
    <sheetView workbookViewId="0">
      <selection activeCell="G10" sqref="G10"/>
    </sheetView>
  </sheetViews>
  <sheetFormatPr defaultRowHeight="14.4" x14ac:dyDescent="0.3"/>
  <cols>
    <col min="1" max="1" width="6.5546875" bestFit="1" customWidth="1"/>
    <col min="2" max="2" width="10.21875" bestFit="1" customWidth="1"/>
    <col min="3" max="3" width="9.6640625" bestFit="1" customWidth="1"/>
    <col min="4" max="4" width="6.77734375" customWidth="1"/>
    <col min="5" max="5" width="7.109375" customWidth="1"/>
  </cols>
  <sheetData>
    <row r="2" spans="1:5" x14ac:dyDescent="0.3">
      <c r="A2" s="137" t="s">
        <v>356</v>
      </c>
      <c r="B2" s="137" t="s">
        <v>462</v>
      </c>
      <c r="C2" s="137" t="s">
        <v>463</v>
      </c>
      <c r="D2" s="137" t="s">
        <v>127</v>
      </c>
      <c r="E2" s="137" t="s">
        <v>161</v>
      </c>
    </row>
    <row r="3" spans="1:5" x14ac:dyDescent="0.3">
      <c r="A3" s="75">
        <v>1</v>
      </c>
      <c r="B3" s="76" t="s">
        <v>437</v>
      </c>
      <c r="C3" s="76" t="s">
        <v>371</v>
      </c>
      <c r="D3" s="76">
        <v>50000</v>
      </c>
      <c r="E3" s="76">
        <v>30</v>
      </c>
    </row>
    <row r="4" spans="1:5" x14ac:dyDescent="0.3">
      <c r="A4" s="75">
        <v>2</v>
      </c>
      <c r="B4" s="76" t="s">
        <v>438</v>
      </c>
      <c r="C4" s="76" t="s">
        <v>439</v>
      </c>
      <c r="D4" s="76">
        <v>60000</v>
      </c>
      <c r="E4" s="76">
        <v>35</v>
      </c>
    </row>
    <row r="5" spans="1:5" x14ac:dyDescent="0.3">
      <c r="A5" s="75">
        <v>3</v>
      </c>
      <c r="B5" s="76" t="s">
        <v>440</v>
      </c>
      <c r="C5" s="76" t="s">
        <v>365</v>
      </c>
      <c r="D5" s="76">
        <v>75000</v>
      </c>
      <c r="E5" s="76">
        <v>40</v>
      </c>
    </row>
    <row r="6" spans="1:5" x14ac:dyDescent="0.3">
      <c r="A6" s="75">
        <v>4</v>
      </c>
      <c r="B6" s="76" t="s">
        <v>441</v>
      </c>
      <c r="C6" s="76" t="s">
        <v>442</v>
      </c>
      <c r="D6" s="76">
        <v>55000</v>
      </c>
      <c r="E6" s="76">
        <v>28</v>
      </c>
    </row>
    <row r="7" spans="1:5" x14ac:dyDescent="0.3">
      <c r="A7" s="75">
        <v>5</v>
      </c>
      <c r="B7" s="76" t="s">
        <v>374</v>
      </c>
      <c r="C7" s="76" t="s">
        <v>361</v>
      </c>
      <c r="D7" s="76">
        <v>80000</v>
      </c>
      <c r="E7" s="76">
        <v>45</v>
      </c>
    </row>
    <row r="8" spans="1:5" x14ac:dyDescent="0.3">
      <c r="A8" s="75">
        <v>6</v>
      </c>
      <c r="B8" s="76" t="s">
        <v>443</v>
      </c>
      <c r="C8" s="76" t="s">
        <v>375</v>
      </c>
      <c r="D8" s="76">
        <v>65000</v>
      </c>
      <c r="E8" s="76">
        <v>33</v>
      </c>
    </row>
    <row r="9" spans="1:5" x14ac:dyDescent="0.3">
      <c r="A9" s="75">
        <v>7</v>
      </c>
      <c r="B9" s="76" t="s">
        <v>444</v>
      </c>
      <c r="C9" s="76" t="s">
        <v>445</v>
      </c>
      <c r="D9" s="76">
        <v>70000</v>
      </c>
      <c r="E9" s="76">
        <v>38</v>
      </c>
    </row>
    <row r="10" spans="1:5" x14ac:dyDescent="0.3">
      <c r="A10" s="75">
        <v>8</v>
      </c>
      <c r="B10" s="76" t="s">
        <v>446</v>
      </c>
      <c r="C10" s="76" t="s">
        <v>381</v>
      </c>
      <c r="D10" s="76">
        <v>60000</v>
      </c>
      <c r="E10" s="76">
        <v>32</v>
      </c>
    </row>
    <row r="11" spans="1:5" x14ac:dyDescent="0.3">
      <c r="A11" s="75">
        <v>9</v>
      </c>
      <c r="B11" s="76" t="s">
        <v>447</v>
      </c>
      <c r="C11" s="76" t="s">
        <v>394</v>
      </c>
      <c r="D11" s="76">
        <v>85000</v>
      </c>
      <c r="E11" s="76">
        <v>42</v>
      </c>
    </row>
    <row r="12" spans="1:5" x14ac:dyDescent="0.3">
      <c r="A12" s="75">
        <v>10</v>
      </c>
      <c r="B12" s="76" t="s">
        <v>448</v>
      </c>
      <c r="C12" s="76" t="s">
        <v>449</v>
      </c>
      <c r="D12" s="76">
        <v>70000</v>
      </c>
      <c r="E12" s="76">
        <v>36</v>
      </c>
    </row>
    <row r="13" spans="1:5" x14ac:dyDescent="0.3">
      <c r="A13" s="75">
        <v>11</v>
      </c>
      <c r="B13" s="76" t="s">
        <v>450</v>
      </c>
      <c r="C13" s="76" t="s">
        <v>386</v>
      </c>
      <c r="D13" s="76">
        <v>60000</v>
      </c>
      <c r="E13" s="76">
        <v>31</v>
      </c>
    </row>
    <row r="14" spans="1:5" x14ac:dyDescent="0.3">
      <c r="A14" s="75">
        <v>12</v>
      </c>
      <c r="B14" s="76" t="s">
        <v>451</v>
      </c>
      <c r="C14" s="76" t="s">
        <v>373</v>
      </c>
      <c r="D14" s="76">
        <v>55000</v>
      </c>
      <c r="E14" s="76">
        <v>29</v>
      </c>
    </row>
    <row r="15" spans="1:5" x14ac:dyDescent="0.3">
      <c r="A15" s="75">
        <v>13</v>
      </c>
      <c r="B15" s="76" t="s">
        <v>452</v>
      </c>
      <c r="C15" s="76" t="s">
        <v>363</v>
      </c>
      <c r="D15" s="76">
        <v>90000</v>
      </c>
      <c r="E15" s="76">
        <v>48</v>
      </c>
    </row>
    <row r="16" spans="1:5" x14ac:dyDescent="0.3">
      <c r="A16" s="75">
        <v>14</v>
      </c>
      <c r="B16" s="76" t="s">
        <v>453</v>
      </c>
      <c r="C16" s="76" t="s">
        <v>369</v>
      </c>
      <c r="D16" s="76">
        <v>65000</v>
      </c>
      <c r="E16" s="76">
        <v>34</v>
      </c>
    </row>
    <row r="17" spans="1:5" x14ac:dyDescent="0.3">
      <c r="A17" s="75">
        <v>15</v>
      </c>
      <c r="B17" s="76" t="s">
        <v>454</v>
      </c>
      <c r="C17" s="76" t="s">
        <v>371</v>
      </c>
      <c r="D17" s="76">
        <v>75000</v>
      </c>
      <c r="E17" s="76">
        <v>39</v>
      </c>
    </row>
    <row r="18" spans="1:5" x14ac:dyDescent="0.3">
      <c r="A18" s="75">
        <v>16</v>
      </c>
      <c r="B18" s="76" t="s">
        <v>455</v>
      </c>
      <c r="C18" s="76" t="s">
        <v>365</v>
      </c>
      <c r="D18" s="76">
        <v>70000</v>
      </c>
      <c r="E18" s="76">
        <v>37</v>
      </c>
    </row>
    <row r="19" spans="1:5" x14ac:dyDescent="0.3">
      <c r="A19" s="75">
        <v>17</v>
      </c>
      <c r="B19" s="76" t="s">
        <v>456</v>
      </c>
      <c r="C19" s="76" t="s">
        <v>379</v>
      </c>
      <c r="D19" s="76">
        <v>80000</v>
      </c>
      <c r="E19" s="76">
        <v>41</v>
      </c>
    </row>
    <row r="20" spans="1:5" x14ac:dyDescent="0.3">
      <c r="A20" s="75">
        <v>18</v>
      </c>
      <c r="B20" s="76" t="s">
        <v>457</v>
      </c>
      <c r="C20" s="76" t="s">
        <v>458</v>
      </c>
      <c r="D20" s="76">
        <v>60000</v>
      </c>
      <c r="E20" s="76">
        <v>33</v>
      </c>
    </row>
    <row r="21" spans="1:5" x14ac:dyDescent="0.3">
      <c r="A21" s="75">
        <v>19</v>
      </c>
      <c r="B21" s="76" t="s">
        <v>459</v>
      </c>
      <c r="C21" s="76" t="s">
        <v>460</v>
      </c>
      <c r="D21" s="76">
        <v>70000</v>
      </c>
      <c r="E21" s="76">
        <v>38</v>
      </c>
    </row>
    <row r="22" spans="1:5" x14ac:dyDescent="0.3">
      <c r="A22" s="75">
        <v>20</v>
      </c>
      <c r="B22" s="76" t="s">
        <v>461</v>
      </c>
      <c r="C22" s="76" t="s">
        <v>394</v>
      </c>
      <c r="D22" s="76">
        <v>65000</v>
      </c>
      <c r="E22" s="76">
        <v>35</v>
      </c>
    </row>
  </sheetData>
  <conditionalFormatting sqref="D3:D22">
    <cfRule type="cellIs" dxfId="1" priority="1" operator="greaterThan">
      <formula>70000</formula>
    </cfRule>
    <cfRule type="cellIs" dxfId="0" priority="2" operator="greaterThan">
      <formula>80000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8376-E47F-4260-A4C3-75E90B229B47}">
  <dimension ref="A1:G19"/>
  <sheetViews>
    <sheetView tabSelected="1" workbookViewId="0">
      <selection activeCell="F6" sqref="F6"/>
    </sheetView>
  </sheetViews>
  <sheetFormatPr defaultRowHeight="14.4" x14ac:dyDescent="0.3"/>
  <cols>
    <col min="2" max="2" width="17.21875" customWidth="1"/>
    <col min="3" max="3" width="16.21875" customWidth="1"/>
    <col min="4" max="4" width="18" customWidth="1"/>
    <col min="5" max="5" width="10.21875" style="134" customWidth="1"/>
  </cols>
  <sheetData>
    <row r="1" spans="1:7" x14ac:dyDescent="0.3">
      <c r="A1" s="124" t="s">
        <v>399</v>
      </c>
      <c r="B1" s="125" t="s">
        <v>31</v>
      </c>
      <c r="C1" s="125" t="s">
        <v>400</v>
      </c>
      <c r="D1" s="125" t="s">
        <v>401</v>
      </c>
      <c r="E1" s="125" t="s">
        <v>402</v>
      </c>
      <c r="F1" s="125" t="s">
        <v>403</v>
      </c>
      <c r="G1" s="126" t="s">
        <v>404</v>
      </c>
    </row>
    <row r="2" spans="1:7" x14ac:dyDescent="0.3">
      <c r="A2" s="127">
        <v>11280</v>
      </c>
      <c r="B2" s="128" t="s">
        <v>405</v>
      </c>
      <c r="C2" s="128" t="s">
        <v>406</v>
      </c>
      <c r="D2" s="128">
        <v>15</v>
      </c>
      <c r="E2" s="128">
        <v>30000</v>
      </c>
      <c r="F2" s="128">
        <v>450000</v>
      </c>
      <c r="G2" s="129">
        <f>IF(D2&gt;20,E2*20/100,0)</f>
        <v>0</v>
      </c>
    </row>
    <row r="3" spans="1:7" x14ac:dyDescent="0.3">
      <c r="A3" s="130">
        <v>11281</v>
      </c>
      <c r="B3" s="131" t="s">
        <v>407</v>
      </c>
      <c r="C3" s="131" t="s">
        <v>408</v>
      </c>
      <c r="D3" s="131">
        <v>10</v>
      </c>
      <c r="E3" s="131">
        <v>25000</v>
      </c>
      <c r="F3" s="131">
        <v>250000</v>
      </c>
      <c r="G3" s="129">
        <f t="shared" ref="G3:G19" si="0">IF(D3&gt;20,E3*20/100,0)</f>
        <v>0</v>
      </c>
    </row>
    <row r="4" spans="1:7" x14ac:dyDescent="0.3">
      <c r="A4" s="130">
        <v>11282</v>
      </c>
      <c r="B4" s="131" t="s">
        <v>409</v>
      </c>
      <c r="C4" s="131" t="s">
        <v>410</v>
      </c>
      <c r="D4" s="131">
        <v>150</v>
      </c>
      <c r="E4" s="131">
        <v>28000</v>
      </c>
      <c r="F4" s="131">
        <v>4200000</v>
      </c>
      <c r="G4" s="129">
        <f t="shared" si="0"/>
        <v>5600</v>
      </c>
    </row>
    <row r="5" spans="1:7" x14ac:dyDescent="0.3">
      <c r="A5" s="130">
        <v>11283</v>
      </c>
      <c r="B5" s="131" t="s">
        <v>411</v>
      </c>
      <c r="C5" s="131" t="s">
        <v>412</v>
      </c>
      <c r="D5" s="131">
        <v>12</v>
      </c>
      <c r="E5" s="131">
        <v>30000</v>
      </c>
      <c r="F5" s="131">
        <v>360000</v>
      </c>
      <c r="G5" s="129">
        <f t="shared" si="0"/>
        <v>0</v>
      </c>
    </row>
    <row r="6" spans="1:7" x14ac:dyDescent="0.3">
      <c r="A6" s="130">
        <v>11284</v>
      </c>
      <c r="B6" s="131" t="s">
        <v>413</v>
      </c>
      <c r="C6" s="131" t="s">
        <v>414</v>
      </c>
      <c r="D6" s="131">
        <v>20</v>
      </c>
      <c r="E6" s="131">
        <v>30000</v>
      </c>
      <c r="F6" s="131">
        <v>600000</v>
      </c>
      <c r="G6" s="129">
        <f t="shared" si="0"/>
        <v>0</v>
      </c>
    </row>
    <row r="7" spans="1:7" x14ac:dyDescent="0.3">
      <c r="A7" s="130">
        <v>11285</v>
      </c>
      <c r="B7" s="131" t="s">
        <v>415</v>
      </c>
      <c r="C7" s="131" t="s">
        <v>416</v>
      </c>
      <c r="D7" s="131">
        <v>20</v>
      </c>
      <c r="E7" s="131">
        <v>26000</v>
      </c>
      <c r="F7" s="131">
        <v>520000</v>
      </c>
      <c r="G7" s="129">
        <f t="shared" si="0"/>
        <v>0</v>
      </c>
    </row>
    <row r="8" spans="1:7" x14ac:dyDescent="0.3">
      <c r="A8" s="130">
        <v>11286</v>
      </c>
      <c r="B8" s="131" t="s">
        <v>417</v>
      </c>
      <c r="C8" s="131" t="s">
        <v>418</v>
      </c>
      <c r="D8" s="131">
        <v>2</v>
      </c>
      <c r="E8" s="131">
        <v>30000</v>
      </c>
      <c r="F8" s="131">
        <v>60000</v>
      </c>
      <c r="G8" s="129">
        <f t="shared" si="0"/>
        <v>0</v>
      </c>
    </row>
    <row r="9" spans="1:7" x14ac:dyDescent="0.3">
      <c r="A9" s="130">
        <v>11287</v>
      </c>
      <c r="B9" s="131" t="s">
        <v>419</v>
      </c>
      <c r="C9" s="131" t="s">
        <v>420</v>
      </c>
      <c r="D9" s="131">
        <v>5</v>
      </c>
      <c r="E9" s="131">
        <v>35000</v>
      </c>
      <c r="F9" s="131">
        <v>175000</v>
      </c>
      <c r="G9" s="129">
        <f t="shared" si="0"/>
        <v>0</v>
      </c>
    </row>
    <row r="10" spans="1:7" x14ac:dyDescent="0.3">
      <c r="A10" s="130">
        <v>11288</v>
      </c>
      <c r="B10" s="131" t="s">
        <v>421</v>
      </c>
      <c r="C10" s="131" t="s">
        <v>422</v>
      </c>
      <c r="D10" s="131">
        <v>80</v>
      </c>
      <c r="E10" s="131">
        <v>30000</v>
      </c>
      <c r="F10" s="131">
        <v>2400000</v>
      </c>
      <c r="G10" s="129">
        <f t="shared" si="0"/>
        <v>6000</v>
      </c>
    </row>
    <row r="11" spans="1:7" x14ac:dyDescent="0.3">
      <c r="A11" s="130">
        <v>11289</v>
      </c>
      <c r="B11" s="131" t="s">
        <v>423</v>
      </c>
      <c r="C11" s="131" t="s">
        <v>424</v>
      </c>
      <c r="D11" s="131">
        <v>100</v>
      </c>
      <c r="E11" s="131">
        <v>26000</v>
      </c>
      <c r="F11" s="131">
        <v>2600000</v>
      </c>
      <c r="G11" s="129">
        <f t="shared" si="0"/>
        <v>5200</v>
      </c>
    </row>
    <row r="12" spans="1:7" x14ac:dyDescent="0.3">
      <c r="A12" s="130">
        <v>11290</v>
      </c>
      <c r="B12" s="131" t="s">
        <v>425</v>
      </c>
      <c r="C12" s="131" t="s">
        <v>426</v>
      </c>
      <c r="D12" s="131">
        <v>20</v>
      </c>
      <c r="E12" s="131">
        <v>35000</v>
      </c>
      <c r="F12" s="131">
        <v>700000</v>
      </c>
      <c r="G12" s="129">
        <f t="shared" si="0"/>
        <v>0</v>
      </c>
    </row>
    <row r="13" spans="1:7" x14ac:dyDescent="0.3">
      <c r="A13" s="130">
        <v>11291</v>
      </c>
      <c r="B13" s="131" t="s">
        <v>427</v>
      </c>
      <c r="C13" s="131" t="s">
        <v>428</v>
      </c>
      <c r="D13" s="131">
        <v>25</v>
      </c>
      <c r="E13" s="131">
        <v>40000</v>
      </c>
      <c r="F13" s="131">
        <v>1000000</v>
      </c>
      <c r="G13" s="129">
        <f t="shared" si="0"/>
        <v>8000</v>
      </c>
    </row>
    <row r="14" spans="1:7" x14ac:dyDescent="0.3">
      <c r="A14" s="130">
        <v>11292</v>
      </c>
      <c r="B14" s="131" t="s">
        <v>429</v>
      </c>
      <c r="C14" s="131" t="s">
        <v>410</v>
      </c>
      <c r="D14" s="131">
        <v>10</v>
      </c>
      <c r="E14" s="131">
        <v>28000</v>
      </c>
      <c r="F14" s="131">
        <v>280000</v>
      </c>
      <c r="G14" s="129">
        <f t="shared" si="0"/>
        <v>0</v>
      </c>
    </row>
    <row r="15" spans="1:7" x14ac:dyDescent="0.3">
      <c r="A15" s="130">
        <v>11293</v>
      </c>
      <c r="B15" s="131" t="s">
        <v>430</v>
      </c>
      <c r="C15" s="131" t="s">
        <v>412</v>
      </c>
      <c r="D15" s="131">
        <v>10</v>
      </c>
      <c r="E15" s="131">
        <v>30000</v>
      </c>
      <c r="F15" s="131">
        <v>300000</v>
      </c>
      <c r="G15" s="129">
        <f t="shared" si="0"/>
        <v>0</v>
      </c>
    </row>
    <row r="16" spans="1:7" x14ac:dyDescent="0.3">
      <c r="A16" s="130">
        <v>11294</v>
      </c>
      <c r="B16" s="131" t="s">
        <v>431</v>
      </c>
      <c r="C16" s="131" t="s">
        <v>414</v>
      </c>
      <c r="D16" s="131">
        <v>5</v>
      </c>
      <c r="E16" s="131">
        <v>30000</v>
      </c>
      <c r="F16" s="131">
        <v>150000</v>
      </c>
      <c r="G16" s="129">
        <f t="shared" si="0"/>
        <v>0</v>
      </c>
    </row>
    <row r="17" spans="1:7" x14ac:dyDescent="0.3">
      <c r="A17" s="130">
        <v>11295</v>
      </c>
      <c r="B17" s="131" t="s">
        <v>432</v>
      </c>
      <c r="C17" s="131" t="s">
        <v>416</v>
      </c>
      <c r="D17" s="131">
        <v>180</v>
      </c>
      <c r="E17" s="131">
        <v>26000</v>
      </c>
      <c r="F17" s="131">
        <v>4680000</v>
      </c>
      <c r="G17" s="129">
        <f t="shared" si="0"/>
        <v>5200</v>
      </c>
    </row>
    <row r="18" spans="1:7" x14ac:dyDescent="0.3">
      <c r="A18" s="130">
        <v>11296</v>
      </c>
      <c r="B18" s="131" t="s">
        <v>433</v>
      </c>
      <c r="C18" s="131" t="s">
        <v>418</v>
      </c>
      <c r="D18" s="131">
        <v>5</v>
      </c>
      <c r="E18" s="131">
        <v>30000</v>
      </c>
      <c r="F18" s="131">
        <v>150000</v>
      </c>
      <c r="G18" s="129">
        <f t="shared" si="0"/>
        <v>0</v>
      </c>
    </row>
    <row r="19" spans="1:7" x14ac:dyDescent="0.3">
      <c r="A19" s="132">
        <v>11297</v>
      </c>
      <c r="B19" s="133" t="s">
        <v>434</v>
      </c>
      <c r="C19" s="133" t="s">
        <v>420</v>
      </c>
      <c r="D19" s="133">
        <v>250</v>
      </c>
      <c r="E19" s="133">
        <v>35000</v>
      </c>
      <c r="F19" s="133">
        <v>8750000</v>
      </c>
      <c r="G19" s="129">
        <f t="shared" si="0"/>
        <v>7000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B191-99F8-406D-A963-6E1720A1332D}">
  <dimension ref="B2:H20"/>
  <sheetViews>
    <sheetView workbookViewId="0">
      <selection activeCell="F27" sqref="F27"/>
    </sheetView>
  </sheetViews>
  <sheetFormatPr defaultRowHeight="14.4" x14ac:dyDescent="0.3"/>
  <cols>
    <col min="2" max="2" width="8.44140625" style="6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6" customFormat="1" x14ac:dyDescent="0.3">
      <c r="B2" s="135" t="s">
        <v>399</v>
      </c>
      <c r="C2" s="135" t="s">
        <v>31</v>
      </c>
      <c r="D2" s="135" t="s">
        <v>400</v>
      </c>
      <c r="E2" s="135" t="s">
        <v>401</v>
      </c>
      <c r="F2" s="135" t="s">
        <v>402</v>
      </c>
      <c r="G2" s="135" t="s">
        <v>403</v>
      </c>
      <c r="H2" s="135" t="s">
        <v>359</v>
      </c>
    </row>
    <row r="3" spans="2:8" x14ac:dyDescent="0.3">
      <c r="B3" s="75">
        <v>11280</v>
      </c>
      <c r="C3" s="76" t="s">
        <v>405</v>
      </c>
      <c r="D3" s="76" t="s">
        <v>406</v>
      </c>
      <c r="E3" s="76">
        <v>15</v>
      </c>
      <c r="F3" s="76">
        <v>30000</v>
      </c>
      <c r="G3" s="76">
        <v>450000</v>
      </c>
      <c r="H3" s="76">
        <f>IF(E3&gt;20,F3*20/100,0)</f>
        <v>0</v>
      </c>
    </row>
    <row r="4" spans="2:8" x14ac:dyDescent="0.3">
      <c r="B4" s="75">
        <v>11281</v>
      </c>
      <c r="C4" s="76" t="s">
        <v>407</v>
      </c>
      <c r="D4" s="76" t="s">
        <v>408</v>
      </c>
      <c r="E4" s="76">
        <v>10</v>
      </c>
      <c r="F4" s="76">
        <v>25000</v>
      </c>
      <c r="G4" s="76">
        <v>250000</v>
      </c>
      <c r="H4" s="76">
        <f t="shared" ref="H4:H20" si="0">IF(E4&gt;20,F4*20/100,0)</f>
        <v>0</v>
      </c>
    </row>
    <row r="5" spans="2:8" x14ac:dyDescent="0.3">
      <c r="B5" s="75">
        <v>11282</v>
      </c>
      <c r="C5" s="76" t="s">
        <v>409</v>
      </c>
      <c r="D5" s="76" t="s">
        <v>410</v>
      </c>
      <c r="E5" s="76">
        <v>150</v>
      </c>
      <c r="F5" s="76">
        <v>28000</v>
      </c>
      <c r="G5" s="76">
        <v>4200000</v>
      </c>
      <c r="H5" s="76">
        <f t="shared" si="0"/>
        <v>5600</v>
      </c>
    </row>
    <row r="6" spans="2:8" x14ac:dyDescent="0.3">
      <c r="B6" s="75">
        <v>11283</v>
      </c>
      <c r="C6" s="76" t="s">
        <v>411</v>
      </c>
      <c r="D6" s="76" t="s">
        <v>412</v>
      </c>
      <c r="E6" s="76">
        <v>12</v>
      </c>
      <c r="F6" s="76">
        <v>30000</v>
      </c>
      <c r="G6" s="76">
        <v>360000</v>
      </c>
      <c r="H6" s="76">
        <f t="shared" si="0"/>
        <v>0</v>
      </c>
    </row>
    <row r="7" spans="2:8" x14ac:dyDescent="0.3">
      <c r="B7" s="75">
        <v>11284</v>
      </c>
      <c r="C7" s="76" t="s">
        <v>413</v>
      </c>
      <c r="D7" s="76" t="s">
        <v>414</v>
      </c>
      <c r="E7" s="76">
        <v>20</v>
      </c>
      <c r="F7" s="76">
        <v>30000</v>
      </c>
      <c r="G7" s="76">
        <v>600000</v>
      </c>
      <c r="H7" s="76">
        <f t="shared" si="0"/>
        <v>0</v>
      </c>
    </row>
    <row r="8" spans="2:8" x14ac:dyDescent="0.3">
      <c r="B8" s="75">
        <v>11285</v>
      </c>
      <c r="C8" s="76" t="s">
        <v>415</v>
      </c>
      <c r="D8" s="76" t="s">
        <v>416</v>
      </c>
      <c r="E8" s="76">
        <v>20</v>
      </c>
      <c r="F8" s="76">
        <v>26000</v>
      </c>
      <c r="G8" s="76">
        <v>520000</v>
      </c>
      <c r="H8" s="76">
        <f t="shared" si="0"/>
        <v>0</v>
      </c>
    </row>
    <row r="9" spans="2:8" x14ac:dyDescent="0.3">
      <c r="B9" s="75">
        <v>11286</v>
      </c>
      <c r="C9" s="76" t="s">
        <v>417</v>
      </c>
      <c r="D9" s="76" t="s">
        <v>418</v>
      </c>
      <c r="E9" s="76">
        <v>2</v>
      </c>
      <c r="F9" s="76">
        <v>30000</v>
      </c>
      <c r="G9" s="76">
        <v>60000</v>
      </c>
      <c r="H9" s="76">
        <f t="shared" si="0"/>
        <v>0</v>
      </c>
    </row>
    <row r="10" spans="2:8" x14ac:dyDescent="0.3">
      <c r="B10" s="75">
        <v>11287</v>
      </c>
      <c r="C10" s="76" t="s">
        <v>419</v>
      </c>
      <c r="D10" s="76" t="s">
        <v>420</v>
      </c>
      <c r="E10" s="76">
        <v>5</v>
      </c>
      <c r="F10" s="76">
        <v>35000</v>
      </c>
      <c r="G10" s="76">
        <v>175000</v>
      </c>
      <c r="H10" s="76">
        <f t="shared" si="0"/>
        <v>0</v>
      </c>
    </row>
    <row r="11" spans="2:8" x14ac:dyDescent="0.3">
      <c r="B11" s="75">
        <v>11288</v>
      </c>
      <c r="C11" s="76" t="s">
        <v>421</v>
      </c>
      <c r="D11" s="76" t="s">
        <v>422</v>
      </c>
      <c r="E11" s="76">
        <v>80</v>
      </c>
      <c r="F11" s="76">
        <v>30000</v>
      </c>
      <c r="G11" s="76">
        <v>2400000</v>
      </c>
      <c r="H11" s="76">
        <f t="shared" si="0"/>
        <v>6000</v>
      </c>
    </row>
    <row r="12" spans="2:8" x14ac:dyDescent="0.3">
      <c r="B12" s="75">
        <v>11289</v>
      </c>
      <c r="C12" s="76" t="s">
        <v>423</v>
      </c>
      <c r="D12" s="76" t="s">
        <v>424</v>
      </c>
      <c r="E12" s="76">
        <v>100</v>
      </c>
      <c r="F12" s="76">
        <v>26000</v>
      </c>
      <c r="G12" s="76">
        <v>2600000</v>
      </c>
      <c r="H12" s="76">
        <f t="shared" si="0"/>
        <v>5200</v>
      </c>
    </row>
    <row r="13" spans="2:8" x14ac:dyDescent="0.3">
      <c r="B13" s="75">
        <v>11290</v>
      </c>
      <c r="C13" s="76" t="s">
        <v>425</v>
      </c>
      <c r="D13" s="76" t="s">
        <v>426</v>
      </c>
      <c r="E13" s="76">
        <v>20</v>
      </c>
      <c r="F13" s="76">
        <v>35000</v>
      </c>
      <c r="G13" s="76">
        <v>700000</v>
      </c>
      <c r="H13" s="76">
        <f t="shared" si="0"/>
        <v>0</v>
      </c>
    </row>
    <row r="14" spans="2:8" x14ac:dyDescent="0.3">
      <c r="B14" s="75">
        <v>11291</v>
      </c>
      <c r="C14" s="76" t="s">
        <v>427</v>
      </c>
      <c r="D14" s="76" t="s">
        <v>428</v>
      </c>
      <c r="E14" s="76">
        <v>25</v>
      </c>
      <c r="F14" s="76">
        <v>40000</v>
      </c>
      <c r="G14" s="76">
        <v>1000000</v>
      </c>
      <c r="H14" s="76">
        <f t="shared" si="0"/>
        <v>8000</v>
      </c>
    </row>
    <row r="15" spans="2:8" x14ac:dyDescent="0.3">
      <c r="B15" s="75">
        <v>11292</v>
      </c>
      <c r="C15" s="76" t="s">
        <v>429</v>
      </c>
      <c r="D15" s="76" t="s">
        <v>410</v>
      </c>
      <c r="E15" s="76">
        <v>10</v>
      </c>
      <c r="F15" s="76">
        <v>28000</v>
      </c>
      <c r="G15" s="76">
        <v>280000</v>
      </c>
      <c r="H15" s="76">
        <f t="shared" si="0"/>
        <v>0</v>
      </c>
    </row>
    <row r="16" spans="2:8" x14ac:dyDescent="0.3">
      <c r="B16" s="75">
        <v>11293</v>
      </c>
      <c r="C16" s="76" t="s">
        <v>430</v>
      </c>
      <c r="D16" s="76" t="s">
        <v>412</v>
      </c>
      <c r="E16" s="76">
        <v>10</v>
      </c>
      <c r="F16" s="76">
        <v>30000</v>
      </c>
      <c r="G16" s="76">
        <v>300000</v>
      </c>
      <c r="H16" s="76">
        <f t="shared" si="0"/>
        <v>0</v>
      </c>
    </row>
    <row r="17" spans="2:8" x14ac:dyDescent="0.3">
      <c r="B17" s="75">
        <v>11294</v>
      </c>
      <c r="C17" s="76" t="s">
        <v>431</v>
      </c>
      <c r="D17" s="76" t="s">
        <v>414</v>
      </c>
      <c r="E17" s="76">
        <v>5</v>
      </c>
      <c r="F17" s="76">
        <v>30000</v>
      </c>
      <c r="G17" s="76">
        <v>150000</v>
      </c>
      <c r="H17" s="76">
        <f t="shared" si="0"/>
        <v>0</v>
      </c>
    </row>
    <row r="18" spans="2:8" x14ac:dyDescent="0.3">
      <c r="B18" s="75">
        <v>11295</v>
      </c>
      <c r="C18" s="76" t="s">
        <v>432</v>
      </c>
      <c r="D18" s="76" t="s">
        <v>416</v>
      </c>
      <c r="E18" s="76">
        <v>180</v>
      </c>
      <c r="F18" s="76">
        <v>26000</v>
      </c>
      <c r="G18" s="76">
        <v>4680000</v>
      </c>
      <c r="H18" s="76">
        <f t="shared" si="0"/>
        <v>5200</v>
      </c>
    </row>
    <row r="19" spans="2:8" x14ac:dyDescent="0.3">
      <c r="B19" s="75">
        <v>11296</v>
      </c>
      <c r="C19" s="76" t="s">
        <v>433</v>
      </c>
      <c r="D19" s="76" t="s">
        <v>418</v>
      </c>
      <c r="E19" s="76">
        <v>5</v>
      </c>
      <c r="F19" s="76">
        <v>30000</v>
      </c>
      <c r="G19" s="76">
        <v>150000</v>
      </c>
      <c r="H19" s="76">
        <f t="shared" si="0"/>
        <v>0</v>
      </c>
    </row>
    <row r="20" spans="2:8" x14ac:dyDescent="0.3">
      <c r="B20" s="75">
        <v>11297</v>
      </c>
      <c r="C20" s="76" t="s">
        <v>434</v>
      </c>
      <c r="D20" s="76" t="s">
        <v>420</v>
      </c>
      <c r="E20" s="76">
        <v>250</v>
      </c>
      <c r="F20" s="76">
        <v>35000</v>
      </c>
      <c r="G20" s="76">
        <v>8750000</v>
      </c>
      <c r="H20" s="76">
        <f t="shared" si="0"/>
        <v>7000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E6F-BCFE-498B-89AB-C87BC6BCE8ED}">
  <dimension ref="A1:G17"/>
  <sheetViews>
    <sheetView workbookViewId="0">
      <selection activeCell="D6" sqref="D6"/>
    </sheetView>
  </sheetViews>
  <sheetFormatPr defaultRowHeight="14.4" x14ac:dyDescent="0.3"/>
  <cols>
    <col min="2" max="2" width="36" customWidth="1"/>
    <col min="3" max="3" width="13.21875" customWidth="1"/>
    <col min="4" max="4" width="12.88671875" customWidth="1"/>
    <col min="5" max="5" width="10.109375" customWidth="1"/>
    <col min="6" max="6" width="23" customWidth="1"/>
  </cols>
  <sheetData>
    <row r="1" spans="1:7" ht="14.4" customHeight="1" x14ac:dyDescent="0.3">
      <c r="A1" s="3" t="s">
        <v>475</v>
      </c>
      <c r="B1" s="3" t="s">
        <v>469</v>
      </c>
      <c r="C1" s="3"/>
      <c r="D1" s="3"/>
      <c r="E1" s="3"/>
      <c r="F1" s="3"/>
      <c r="G1" s="3"/>
    </row>
    <row r="2" spans="1:7" x14ac:dyDescent="0.3">
      <c r="A2" s="4">
        <v>1</v>
      </c>
      <c r="B2" s="4" t="s">
        <v>470</v>
      </c>
      <c r="C2" s="4"/>
      <c r="D2" s="4"/>
      <c r="E2" s="4"/>
      <c r="F2" s="4"/>
      <c r="G2" s="4"/>
    </row>
    <row r="3" spans="1:7" ht="14.4" customHeight="1" x14ac:dyDescent="0.3">
      <c r="A3" s="4">
        <v>2</v>
      </c>
      <c r="B3" s="4" t="s">
        <v>471</v>
      </c>
      <c r="C3" s="4"/>
      <c r="D3" s="4"/>
      <c r="E3" s="4"/>
      <c r="F3" s="4"/>
      <c r="G3" s="4"/>
    </row>
    <row r="4" spans="1:7" ht="14.4" customHeight="1" x14ac:dyDescent="0.3">
      <c r="A4" s="4">
        <v>3</v>
      </c>
      <c r="B4" s="4" t="s">
        <v>472</v>
      </c>
      <c r="C4" s="4"/>
      <c r="D4" s="4"/>
      <c r="E4" s="4"/>
      <c r="F4" s="4"/>
      <c r="G4" s="4"/>
    </row>
    <row r="5" spans="1:7" x14ac:dyDescent="0.3">
      <c r="A5" s="4">
        <v>4</v>
      </c>
      <c r="B5" s="4" t="s">
        <v>473</v>
      </c>
      <c r="C5" s="4"/>
      <c r="D5" s="4"/>
      <c r="E5" s="4"/>
      <c r="F5" s="4"/>
      <c r="G5" s="4"/>
    </row>
    <row r="6" spans="1:7" x14ac:dyDescent="0.3">
      <c r="A6" s="4">
        <v>5</v>
      </c>
      <c r="B6" s="4" t="s">
        <v>474</v>
      </c>
      <c r="C6" s="4"/>
      <c r="D6" s="4"/>
      <c r="E6" s="4"/>
      <c r="F6" s="4"/>
      <c r="G6" s="4"/>
    </row>
    <row r="7" spans="1:7" x14ac:dyDescent="0.3">
      <c r="A7" s="4"/>
      <c r="B7" s="4"/>
    </row>
    <row r="12" spans="1:7" x14ac:dyDescent="0.3">
      <c r="A12" s="140" t="s">
        <v>475</v>
      </c>
      <c r="B12" s="140" t="s">
        <v>476</v>
      </c>
      <c r="C12" s="140" t="s">
        <v>477</v>
      </c>
      <c r="D12" s="140" t="s">
        <v>478</v>
      </c>
      <c r="E12" s="140" t="s">
        <v>479</v>
      </c>
      <c r="F12" s="140" t="s">
        <v>480</v>
      </c>
    </row>
    <row r="13" spans="1:7" x14ac:dyDescent="0.3">
      <c r="A13">
        <v>1</v>
      </c>
      <c r="B13" t="s">
        <v>481</v>
      </c>
      <c r="C13" t="s">
        <v>482</v>
      </c>
      <c r="D13">
        <v>1.0900000000000001</v>
      </c>
      <c r="E13" t="s">
        <v>483</v>
      </c>
      <c r="F13" t="s">
        <v>484</v>
      </c>
    </row>
    <row r="14" spans="1:7" x14ac:dyDescent="0.3">
      <c r="A14">
        <v>2</v>
      </c>
      <c r="B14" t="s">
        <v>485</v>
      </c>
      <c r="C14" t="s">
        <v>486</v>
      </c>
      <c r="D14">
        <v>1.26</v>
      </c>
      <c r="E14" t="s">
        <v>487</v>
      </c>
      <c r="F14" t="s">
        <v>481</v>
      </c>
    </row>
    <row r="15" spans="1:7" x14ac:dyDescent="0.3">
      <c r="A15">
        <v>3</v>
      </c>
      <c r="B15" t="s">
        <v>488</v>
      </c>
      <c r="C15" t="s">
        <v>489</v>
      </c>
      <c r="D15">
        <v>155.6</v>
      </c>
      <c r="E15" t="s">
        <v>490</v>
      </c>
      <c r="F15" t="s">
        <v>488</v>
      </c>
    </row>
    <row r="16" spans="1:7" x14ac:dyDescent="0.3">
      <c r="A16">
        <v>4</v>
      </c>
      <c r="B16" t="s">
        <v>481</v>
      </c>
      <c r="C16" t="s">
        <v>491</v>
      </c>
      <c r="D16">
        <v>83.15</v>
      </c>
      <c r="E16" t="s">
        <v>492</v>
      </c>
      <c r="F16" t="s">
        <v>484</v>
      </c>
    </row>
    <row r="17" spans="1:6" x14ac:dyDescent="0.3">
      <c r="A17">
        <v>5</v>
      </c>
      <c r="B17" t="s">
        <v>493</v>
      </c>
      <c r="C17" t="s">
        <v>494</v>
      </c>
      <c r="D17">
        <v>0.91</v>
      </c>
      <c r="E17" t="s">
        <v>495</v>
      </c>
      <c r="F17" t="s">
        <v>493</v>
      </c>
    </row>
  </sheetData>
  <phoneticPr fontId="3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382EA-E890-4BDF-BCC7-68392C7DC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average1</vt:lpstr>
      <vt:lpstr>AVERAGE 3</vt:lpstr>
      <vt:lpstr>COUNT 1</vt:lpstr>
      <vt:lpstr>count2</vt:lpstr>
      <vt:lpstr>COUNT 3 - Question</vt:lpstr>
      <vt:lpstr>hlookup</vt:lpstr>
      <vt:lpstr>if1</vt:lpstr>
      <vt:lpstr>if2</vt:lpstr>
      <vt:lpstr>if3</vt:lpstr>
      <vt:lpstr>if4</vt:lpstr>
      <vt:lpstr>maths1</vt:lpstr>
      <vt:lpstr>max min1</vt:lpstr>
      <vt:lpstr>max min2</vt:lpstr>
      <vt:lpstr>max min3</vt:lpstr>
      <vt:lpstr>nested if1</vt:lpstr>
      <vt:lpstr>sum1</vt:lpstr>
      <vt:lpstr>sum2</vt:lpstr>
      <vt:lpstr>sumif1</vt:lpstr>
      <vt:lpstr>sumif2</vt:lpstr>
      <vt:lpstr>vlookup approximate match</vt:lpstr>
      <vt:lpstr>vlookup1</vt:lpstr>
      <vt:lpstr>vlookup2a</vt:lpstr>
      <vt:lpstr>first exercise</vt:lpstr>
      <vt:lpstr>Table3</vt:lpstr>
      <vt:lpstr>lec macros</vt:lpstr>
      <vt:lpstr>Sheet24</vt:lpstr>
      <vt:lpstr>Sheet25</vt:lpstr>
      <vt:lpstr>Sheet26</vt:lpstr>
      <vt:lpstr>vba</vt:lpstr>
      <vt:lpstr>vba1</vt:lpstr>
      <vt:lpstr>question_4power_query_file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Alwat</dc:creator>
  <cp:lastModifiedBy>Sumit Alwat</cp:lastModifiedBy>
  <dcterms:created xsi:type="dcterms:W3CDTF">2025-06-03T07:35:54Z</dcterms:created>
  <dcterms:modified xsi:type="dcterms:W3CDTF">2025-06-21T15:23:55Z</dcterms:modified>
</cp:coreProperties>
</file>