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d.docs.live.net/d18b101b82ebc1c1/Desktop/Endemo2/input (structure)/Historical_data/HOU/hh/"/>
    </mc:Choice>
  </mc:AlternateContent>
  <xr:revisionPtr revIDLastSave="53" documentId="11_AD4DB114E441178AC67DF4C4B694CA64693EDF19" xr6:coauthVersionLast="47" xr6:coauthVersionMax="47" xr10:uidLastSave="{A51B7E39-08FC-424C-9C29-CEC384C027EF}"/>
  <bookViews>
    <workbookView xWindow="-108" yWindow="-108" windowWidth="23256" windowHeight="12456" activeTab="1" xr2:uid="{00000000-000D-0000-FFFF-FFFF00000000}"/>
  </bookViews>
  <sheets>
    <sheet name="Calibration" sheetId="3" r:id="rId1"/>
    <sheet name="Data" sheetId="1" r:id="rId2"/>
    <sheet name="info"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E36" i="1"/>
  <c r="H44" i="2"/>
  <c r="F44" i="2"/>
  <c r="D36" i="1" s="1"/>
  <c r="B38" i="1"/>
  <c r="B30" i="1"/>
  <c r="B29" i="1"/>
  <c r="B23" i="1"/>
  <c r="B22" i="1"/>
  <c r="B21" i="1"/>
  <c r="B14" i="1"/>
  <c r="B12" i="1"/>
  <c r="B10" i="1"/>
  <c r="B9" i="1"/>
  <c r="B6" i="1"/>
  <c r="B4" i="1"/>
  <c r="B2" i="1"/>
  <c r="E44" i="2"/>
  <c r="E38" i="1"/>
  <c r="D38" i="1"/>
  <c r="D37" i="1"/>
  <c r="E37" i="1" s="1"/>
  <c r="D34" i="1"/>
  <c r="E34" i="1" s="1"/>
  <c r="H33" i="1"/>
  <c r="H32" i="1"/>
  <c r="H31" i="1"/>
  <c r="H30" i="1"/>
  <c r="H29" i="1"/>
  <c r="H28" i="1"/>
  <c r="H27" i="1"/>
  <c r="H26" i="1"/>
  <c r="H25" i="1"/>
  <c r="H23" i="1"/>
  <c r="H22" i="1"/>
  <c r="H21" i="1"/>
  <c r="E20" i="1"/>
  <c r="H19" i="1"/>
  <c r="H18" i="1"/>
  <c r="H17" i="1"/>
  <c r="H16" i="1"/>
  <c r="H14" i="1"/>
  <c r="H13" i="1"/>
  <c r="H12" i="1"/>
  <c r="H10" i="1"/>
  <c r="H9" i="1"/>
  <c r="H8" i="1"/>
  <c r="H7" i="1"/>
  <c r="H6" i="1"/>
  <c r="H5" i="1"/>
  <c r="H4" i="1"/>
</calcChain>
</file>

<file path=xl/sharedStrings.xml><?xml version="1.0" encoding="utf-8"?>
<sst xmlns="http://schemas.openxmlformats.org/spreadsheetml/2006/main" count="317" uniqueCount="186">
  <si>
    <t>Country</t>
  </si>
  <si>
    <t>Source / Assumption (1990)</t>
  </si>
  <si>
    <t>Source / Assumption (2000, 2012)</t>
  </si>
  <si>
    <t>2019 in koe</t>
  </si>
  <si>
    <t>Source / Assumption (2019)</t>
  </si>
  <si>
    <t>EU</t>
  </si>
  <si>
    <t>[1]</t>
  </si>
  <si>
    <t>[2] p. 30</t>
  </si>
  <si>
    <t>[4]</t>
  </si>
  <si>
    <t>Belgium</t>
  </si>
  <si>
    <t>[9][2], A9, A10 based on [2]</t>
  </si>
  <si>
    <t>A12 based on 2012</t>
  </si>
  <si>
    <t>Bulgaria</t>
  </si>
  <si>
    <t>Czechia</t>
  </si>
  <si>
    <t>Denmark</t>
  </si>
  <si>
    <t>Germany</t>
  </si>
  <si>
    <t>Estonia</t>
  </si>
  <si>
    <t>Ireland</t>
  </si>
  <si>
    <t>Greece</t>
  </si>
  <si>
    <t>Spain</t>
  </si>
  <si>
    <t>France</t>
  </si>
  <si>
    <t>Croatia</t>
  </si>
  <si>
    <t>Italy</t>
  </si>
  <si>
    <t>[2] p. 30 (compare with [4])</t>
  </si>
  <si>
    <t>Cyprus</t>
  </si>
  <si>
    <t>[3], A2 (compare with [4])</t>
  </si>
  <si>
    <t>Latvia</t>
  </si>
  <si>
    <t>Lithuania</t>
  </si>
  <si>
    <t>Luxembourg</t>
  </si>
  <si>
    <t>[4], A9, A10</t>
  </si>
  <si>
    <t>Hungary</t>
  </si>
  <si>
    <t>Malta</t>
  </si>
  <si>
    <t>[7], A4</t>
  </si>
  <si>
    <t>Netherlands</t>
  </si>
  <si>
    <t>Austria</t>
  </si>
  <si>
    <t>Poland</t>
  </si>
  <si>
    <t>Portugal</t>
  </si>
  <si>
    <t>Romania</t>
  </si>
  <si>
    <t>Slovenia</t>
  </si>
  <si>
    <t>Slovakia</t>
  </si>
  <si>
    <t>[4], A11</t>
  </si>
  <si>
    <t>Finland</t>
  </si>
  <si>
    <t>Sweden</t>
  </si>
  <si>
    <t>United Kingdom</t>
  </si>
  <si>
    <t>Iceland</t>
  </si>
  <si>
    <t>A5</t>
  </si>
  <si>
    <t>[4], A5</t>
  </si>
  <si>
    <t>Norway</t>
  </si>
  <si>
    <t>Switzerland</t>
  </si>
  <si>
    <t>[4] for 2020, A9 + [4] for 2012</t>
  </si>
  <si>
    <t>Montenegro</t>
  </si>
  <si>
    <t>A2</t>
  </si>
  <si>
    <t>North Macedonia</t>
  </si>
  <si>
    <t>[5] p. 3</t>
  </si>
  <si>
    <t>Serbia</t>
  </si>
  <si>
    <t>[8] p. 94, C1</t>
  </si>
  <si>
    <t>Albania</t>
  </si>
  <si>
    <t>A2, A7, based on [10] p. 56</t>
  </si>
  <si>
    <t>Bosnia and Herzegovina</t>
  </si>
  <si>
    <t>[6] p.6, A2</t>
  </si>
  <si>
    <t>1 kgoe</t>
  </si>
  <si>
    <t>=</t>
  </si>
  <si>
    <t>kWh</t>
  </si>
  <si>
    <t>Description:</t>
  </si>
  <si>
    <t>Specific energy consumption in kWh/m² in the corresponding year.</t>
  </si>
  <si>
    <t>Trend Rate exp [%] calc</t>
  </si>
  <si>
    <t>Own calculation of the exponential coefficient for future development of specific energy consumption. If data ara available, calculated based on 1990 and 2019, else based on data 2000 and 2012. For example for the EU: "=(POTENZ(H2/B2,(1/($H$1-$B$1)))-1)*100"</t>
  </si>
  <si>
    <t>Trend Rate lin [%] calc</t>
  </si>
  <si>
    <t>Own calculation of the linear coefficient for future development of specific energy consumption. If data ara available, calculated based on 1990 and 2019, else based on data 2000 and 2012. For example for the EU: "=(H2-B2)/($H$1-$B$1)"</t>
  </si>
  <si>
    <t>Mark:</t>
  </si>
  <si>
    <t>Column name</t>
  </si>
  <si>
    <t>Data in the column necessary for the model run</t>
  </si>
  <si>
    <t>Data in the column used as a basis for trend rate calculation or for assumptions</t>
  </si>
  <si>
    <t>Data</t>
  </si>
  <si>
    <t>Data are not shown due to copyrights. However, not necessary for the run of the model.</t>
  </si>
  <si>
    <t>Data are placeholders due to copyrights. They are necessary for the model run - replace them before runing the model with the exact data, which are to be found in the corresponding source.</t>
  </si>
  <si>
    <t>Unit:</t>
  </si>
  <si>
    <t>if not otherwise stated</t>
  </si>
  <si>
    <t>Description</t>
  </si>
  <si>
    <t>Publisher</t>
  </si>
  <si>
    <t>Title</t>
  </si>
  <si>
    <t>Web</t>
  </si>
  <si>
    <t>Web2</t>
  </si>
  <si>
    <t>Accessed</t>
  </si>
  <si>
    <t>Page</t>
  </si>
  <si>
    <t>Year</t>
  </si>
  <si>
    <t>Place</t>
  </si>
  <si>
    <t>In</t>
  </si>
  <si>
    <t>doi</t>
  </si>
  <si>
    <t>Author</t>
  </si>
  <si>
    <t>Source:</t>
  </si>
  <si>
    <t>Year 1990 (and 2005)</t>
  </si>
  <si>
    <t>European Environmental Agency</t>
  </si>
  <si>
    <t>Energy and environment report 2008</t>
  </si>
  <si>
    <t>https://www.eea.europa.eu/data-and-maps/figures/household-energy-consumption-space-heating-perm2-climate-corrected</t>
  </si>
  <si>
    <t>https://www.eea.europa.eu/publications/eea_report_2008_6</t>
  </si>
  <si>
    <t>03.11.2023</t>
  </si>
  <si>
    <t>p. 76</t>
  </si>
  <si>
    <t>[2]</t>
  </si>
  <si>
    <t>Years 2000 and 2012</t>
  </si>
  <si>
    <t>Fraunhofer ISI; ISIS; Enerdata</t>
  </si>
  <si>
    <t>Energy Efficiency Trends and Policies in the Household and Tertiary Sectors: An Analysis Based on the ODYSSEE and MURE Databases</t>
  </si>
  <si>
    <t>https://www.odyssee-mure.eu/publications/archives/energy-efficiency-trends-policies-buildings.pdf</t>
  </si>
  <si>
    <t>p. 30</t>
  </si>
  <si>
    <t>Gynther, Lea; Lapillonne, Bruno; Pollier, Karine</t>
  </si>
  <si>
    <t>[3]</t>
  </si>
  <si>
    <t>Year 2015 (actually 2014/13)</t>
  </si>
  <si>
    <t xml:space="preserve">Household energy consumption for space heating per m2 </t>
  </si>
  <si>
    <t>https://www.eea.europa.eu/data-and-maps/daviz/unit-consumption-of-space-heating#tab-chart_1</t>
  </si>
  <si>
    <t>Years (2000, 2014,) 2019 (Verfication for 2000 and Trend)</t>
  </si>
  <si>
    <t>Enerdata / Odyssee-Mure</t>
  </si>
  <si>
    <t>Heating consumption per m2 and per dwelling</t>
  </si>
  <si>
    <t>https://www.odyssee-mure.eu/publications/efficiency-by-sector/households/heating-consumption-per-m2.html</t>
  </si>
  <si>
    <t>https://www.odyssee-mure.eu/publications/efficiency-by-sector/households/household-eu.pdf</t>
  </si>
  <si>
    <t>[5]</t>
  </si>
  <si>
    <t>http://archive.gef.eu/fileadmin/user_upload/GEF-10-36_Daniela_Mladenovska.pdf</t>
  </si>
  <si>
    <t>16.08.2022</t>
  </si>
  <si>
    <t>[6]</t>
  </si>
  <si>
    <t>FMERI</t>
  </si>
  <si>
    <t>Strateški plan i program razvoja energetskog sektora Federacije BiH</t>
  </si>
  <si>
    <t>http://www.fbihvlada.gov.ba/bosanski/izdvajamo/SPP-SAZETAK/SPP-SAZETAK%20FINALNI.pdf</t>
  </si>
  <si>
    <t>p. 6</t>
  </si>
  <si>
    <t>Sarajevo</t>
  </si>
  <si>
    <t>[7]</t>
  </si>
  <si>
    <t>Year 2013, energy consumption (not only heating)</t>
  </si>
  <si>
    <t>The Impact of the Energy Performance Regulations’ updated on the construction technology, economics and energy aspects of new residential buildings: The case of Greece</t>
  </si>
  <si>
    <t>https://www.researchgate.net/figure/Average-annual-specific-energy-consumption-kWhm-yr-for-residential-buildings-in_fig16_319613243</t>
  </si>
  <si>
    <t xml:space="preserve">Energy and Buildings </t>
  </si>
  <si>
    <t xml:space="preserve"> 10.1016/j.enbuild.2017.09.008</t>
  </si>
  <si>
    <t xml:space="preserve">Gaglia, Athina; Tsikaloudaki, Aikaterini; Laskos, Costantinos ; Dialynas, Evangelos ; Argiriou, Athanassios </t>
  </si>
  <si>
    <t>[8]</t>
  </si>
  <si>
    <t>SLED_Serbia_BUILDING_ENG.pdf</t>
  </si>
  <si>
    <t>Regional environmental center</t>
  </si>
  <si>
    <t>The typology of the residential building stock in Serbia and modelling ist low-carbon transformation</t>
  </si>
  <si>
    <t>https://www.researchgate.net/publication/324602656_The_typology_of_the_residential_building_stock_of_Montenegro_and_modelling_its_low-carbon_transformation_Support_for_Low-Emission_Development_in_South_Eastern_Europe_SLED#fullTextFileContent</t>
  </si>
  <si>
    <t>Novikova, Aleksandra; Csoknyai,Tamás; Jovanović Popović, Milica;  Stanković, Bojana; Živković, Branislav; Ignjatović, Dušan; Sretenović, Aleksandra; Szalay,Zsuzsa</t>
  </si>
  <si>
    <t>[9]</t>
  </si>
  <si>
    <t>Year 2014 Belgium</t>
  </si>
  <si>
    <t>Energy Performance of European Residential Buildings: Energy Use, Technical and Environmental Characteristics of the Greek Residential Sector – Energy Conservation and CO₂ Reduction</t>
  </si>
  <si>
    <t>https://www.researchgate.net/publication/328762354_Energy_Performance_of_European_Residential_Buildings_Energy_Use_Technical_and_Environmental_Characteristics_of_the_Greek_Residential_Sector_-_Energy_Conservation_and_CO_Reduction</t>
  </si>
  <si>
    <t>10.1016/j.enbuild.2018.10.042</t>
  </si>
  <si>
    <t>Gaglia, Athina; Dialynas, E. N.; Argiriou, Athanassios; Kostopoulou, Effie; Tsiamitros, Dimitrios; Stimoniaris, Dimitrios; Laskos, Konstantinos</t>
  </si>
  <si>
    <t>[10]</t>
  </si>
  <si>
    <t>The typology of the residential building stock in Albania and modelling ist low-carbon transformation</t>
  </si>
  <si>
    <t>https://www.researchgate.net/publication/324602568_The_typology_of_the_residential_building_stock_in_Albania_and_the_modelling_of_its_low-carbon_transformation_Support_for_Low-Emission_Development_in_South_Eastern_Europe_SLED#fullTextFileContent</t>
  </si>
  <si>
    <t xml:space="preserve">Novikova, Aleksandra; Szalay,Zsuzsa; Simaku, Gjergji; Thimjo, Teuta; Salamon, Bálint; Plaku, Thimjo; Csoknyai,Tamás; </t>
  </si>
  <si>
    <t>Assumption:</t>
  </si>
  <si>
    <t>A1</t>
  </si>
  <si>
    <t>kWh/km² = EU average value</t>
  </si>
  <si>
    <t>spec. demand in 2012 = 2015 or 2006 value</t>
  </si>
  <si>
    <t>A3</t>
  </si>
  <si>
    <t>specific demand allready very low =&gt; no change in spec. energy demand</t>
  </si>
  <si>
    <t>A4</t>
  </si>
  <si>
    <t>space heating makes 57% of total energy consumption per m²</t>
  </si>
  <si>
    <t>kWh/m² = Sweden</t>
  </si>
  <si>
    <t>A6</t>
  </si>
  <si>
    <t>kWh/m² = Austria</t>
  </si>
  <si>
    <t>A7</t>
  </si>
  <si>
    <t>kWh/m² = North Macedonia</t>
  </si>
  <si>
    <t>A8</t>
  </si>
  <si>
    <t>slow spec. demand change assumed due to low economy development, equal to one half of the EU</t>
  </si>
  <si>
    <t>A9</t>
  </si>
  <si>
    <t>spec. demand in 2012 = 2014 value</t>
  </si>
  <si>
    <t>A10</t>
  </si>
  <si>
    <t>change in spec. demand as in EU</t>
  </si>
  <si>
    <t>A11</t>
  </si>
  <si>
    <t>spec. demand in 2019 = 2014 value</t>
  </si>
  <si>
    <t>A12</t>
  </si>
  <si>
    <t>calculated based on yearly change</t>
  </si>
  <si>
    <t>Further Information:</t>
  </si>
  <si>
    <t>F1</t>
  </si>
  <si>
    <t>Energy Efficiency Action Plan of Montenegro for 2013-2015</t>
  </si>
  <si>
    <t>F2</t>
  </si>
  <si>
    <t>Earthship house meets the passive house criteri</t>
  </si>
  <si>
    <t>https://iopscience.iop.org/article/10.1088/1755-1315/329/1/012052/pdf</t>
  </si>
  <si>
    <t>Calculation:</t>
  </si>
  <si>
    <t>C1</t>
  </si>
  <si>
    <t>Calibration parameter [-]</t>
  </si>
  <si>
    <t>Calibration of data in order to fit the 2018 statistics from the source</t>
  </si>
  <si>
    <t>Desription</t>
  </si>
  <si>
    <t>Institution</t>
  </si>
  <si>
    <t>Source</t>
  </si>
  <si>
    <t>Energy consumption in households, statistics</t>
  </si>
  <si>
    <t>Eurostat</t>
  </si>
  <si>
    <t>Questionnaire for statistics on final energy consumption in households</t>
  </si>
  <si>
    <t>European Comission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</si>
</sst>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8" x14ac:knownFonts="1">
    <font>
      <sz val="11"/>
      <color theme="1"/>
      <name val="Calibri"/>
      <family val="2"/>
      <scheme val="minor"/>
    </font>
    <font>
      <b/>
      <sz val="11"/>
      <color theme="1"/>
      <name val="Calibri"/>
      <family val="2"/>
      <scheme val="minor"/>
    </font>
    <font>
      <sz val="10"/>
      <name val="Arial"/>
      <family val="2"/>
    </font>
    <font>
      <sz val="11"/>
      <name val="Calibri"/>
      <family val="2"/>
      <scheme val="minor"/>
    </font>
    <font>
      <u/>
      <sz val="11"/>
      <color theme="10"/>
      <name val="Calibri"/>
      <family val="2"/>
      <scheme val="minor"/>
    </font>
    <font>
      <b/>
      <sz val="10"/>
      <name val="Arial"/>
      <family val="2"/>
    </font>
    <font>
      <sz val="10"/>
      <color theme="1"/>
      <name val="Arial"/>
      <family val="2"/>
    </font>
    <font>
      <sz val="11"/>
      <color theme="1"/>
      <name val="Arial"/>
      <family val="2"/>
    </font>
  </fonts>
  <fills count="7">
    <fill>
      <patternFill patternType="none"/>
    </fill>
    <fill>
      <patternFill patternType="gray125"/>
    </fill>
    <fill>
      <patternFill patternType="solid">
        <fgColor indexed="44"/>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4" tint="0.39997558519241921"/>
        <bgColor indexed="64"/>
      </patternFill>
    </fill>
  </fills>
  <borders count="10">
    <border>
      <left/>
      <right/>
      <top/>
      <bottom/>
      <diagonal/>
    </border>
    <border>
      <left style="thin">
        <color indexed="64"/>
      </left>
      <right style="thin">
        <color indexed="8"/>
      </right>
      <top style="thin">
        <color indexed="64"/>
      </top>
      <bottom style="thin">
        <color indexed="8"/>
      </bottom>
      <diagonal/>
    </border>
    <border>
      <left style="thin">
        <color indexed="8"/>
      </left>
      <right/>
      <top style="thin">
        <color indexed="64"/>
      </top>
      <bottom style="thin">
        <color indexed="8"/>
      </bottom>
      <diagonal/>
    </border>
    <border>
      <left style="thin">
        <color indexed="64"/>
      </left>
      <right style="thin">
        <color indexed="64"/>
      </right>
      <top style="thin">
        <color indexed="64"/>
      </top>
      <bottom style="thin">
        <color indexed="64"/>
      </bottom>
      <diagonal/>
    </border>
    <border>
      <left/>
      <right style="thin">
        <color indexed="8"/>
      </right>
      <top style="thin">
        <color indexed="64"/>
      </top>
      <bottom style="thin">
        <color indexed="8"/>
      </bottom>
      <diagonal/>
    </border>
    <border>
      <left style="thin">
        <color indexed="64"/>
      </left>
      <right style="thin">
        <color indexed="8"/>
      </right>
      <top style="thin">
        <color indexed="8"/>
      </top>
      <bottom style="thin">
        <color theme="6"/>
      </bottom>
      <diagonal/>
    </border>
    <border>
      <left style="thin">
        <color indexed="64"/>
      </left>
      <right style="thin">
        <color indexed="8"/>
      </right>
      <top style="thin">
        <color theme="6"/>
      </top>
      <bottom style="thin">
        <color theme="6"/>
      </bottom>
      <diagonal/>
    </border>
    <border>
      <left style="thin">
        <color indexed="64"/>
      </left>
      <right style="thin">
        <color indexed="64"/>
      </right>
      <top style="thin">
        <color theme="6"/>
      </top>
      <bottom style="thin">
        <color theme="6"/>
      </bottom>
      <diagonal/>
    </border>
    <border>
      <left style="thin">
        <color indexed="64"/>
      </left>
      <right style="thin">
        <color indexed="64"/>
      </right>
      <top style="thin">
        <color theme="6"/>
      </top>
      <bottom style="thin">
        <color indexed="64"/>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33">
    <xf numFmtId="0" fontId="0" fillId="0" borderId="0" xfId="0"/>
    <xf numFmtId="0" fontId="2" fillId="2" borderId="1" xfId="0" applyFont="1" applyFill="1" applyBorder="1" applyAlignment="1">
      <alignment wrapText="1"/>
    </xf>
    <xf numFmtId="0" fontId="2" fillId="3" borderId="2" xfId="0" applyFont="1" applyFill="1" applyBorder="1" applyAlignment="1">
      <alignment wrapText="1"/>
    </xf>
    <xf numFmtId="0" fontId="0" fillId="3" borderId="3" xfId="0" applyFill="1" applyBorder="1" applyAlignment="1">
      <alignment wrapText="1"/>
    </xf>
    <xf numFmtId="0" fontId="2" fillId="3" borderId="4" xfId="0" applyFont="1" applyFill="1" applyBorder="1" applyAlignment="1">
      <alignment wrapText="1"/>
    </xf>
    <xf numFmtId="0" fontId="2" fillId="2" borderId="2" xfId="0" applyFont="1" applyFill="1" applyBorder="1" applyAlignment="1">
      <alignment wrapText="1"/>
    </xf>
    <xf numFmtId="0" fontId="2" fillId="2" borderId="5" xfId="0" applyFont="1" applyFill="1" applyBorder="1"/>
    <xf numFmtId="0" fontId="0" fillId="4" borderId="0" xfId="0" applyFill="1"/>
    <xf numFmtId="2" fontId="0" fillId="0" borderId="0" xfId="0" applyNumberFormat="1"/>
    <xf numFmtId="0" fontId="2" fillId="2" borderId="6" xfId="0" applyFont="1" applyFill="1" applyBorder="1"/>
    <xf numFmtId="0" fontId="3" fillId="0" borderId="0" xfId="0" applyFont="1"/>
    <xf numFmtId="2" fontId="0" fillId="5" borderId="0" xfId="0" applyNumberFormat="1" applyFill="1"/>
    <xf numFmtId="1" fontId="0" fillId="0" borderId="0" xfId="0" applyNumberFormat="1"/>
    <xf numFmtId="1" fontId="0" fillId="4" borderId="0" xfId="0" applyNumberFormat="1" applyFill="1"/>
    <xf numFmtId="0" fontId="2" fillId="2" borderId="7" xfId="0" applyFont="1" applyFill="1" applyBorder="1"/>
    <xf numFmtId="164" fontId="0" fillId="0" borderId="0" xfId="0" applyNumberFormat="1"/>
    <xf numFmtId="0" fontId="2" fillId="2" borderId="8" xfId="0" applyFont="1" applyFill="1" applyBorder="1"/>
    <xf numFmtId="0" fontId="0" fillId="0" borderId="9" xfId="0" applyBorder="1"/>
    <xf numFmtId="2" fontId="0" fillId="0" borderId="9" xfId="0" applyNumberFormat="1" applyBorder="1"/>
    <xf numFmtId="0" fontId="0" fillId="0" borderId="0" xfId="0" quotePrefix="1"/>
    <xf numFmtId="0" fontId="5" fillId="0" borderId="0" xfId="0" applyFont="1"/>
    <xf numFmtId="0" fontId="0" fillId="0" borderId="0" xfId="0" quotePrefix="1" applyAlignment="1">
      <alignment wrapText="1"/>
    </xf>
    <xf numFmtId="0" fontId="0" fillId="6" borderId="0" xfId="0" quotePrefix="1" applyFill="1" applyAlignment="1">
      <alignment wrapText="1"/>
    </xf>
    <xf numFmtId="0" fontId="0" fillId="3" borderId="0" xfId="0" quotePrefix="1" applyFill="1" applyAlignment="1">
      <alignment wrapText="1"/>
    </xf>
    <xf numFmtId="0" fontId="4" fillId="0" borderId="0" xfId="1"/>
    <xf numFmtId="0" fontId="0" fillId="5" borderId="0" xfId="0" applyFill="1"/>
    <xf numFmtId="0" fontId="1" fillId="0" borderId="0" xfId="0" applyFont="1"/>
    <xf numFmtId="0" fontId="4" fillId="0" borderId="0" xfId="1" applyFill="1"/>
    <xf numFmtId="0" fontId="6" fillId="0" borderId="0" xfId="0" applyFont="1"/>
    <xf numFmtId="0" fontId="7" fillId="0" borderId="0" xfId="0" applyFont="1"/>
    <xf numFmtId="0" fontId="2" fillId="0" borderId="0" xfId="0" applyFont="1"/>
    <xf numFmtId="0" fontId="0" fillId="0" borderId="0" xfId="0" applyAlignment="1">
      <alignment wrapText="1"/>
    </xf>
    <xf numFmtId="165"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www.odyssee-mure.eu/publications/efficiency-by-sector/households/heating-consumption-per-m2.html" TargetMode="External"/><Relationship Id="rId13" Type="http://schemas.openxmlformats.org/officeDocument/2006/relationships/hyperlink" Target="https://www.researchgate.net/publication/328762354_Energy_Performance_of_European_Residential_Buildings_Energy_Use_Technical_and_Environmental_Characteristics_of_the_Greek_Residential_Sector_-_Energy_Conservation_and_CO_Reduction" TargetMode="External"/><Relationship Id="rId3" Type="http://schemas.openxmlformats.org/officeDocument/2006/relationships/hyperlink" Target="http://archive.gef.eu/fileadmin/user_upload/GEF-10-36_Daniela_Mladenovska.pdf" TargetMode="External"/><Relationship Id="rId7" Type="http://schemas.openxmlformats.org/officeDocument/2006/relationships/hyperlink" Target="https://www.researchgate.net/figure/Average-annual-specific-energy-consumption-kWhm-yr-for-residential-buildings-in_fig16_319613243" TargetMode="External"/><Relationship Id="rId12" Type="http://schemas.openxmlformats.org/officeDocument/2006/relationships/hyperlink" Target="https://www.odyssee-mure.eu/publications/efficiency-by-sector/households/household-eu.pdf" TargetMode="External"/><Relationship Id="rId2" Type="http://schemas.openxmlformats.org/officeDocument/2006/relationships/hyperlink" Target="https://iopscience.iop.org/article/10.1088/1755-1315/329/1/012052/pdf" TargetMode="External"/><Relationship Id="rId1" Type="http://schemas.openxmlformats.org/officeDocument/2006/relationships/hyperlink" Target="http://www.fbihvlada.gov.ba/bosanski/izdvajamo/SPP-SAZETAK/SPP-SAZETAK%20FINALNI.pdf" TargetMode="External"/><Relationship Id="rId6" Type="http://schemas.openxmlformats.org/officeDocument/2006/relationships/hyperlink" Target="https://www.odyssee-mure.eu/publications/archives/energy-efficiency-trends-policies-buildings.pdf" TargetMode="External"/><Relationship Id="rId11" Type="http://schemas.openxmlformats.org/officeDocument/2006/relationships/hyperlink" Target="https://www.eea.europa.eu/publications/eea_report_2008_6" TargetMode="External"/><Relationship Id="rId5" Type="http://schemas.openxmlformats.org/officeDocument/2006/relationships/hyperlink" Target="https://www.eea.europa.eu/data-and-maps/daviz/unit-consumption-of-space-heating" TargetMode="External"/><Relationship Id="rId10" Type="http://schemas.openxmlformats.org/officeDocument/2006/relationships/hyperlink" Target="https://www.researchgate.net/publication/324602568_The_typology_of_the_residential_building_stock_in_Albania_and_the_modelling_of_its_low-carbon_transformation_Support_for_Low-Emission_Development_in_South_Eastern_Europe_SLED" TargetMode="External"/><Relationship Id="rId4" Type="http://schemas.openxmlformats.org/officeDocument/2006/relationships/hyperlink" Target="https://www.eea.europa.eu/data-and-maps/figures/household-energy-consumption-space-heating-perm2-climate-corrected" TargetMode="External"/><Relationship Id="rId9" Type="http://schemas.openxmlformats.org/officeDocument/2006/relationships/hyperlink" Target="https://www.researchgate.net/publication/324602656_The_typology_of_the_residential_building_stock_of_Montenegro_and_modelling_its_low-carbon_transformation_Support_for_Low-Emission_Development_in_South_Eastern_Europe_SL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D04F7-F1BB-4F41-9C54-CE77829BED48}">
  <dimension ref="A1:G41"/>
  <sheetViews>
    <sheetView topLeftCell="A14" workbookViewId="0">
      <selection activeCell="G10" sqref="G10"/>
    </sheetView>
  </sheetViews>
  <sheetFormatPr defaultRowHeight="14.4" x14ac:dyDescent="0.3"/>
  <cols>
    <col min="1" max="1" width="20.5546875" bestFit="1" customWidth="1"/>
    <col min="2" max="2" width="23.6640625" customWidth="1"/>
  </cols>
  <sheetData>
    <row r="1" spans="1:3" x14ac:dyDescent="0.3">
      <c r="A1" t="s">
        <v>0</v>
      </c>
      <c r="B1" s="31" t="s">
        <v>177</v>
      </c>
      <c r="C1" s="31"/>
    </row>
    <row r="2" spans="1:3" x14ac:dyDescent="0.3">
      <c r="A2" t="s">
        <v>9</v>
      </c>
      <c r="B2">
        <v>0.57770398251374722</v>
      </c>
      <c r="C2" s="32"/>
    </row>
    <row r="3" spans="1:3" x14ac:dyDescent="0.3">
      <c r="A3" t="s">
        <v>12</v>
      </c>
      <c r="B3">
        <v>0.65198215941215798</v>
      </c>
      <c r="C3" s="32"/>
    </row>
    <row r="4" spans="1:3" x14ac:dyDescent="0.3">
      <c r="A4" t="s">
        <v>13</v>
      </c>
      <c r="B4">
        <v>0.8350209546245696</v>
      </c>
      <c r="C4" s="32"/>
    </row>
    <row r="5" spans="1:3" x14ac:dyDescent="0.3">
      <c r="A5" t="s">
        <v>14</v>
      </c>
      <c r="B5">
        <v>0.70203154700111003</v>
      </c>
      <c r="C5" s="32"/>
    </row>
    <row r="6" spans="1:3" x14ac:dyDescent="0.3">
      <c r="A6" t="s">
        <v>15</v>
      </c>
      <c r="B6">
        <v>0.76596955147206669</v>
      </c>
      <c r="C6" s="32"/>
    </row>
    <row r="7" spans="1:3" x14ac:dyDescent="0.3">
      <c r="A7" t="s">
        <v>17</v>
      </c>
      <c r="B7">
        <v>1.3753710396675749</v>
      </c>
      <c r="C7" s="32"/>
    </row>
    <row r="8" spans="1:3" x14ac:dyDescent="0.3">
      <c r="A8" t="s">
        <v>18</v>
      </c>
      <c r="B8">
        <v>0.62031880668550554</v>
      </c>
      <c r="C8" s="32"/>
    </row>
    <row r="9" spans="1:3" x14ac:dyDescent="0.3">
      <c r="A9" t="s">
        <v>19</v>
      </c>
      <c r="B9">
        <v>0.73605590762926631</v>
      </c>
      <c r="C9" s="32"/>
    </row>
    <row r="10" spans="1:3" x14ac:dyDescent="0.3">
      <c r="A10" t="s">
        <v>20</v>
      </c>
      <c r="B10">
        <v>0.84807176670050466</v>
      </c>
      <c r="C10" s="32"/>
    </row>
    <row r="11" spans="1:3" x14ac:dyDescent="0.3">
      <c r="A11" t="s">
        <v>21</v>
      </c>
      <c r="B11">
        <v>0.86121488063385399</v>
      </c>
      <c r="C11" s="32"/>
    </row>
    <row r="12" spans="1:3" x14ac:dyDescent="0.3">
      <c r="A12" t="s">
        <v>22</v>
      </c>
      <c r="B12">
        <v>0.88167992541966522</v>
      </c>
      <c r="C12" s="32"/>
    </row>
    <row r="13" spans="1:3" x14ac:dyDescent="0.3">
      <c r="A13" t="s">
        <v>26</v>
      </c>
      <c r="B13">
        <v>0.81604516861026799</v>
      </c>
      <c r="C13" s="32"/>
    </row>
    <row r="14" spans="1:3" x14ac:dyDescent="0.3">
      <c r="A14" t="s">
        <v>28</v>
      </c>
      <c r="B14">
        <v>0.7827756217906624</v>
      </c>
      <c r="C14" s="32"/>
    </row>
    <row r="15" spans="1:3" x14ac:dyDescent="0.3">
      <c r="A15" t="s">
        <v>30</v>
      </c>
      <c r="B15">
        <v>0.82272664551312447</v>
      </c>
      <c r="C15" s="32"/>
    </row>
    <row r="16" spans="1:3" x14ac:dyDescent="0.3">
      <c r="A16" t="s">
        <v>33</v>
      </c>
      <c r="B16">
        <v>0.91790716368270187</v>
      </c>
      <c r="C16" s="32"/>
    </row>
    <row r="17" spans="1:3" x14ac:dyDescent="0.3">
      <c r="A17" t="s">
        <v>34</v>
      </c>
      <c r="B17">
        <v>0.7257449459283617</v>
      </c>
      <c r="C17" s="32"/>
    </row>
    <row r="18" spans="1:3" x14ac:dyDescent="0.3">
      <c r="A18" t="s">
        <v>35</v>
      </c>
      <c r="B18">
        <v>0.78041584411420195</v>
      </c>
      <c r="C18" s="32"/>
    </row>
    <row r="19" spans="1:3" x14ac:dyDescent="0.3">
      <c r="A19" t="s">
        <v>36</v>
      </c>
      <c r="B19">
        <v>0.86928578579422178</v>
      </c>
      <c r="C19" s="32"/>
    </row>
    <row r="20" spans="1:3" x14ac:dyDescent="0.3">
      <c r="A20" t="s">
        <v>37</v>
      </c>
      <c r="B20">
        <v>1.38838462546094</v>
      </c>
      <c r="C20" s="32"/>
    </row>
    <row r="21" spans="1:3" x14ac:dyDescent="0.3">
      <c r="A21" t="s">
        <v>38</v>
      </c>
      <c r="B21">
        <v>0.65718154118374339</v>
      </c>
      <c r="C21" s="32"/>
    </row>
    <row r="22" spans="1:3" x14ac:dyDescent="0.3">
      <c r="A22" t="s">
        <v>39</v>
      </c>
      <c r="B22">
        <v>0.7569632384508107</v>
      </c>
      <c r="C22" s="32"/>
    </row>
    <row r="23" spans="1:3" x14ac:dyDescent="0.3">
      <c r="A23" t="s">
        <v>41</v>
      </c>
      <c r="B23">
        <v>1.261480227828375</v>
      </c>
      <c r="C23" s="32"/>
    </row>
    <row r="24" spans="1:3" x14ac:dyDescent="0.3">
      <c r="A24" t="s">
        <v>42</v>
      </c>
      <c r="B24">
        <v>0.76562575339818362</v>
      </c>
      <c r="C24" s="32"/>
    </row>
    <row r="25" spans="1:3" x14ac:dyDescent="0.3">
      <c r="A25" t="s">
        <v>43</v>
      </c>
      <c r="B25">
        <v>0.86888896627427048</v>
      </c>
      <c r="C25" s="32"/>
    </row>
    <row r="26" spans="1:3" x14ac:dyDescent="0.3">
      <c r="A26" t="s">
        <v>47</v>
      </c>
      <c r="B26">
        <v>1.0713749872758209</v>
      </c>
      <c r="C26" s="32"/>
    </row>
    <row r="27" spans="1:3" x14ac:dyDescent="0.3">
      <c r="A27" t="s">
        <v>48</v>
      </c>
      <c r="B27">
        <v>1.0000683876627039</v>
      </c>
      <c r="C27" s="32"/>
    </row>
    <row r="28" spans="1:3" x14ac:dyDescent="0.3">
      <c r="A28" t="s">
        <v>50</v>
      </c>
      <c r="B28">
        <v>0.37223762452959519</v>
      </c>
      <c r="C28" s="32"/>
    </row>
    <row r="29" spans="1:3" x14ac:dyDescent="0.3">
      <c r="A29" t="s">
        <v>52</v>
      </c>
      <c r="B29">
        <v>0.59656427398553613</v>
      </c>
      <c r="C29" s="32"/>
    </row>
    <row r="30" spans="1:3" x14ac:dyDescent="0.3">
      <c r="A30" t="s">
        <v>56</v>
      </c>
      <c r="B30">
        <v>0.62335179853014988</v>
      </c>
      <c r="C30" s="32"/>
    </row>
    <row r="31" spans="1:3" x14ac:dyDescent="0.3">
      <c r="A31" t="s">
        <v>54</v>
      </c>
      <c r="B31">
        <v>0.90105820673935555</v>
      </c>
      <c r="C31" s="32"/>
    </row>
    <row r="32" spans="1:3" x14ac:dyDescent="0.3">
      <c r="A32" t="s">
        <v>58</v>
      </c>
      <c r="B32">
        <v>0.83540039170960256</v>
      </c>
      <c r="C32" s="32"/>
    </row>
    <row r="33" spans="1:7" x14ac:dyDescent="0.3">
      <c r="A33" t="s">
        <v>44</v>
      </c>
      <c r="B33">
        <v>0.7315229407321886</v>
      </c>
      <c r="C33" s="32"/>
    </row>
    <row r="34" spans="1:7" x14ac:dyDescent="0.3">
      <c r="A34" t="s">
        <v>27</v>
      </c>
      <c r="B34">
        <v>0.94486697343307313</v>
      </c>
      <c r="C34" s="32"/>
    </row>
    <row r="35" spans="1:7" x14ac:dyDescent="0.3">
      <c r="A35" t="s">
        <v>16</v>
      </c>
      <c r="B35">
        <v>0.98713284900291476</v>
      </c>
      <c r="C35" s="32"/>
    </row>
    <row r="36" spans="1:7" x14ac:dyDescent="0.3">
      <c r="B36" s="32"/>
    </row>
    <row r="37" spans="1:7" x14ac:dyDescent="0.3">
      <c r="A37" t="s">
        <v>63</v>
      </c>
      <c r="B37" s="32" t="s">
        <v>178</v>
      </c>
    </row>
    <row r="38" spans="1:7" x14ac:dyDescent="0.3">
      <c r="B38" s="32"/>
    </row>
    <row r="39" spans="1:7" x14ac:dyDescent="0.3">
      <c r="B39" s="32"/>
      <c r="C39" t="s">
        <v>179</v>
      </c>
      <c r="D39" t="s">
        <v>79</v>
      </c>
      <c r="E39" t="s">
        <v>80</v>
      </c>
      <c r="F39" t="s">
        <v>85</v>
      </c>
      <c r="G39" t="s">
        <v>180</v>
      </c>
    </row>
    <row r="40" spans="1:7" x14ac:dyDescent="0.3">
      <c r="A40" t="s">
        <v>181</v>
      </c>
      <c r="B40" s="32" t="s">
        <v>6</v>
      </c>
      <c r="C40" t="s">
        <v>182</v>
      </c>
      <c r="D40" t="s">
        <v>183</v>
      </c>
      <c r="E40" t="s">
        <v>184</v>
      </c>
      <c r="F40">
        <v>2019</v>
      </c>
      <c r="G40" t="s">
        <v>185</v>
      </c>
    </row>
    <row r="41" spans="1:7" x14ac:dyDescent="0.3">
      <c r="B41" s="3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abSelected="1" workbookViewId="0">
      <selection activeCell="E1" sqref="E1"/>
    </sheetView>
  </sheetViews>
  <sheetFormatPr defaultRowHeight="14.4" x14ac:dyDescent="0.3"/>
  <cols>
    <col min="3" max="3" width="19.44140625" customWidth="1"/>
    <col min="6" max="6" width="25.6640625" bestFit="1" customWidth="1"/>
    <col min="7" max="7" width="16" customWidth="1"/>
    <col min="8" max="8" width="12.33203125" customWidth="1"/>
    <col min="9" max="9" width="20.33203125" customWidth="1"/>
  </cols>
  <sheetData>
    <row r="1" spans="1:9" ht="28.8" x14ac:dyDescent="0.3">
      <c r="A1" s="1" t="s">
        <v>0</v>
      </c>
      <c r="B1" s="2">
        <v>1990</v>
      </c>
      <c r="C1" s="3" t="s">
        <v>1</v>
      </c>
      <c r="D1" s="4">
        <v>2000</v>
      </c>
      <c r="E1" s="2">
        <v>2012</v>
      </c>
      <c r="F1" s="3" t="s">
        <v>2</v>
      </c>
      <c r="G1" s="4" t="s">
        <v>3</v>
      </c>
      <c r="H1" s="5">
        <v>2019</v>
      </c>
      <c r="I1" s="3" t="s">
        <v>4</v>
      </c>
    </row>
    <row r="2" spans="1:9" x14ac:dyDescent="0.3">
      <c r="A2" s="6" t="s">
        <v>5</v>
      </c>
      <c r="B2">
        <f>15*info!C1</f>
        <v>174.45000000000002</v>
      </c>
      <c r="C2" t="s">
        <v>6</v>
      </c>
      <c r="D2" s="7"/>
      <c r="E2" s="7"/>
      <c r="F2" t="s">
        <v>7</v>
      </c>
      <c r="G2">
        <v>9.39</v>
      </c>
      <c r="H2" s="8">
        <f>G2*info!C1</f>
        <v>109.20570000000001</v>
      </c>
      <c r="I2" t="s">
        <v>8</v>
      </c>
    </row>
    <row r="3" spans="1:9" x14ac:dyDescent="0.3">
      <c r="A3" s="9" t="s">
        <v>9</v>
      </c>
      <c r="D3">
        <v>232.8934585492228</v>
      </c>
      <c r="E3" s="10">
        <v>174.21875</v>
      </c>
      <c r="F3" t="s">
        <v>10</v>
      </c>
      <c r="H3" s="8">
        <v>155.59374938687321</v>
      </c>
      <c r="I3" t="s">
        <v>11</v>
      </c>
    </row>
    <row r="4" spans="1:9" x14ac:dyDescent="0.3">
      <c r="A4" s="9" t="s">
        <v>12</v>
      </c>
      <c r="B4">
        <f>10*info!C1</f>
        <v>116.30000000000001</v>
      </c>
      <c r="C4" t="s">
        <v>6</v>
      </c>
      <c r="D4" s="7"/>
      <c r="E4" s="7"/>
      <c r="F4" t="s">
        <v>7</v>
      </c>
      <c r="G4" s="7"/>
      <c r="H4" s="11">
        <f>110</f>
        <v>110</v>
      </c>
      <c r="I4" t="s">
        <v>8</v>
      </c>
    </row>
    <row r="5" spans="1:9" x14ac:dyDescent="0.3">
      <c r="A5" s="9" t="s">
        <v>13</v>
      </c>
      <c r="D5" s="7"/>
      <c r="E5" s="7"/>
      <c r="F5" t="s">
        <v>7</v>
      </c>
      <c r="G5" s="7"/>
      <c r="H5" s="11">
        <f>110</f>
        <v>110</v>
      </c>
      <c r="I5" t="s">
        <v>8</v>
      </c>
    </row>
    <row r="6" spans="1:9" x14ac:dyDescent="0.3">
      <c r="A6" s="9" t="s">
        <v>14</v>
      </c>
      <c r="B6">
        <f>15*info!C1</f>
        <v>174.45000000000002</v>
      </c>
      <c r="C6" t="s">
        <v>6</v>
      </c>
      <c r="D6" s="7"/>
      <c r="E6" s="7"/>
      <c r="F6" t="s">
        <v>7</v>
      </c>
      <c r="G6" s="7"/>
      <c r="H6" s="11">
        <f>110</f>
        <v>110</v>
      </c>
      <c r="I6" t="s">
        <v>8</v>
      </c>
    </row>
    <row r="7" spans="1:9" x14ac:dyDescent="0.3">
      <c r="A7" s="9" t="s">
        <v>15</v>
      </c>
      <c r="B7">
        <v>200</v>
      </c>
      <c r="C7" t="s">
        <v>6</v>
      </c>
      <c r="D7" s="7"/>
      <c r="E7" s="7"/>
      <c r="F7" t="s">
        <v>7</v>
      </c>
      <c r="G7" s="7"/>
      <c r="H7" s="11">
        <f>110</f>
        <v>110</v>
      </c>
      <c r="I7" t="s">
        <v>8</v>
      </c>
    </row>
    <row r="8" spans="1:9" x14ac:dyDescent="0.3">
      <c r="A8" s="9" t="s">
        <v>16</v>
      </c>
      <c r="D8" s="7"/>
      <c r="E8" s="7"/>
      <c r="F8" t="s">
        <v>7</v>
      </c>
      <c r="G8" s="7"/>
      <c r="H8" s="11">
        <f>110</f>
        <v>110</v>
      </c>
      <c r="I8" t="s">
        <v>8</v>
      </c>
    </row>
    <row r="9" spans="1:9" x14ac:dyDescent="0.3">
      <c r="A9" s="9" t="s">
        <v>17</v>
      </c>
      <c r="B9">
        <f>20*info!C1</f>
        <v>232.60000000000002</v>
      </c>
      <c r="C9" t="s">
        <v>6</v>
      </c>
      <c r="D9" s="7"/>
      <c r="E9" s="7"/>
      <c r="F9" t="s">
        <v>7</v>
      </c>
      <c r="G9" s="7"/>
      <c r="H9" s="11">
        <f>110</f>
        <v>110</v>
      </c>
      <c r="I9" t="s">
        <v>8</v>
      </c>
    </row>
    <row r="10" spans="1:9" x14ac:dyDescent="0.3">
      <c r="A10" s="9" t="s">
        <v>18</v>
      </c>
      <c r="B10" s="12">
        <f>9.5*info!C1</f>
        <v>110.48500000000001</v>
      </c>
      <c r="C10" t="s">
        <v>6</v>
      </c>
      <c r="D10" s="13"/>
      <c r="E10" s="13"/>
      <c r="F10" t="s">
        <v>7</v>
      </c>
      <c r="G10" s="7"/>
      <c r="H10" s="11">
        <f>110</f>
        <v>110</v>
      </c>
      <c r="I10" t="s">
        <v>8</v>
      </c>
    </row>
    <row r="11" spans="1:9" x14ac:dyDescent="0.3">
      <c r="A11" s="9" t="s">
        <v>19</v>
      </c>
      <c r="D11" s="7"/>
      <c r="E11" s="7"/>
      <c r="F11" t="s">
        <v>7</v>
      </c>
      <c r="G11" s="7"/>
      <c r="H11" s="11">
        <v>20</v>
      </c>
      <c r="I11" t="s">
        <v>8</v>
      </c>
    </row>
    <row r="12" spans="1:9" x14ac:dyDescent="0.3">
      <c r="A12" s="9" t="s">
        <v>20</v>
      </c>
      <c r="B12">
        <f>17*info!C1</f>
        <v>197.71</v>
      </c>
      <c r="C12" t="s">
        <v>6</v>
      </c>
      <c r="D12" s="7"/>
      <c r="E12" s="7"/>
      <c r="F12" t="s">
        <v>7</v>
      </c>
      <c r="G12" s="7"/>
      <c r="H12" s="11">
        <f>110</f>
        <v>110</v>
      </c>
      <c r="I12" t="s">
        <v>8</v>
      </c>
    </row>
    <row r="13" spans="1:9" x14ac:dyDescent="0.3">
      <c r="A13" s="9" t="s">
        <v>21</v>
      </c>
      <c r="D13" s="7"/>
      <c r="E13" s="7"/>
      <c r="F13" t="s">
        <v>7</v>
      </c>
      <c r="G13" s="7"/>
      <c r="H13" s="11">
        <f>110</f>
        <v>110</v>
      </c>
      <c r="I13" t="s">
        <v>8</v>
      </c>
    </row>
    <row r="14" spans="1:9" x14ac:dyDescent="0.3">
      <c r="A14" s="9" t="s">
        <v>22</v>
      </c>
      <c r="B14">
        <f>10*info!C1</f>
        <v>116.30000000000001</v>
      </c>
      <c r="C14" t="s">
        <v>6</v>
      </c>
      <c r="D14" s="7"/>
      <c r="E14" s="7"/>
      <c r="F14" t="s">
        <v>23</v>
      </c>
      <c r="G14" s="7"/>
      <c r="H14" s="11">
        <f>110</f>
        <v>110</v>
      </c>
      <c r="I14" t="s">
        <v>8</v>
      </c>
    </row>
    <row r="15" spans="1:9" x14ac:dyDescent="0.3">
      <c r="A15" s="9" t="s">
        <v>24</v>
      </c>
      <c r="E15" s="7"/>
      <c r="F15" t="s">
        <v>25</v>
      </c>
      <c r="G15" s="7"/>
      <c r="H15" s="11">
        <v>20</v>
      </c>
      <c r="I15" t="s">
        <v>8</v>
      </c>
    </row>
    <row r="16" spans="1:9" x14ac:dyDescent="0.3">
      <c r="A16" s="9" t="s">
        <v>26</v>
      </c>
      <c r="D16" s="7"/>
      <c r="E16" s="7"/>
      <c r="F16" t="s">
        <v>7</v>
      </c>
      <c r="G16" s="7"/>
      <c r="H16" s="11">
        <f>110</f>
        <v>110</v>
      </c>
      <c r="I16" t="s">
        <v>8</v>
      </c>
    </row>
    <row r="17" spans="1:9" x14ac:dyDescent="0.3">
      <c r="A17" s="9" t="s">
        <v>27</v>
      </c>
      <c r="D17" s="7"/>
      <c r="E17" s="7"/>
      <c r="F17" t="s">
        <v>7</v>
      </c>
      <c r="G17" s="7"/>
      <c r="H17" s="11">
        <f>110</f>
        <v>110</v>
      </c>
      <c r="I17" t="s">
        <v>8</v>
      </c>
    </row>
    <row r="18" spans="1:9" x14ac:dyDescent="0.3">
      <c r="A18" s="9" t="s">
        <v>28</v>
      </c>
      <c r="D18">
        <v>251.85879792746115</v>
      </c>
      <c r="E18" s="7"/>
      <c r="F18" t="s">
        <v>29</v>
      </c>
      <c r="G18" s="7"/>
      <c r="H18" s="11">
        <f>110</f>
        <v>110</v>
      </c>
      <c r="I18" t="s">
        <v>8</v>
      </c>
    </row>
    <row r="19" spans="1:9" x14ac:dyDescent="0.3">
      <c r="A19" s="9" t="s">
        <v>30</v>
      </c>
      <c r="D19" s="7"/>
      <c r="E19" s="7"/>
      <c r="F19" t="s">
        <v>7</v>
      </c>
      <c r="G19" s="7"/>
      <c r="H19" s="11">
        <f>110</f>
        <v>110</v>
      </c>
      <c r="I19" t="s">
        <v>8</v>
      </c>
    </row>
    <row r="20" spans="1:9" x14ac:dyDescent="0.3">
      <c r="A20" s="9" t="s">
        <v>31</v>
      </c>
      <c r="E20">
        <f>47*57/100</f>
        <v>26.79</v>
      </c>
      <c r="F20" t="s">
        <v>32</v>
      </c>
      <c r="G20" s="7"/>
      <c r="H20" s="11">
        <v>20</v>
      </c>
      <c r="I20" t="s">
        <v>8</v>
      </c>
    </row>
    <row r="21" spans="1:9" x14ac:dyDescent="0.3">
      <c r="A21" s="9" t="s">
        <v>33</v>
      </c>
      <c r="B21">
        <f>17*info!C1</f>
        <v>197.71</v>
      </c>
      <c r="C21" t="s">
        <v>6</v>
      </c>
      <c r="D21" s="7"/>
      <c r="E21" s="7"/>
      <c r="F21" t="s">
        <v>7</v>
      </c>
      <c r="G21" s="7"/>
      <c r="H21" s="11">
        <f>110</f>
        <v>110</v>
      </c>
      <c r="I21" t="s">
        <v>8</v>
      </c>
    </row>
    <row r="22" spans="1:9" x14ac:dyDescent="0.3">
      <c r="A22" s="9" t="s">
        <v>34</v>
      </c>
      <c r="B22">
        <f>20*info!C1</f>
        <v>232.60000000000002</v>
      </c>
      <c r="C22" t="s">
        <v>6</v>
      </c>
      <c r="D22" s="7"/>
      <c r="E22" s="7"/>
      <c r="F22" t="s">
        <v>7</v>
      </c>
      <c r="G22" s="7"/>
      <c r="H22" s="11">
        <f>110</f>
        <v>110</v>
      </c>
      <c r="I22" t="s">
        <v>8</v>
      </c>
    </row>
    <row r="23" spans="1:9" x14ac:dyDescent="0.3">
      <c r="A23" s="9" t="s">
        <v>35</v>
      </c>
      <c r="B23">
        <f>22.5*info!C1</f>
        <v>261.67500000000001</v>
      </c>
      <c r="C23" t="s">
        <v>6</v>
      </c>
      <c r="D23" s="7"/>
      <c r="E23" s="7"/>
      <c r="F23" t="s">
        <v>7</v>
      </c>
      <c r="G23" s="7"/>
      <c r="H23" s="11">
        <f>110</f>
        <v>110</v>
      </c>
      <c r="I23" t="s">
        <v>8</v>
      </c>
    </row>
    <row r="24" spans="1:9" x14ac:dyDescent="0.3">
      <c r="A24" s="9" t="s">
        <v>36</v>
      </c>
      <c r="D24" s="7"/>
      <c r="E24" s="7"/>
      <c r="F24" t="s">
        <v>7</v>
      </c>
      <c r="G24" s="7"/>
      <c r="H24" s="11">
        <v>20</v>
      </c>
      <c r="I24" t="s">
        <v>8</v>
      </c>
    </row>
    <row r="25" spans="1:9" x14ac:dyDescent="0.3">
      <c r="A25" s="9" t="s">
        <v>37</v>
      </c>
      <c r="D25" s="7"/>
      <c r="E25" s="7"/>
      <c r="F25" t="s">
        <v>7</v>
      </c>
      <c r="G25" s="7"/>
      <c r="H25" s="11">
        <f>110</f>
        <v>110</v>
      </c>
      <c r="I25" t="s">
        <v>11</v>
      </c>
    </row>
    <row r="26" spans="1:9" x14ac:dyDescent="0.3">
      <c r="A26" s="9" t="s">
        <v>38</v>
      </c>
      <c r="D26" s="7"/>
      <c r="E26" s="7"/>
      <c r="F26" t="s">
        <v>7</v>
      </c>
      <c r="G26" s="7"/>
      <c r="H26" s="11">
        <f>110</f>
        <v>110</v>
      </c>
      <c r="I26" t="s">
        <v>8</v>
      </c>
    </row>
    <row r="27" spans="1:9" x14ac:dyDescent="0.3">
      <c r="A27" s="9" t="s">
        <v>39</v>
      </c>
      <c r="D27" s="7"/>
      <c r="E27" s="7"/>
      <c r="F27" t="s">
        <v>7</v>
      </c>
      <c r="G27" s="7"/>
      <c r="H27" s="11">
        <f>110</f>
        <v>110</v>
      </c>
      <c r="I27" t="s">
        <v>40</v>
      </c>
    </row>
    <row r="28" spans="1:9" x14ac:dyDescent="0.3">
      <c r="A28" s="9" t="s">
        <v>41</v>
      </c>
      <c r="D28" s="7"/>
      <c r="E28" s="7"/>
      <c r="F28" t="s">
        <v>23</v>
      </c>
      <c r="G28" s="7"/>
      <c r="H28" s="11">
        <f>110</f>
        <v>110</v>
      </c>
      <c r="I28" t="s">
        <v>8</v>
      </c>
    </row>
    <row r="29" spans="1:9" x14ac:dyDescent="0.3">
      <c r="A29" s="9" t="s">
        <v>42</v>
      </c>
      <c r="B29">
        <f>15*info!C1</f>
        <v>174.45000000000002</v>
      </c>
      <c r="C29" t="s">
        <v>6</v>
      </c>
      <c r="D29" s="7"/>
      <c r="E29" s="7"/>
      <c r="F29" t="s">
        <v>7</v>
      </c>
      <c r="G29" s="7"/>
      <c r="H29" s="11">
        <f>110</f>
        <v>110</v>
      </c>
      <c r="I29" t="s">
        <v>8</v>
      </c>
    </row>
    <row r="30" spans="1:9" x14ac:dyDescent="0.3">
      <c r="A30" s="9" t="s">
        <v>43</v>
      </c>
      <c r="B30">
        <f>14.5*info!C1</f>
        <v>168.63500000000002</v>
      </c>
      <c r="C30" t="s">
        <v>6</v>
      </c>
      <c r="D30" s="7"/>
      <c r="E30" s="7"/>
      <c r="F30" t="s">
        <v>7</v>
      </c>
      <c r="G30" s="7"/>
      <c r="H30" s="11">
        <f>110</f>
        <v>110</v>
      </c>
      <c r="I30" t="s">
        <v>8</v>
      </c>
    </row>
    <row r="31" spans="1:9" x14ac:dyDescent="0.3">
      <c r="A31" s="9" t="s">
        <v>44</v>
      </c>
      <c r="D31" s="7"/>
      <c r="E31" s="7"/>
      <c r="F31" t="s">
        <v>45</v>
      </c>
      <c r="G31" s="7"/>
      <c r="H31" s="11">
        <f>110</f>
        <v>110</v>
      </c>
      <c r="I31" t="s">
        <v>46</v>
      </c>
    </row>
    <row r="32" spans="1:9" x14ac:dyDescent="0.3">
      <c r="A32" s="9" t="s">
        <v>47</v>
      </c>
      <c r="D32" s="7"/>
      <c r="E32" s="7"/>
      <c r="F32" t="s">
        <v>45</v>
      </c>
      <c r="G32" s="7"/>
      <c r="H32" s="11">
        <f>110</f>
        <v>110</v>
      </c>
      <c r="I32" t="s">
        <v>46</v>
      </c>
    </row>
    <row r="33" spans="1:9" x14ac:dyDescent="0.3">
      <c r="A33" s="14" t="s">
        <v>48</v>
      </c>
      <c r="D33" s="7"/>
      <c r="E33" s="7"/>
      <c r="F33" t="s">
        <v>49</v>
      </c>
      <c r="G33" s="7"/>
      <c r="H33" s="11">
        <f>110</f>
        <v>110</v>
      </c>
      <c r="I33" t="s">
        <v>8</v>
      </c>
    </row>
    <row r="34" spans="1:9" x14ac:dyDescent="0.3">
      <c r="A34" s="14" t="s">
        <v>50</v>
      </c>
      <c r="D34" s="12">
        <f>(165+190+180)/3</f>
        <v>178.33333333333334</v>
      </c>
      <c r="E34" s="12">
        <f>D34</f>
        <v>178.33333333333334</v>
      </c>
      <c r="F34" s="12" t="s">
        <v>51</v>
      </c>
      <c r="G34" s="12"/>
      <c r="H34" s="8">
        <v>168.57000140640727</v>
      </c>
      <c r="I34" t="s">
        <v>11</v>
      </c>
    </row>
    <row r="35" spans="1:9" x14ac:dyDescent="0.3">
      <c r="A35" s="14" t="s">
        <v>52</v>
      </c>
      <c r="D35">
        <v>130</v>
      </c>
      <c r="E35">
        <v>130</v>
      </c>
      <c r="F35" t="s">
        <v>53</v>
      </c>
      <c r="H35" s="8">
        <v>122.88280476354923</v>
      </c>
      <c r="I35" t="s">
        <v>11</v>
      </c>
    </row>
    <row r="36" spans="1:9" x14ac:dyDescent="0.3">
      <c r="A36" s="14" t="s">
        <v>54</v>
      </c>
      <c r="D36" s="12">
        <f>info!F44</f>
        <v>182.90043290043297</v>
      </c>
      <c r="E36" s="12">
        <f>info!H44</f>
        <v>139.18666484961028</v>
      </c>
      <c r="F36" s="12" t="s">
        <v>55</v>
      </c>
      <c r="G36" s="12"/>
      <c r="H36" s="8">
        <v>118.68731833716539</v>
      </c>
      <c r="I36" t="s">
        <v>11</v>
      </c>
    </row>
    <row r="37" spans="1:9" x14ac:dyDescent="0.3">
      <c r="A37" s="14" t="s">
        <v>56</v>
      </c>
      <c r="D37">
        <f>D35</f>
        <v>130</v>
      </c>
      <c r="E37" s="15">
        <f>D37</f>
        <v>130</v>
      </c>
      <c r="F37" s="15" t="s">
        <v>57</v>
      </c>
      <c r="G37" s="15"/>
      <c r="H37" s="8">
        <v>122.88280476354923</v>
      </c>
      <c r="I37" t="s">
        <v>11</v>
      </c>
    </row>
    <row r="38" spans="1:9" x14ac:dyDescent="0.3">
      <c r="A38" s="16" t="s">
        <v>58</v>
      </c>
      <c r="B38" s="17">
        <f>(120+200)/2</f>
        <v>160</v>
      </c>
      <c r="C38" s="17"/>
      <c r="D38" s="17">
        <f t="shared" ref="D38" si="0">(120+200)/2</f>
        <v>160</v>
      </c>
      <c r="E38" s="17">
        <f>D38</f>
        <v>160</v>
      </c>
      <c r="F38" s="17" t="s">
        <v>59</v>
      </c>
      <c r="G38" s="17"/>
      <c r="H38" s="18">
        <v>151.24037509359906</v>
      </c>
      <c r="I38" s="17"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0A618-2524-4DA5-B19F-120CA37FA7AD}">
  <dimension ref="A1:N44"/>
  <sheetViews>
    <sheetView workbookViewId="0">
      <selection activeCell="H45" sqref="H45"/>
    </sheetView>
  </sheetViews>
  <sheetFormatPr defaultRowHeight="14.4" x14ac:dyDescent="0.3"/>
  <cols>
    <col min="6" max="6" width="12" bestFit="1" customWidth="1"/>
  </cols>
  <sheetData>
    <row r="1" spans="1:14" x14ac:dyDescent="0.3">
      <c r="A1" t="s">
        <v>60</v>
      </c>
      <c r="B1" s="19" t="s">
        <v>61</v>
      </c>
      <c r="C1">
        <v>11.63</v>
      </c>
      <c r="D1" t="s">
        <v>62</v>
      </c>
    </row>
    <row r="2" spans="1:14" x14ac:dyDescent="0.3">
      <c r="B2" s="19"/>
    </row>
    <row r="3" spans="1:14" x14ac:dyDescent="0.3">
      <c r="A3" s="20" t="s">
        <v>63</v>
      </c>
      <c r="B3" s="19" t="s">
        <v>64</v>
      </c>
    </row>
    <row r="4" spans="1:14" ht="43.2" x14ac:dyDescent="0.3">
      <c r="B4" s="21" t="s">
        <v>65</v>
      </c>
      <c r="C4" t="s">
        <v>66</v>
      </c>
    </row>
    <row r="5" spans="1:14" ht="43.2" x14ac:dyDescent="0.3">
      <c r="B5" s="21" t="s">
        <v>67</v>
      </c>
      <c r="C5" t="s">
        <v>68</v>
      </c>
    </row>
    <row r="6" spans="1:14" x14ac:dyDescent="0.3">
      <c r="A6" s="20"/>
      <c r="B6" s="21"/>
    </row>
    <row r="7" spans="1:14" ht="28.8" x14ac:dyDescent="0.3">
      <c r="A7" s="20" t="s">
        <v>69</v>
      </c>
      <c r="B7" s="22" t="s">
        <v>70</v>
      </c>
      <c r="C7" t="s">
        <v>71</v>
      </c>
    </row>
    <row r="8" spans="1:14" ht="28.8" x14ac:dyDescent="0.3">
      <c r="A8" s="20"/>
      <c r="B8" s="23" t="s">
        <v>70</v>
      </c>
      <c r="C8" t="s">
        <v>72</v>
      </c>
    </row>
    <row r="9" spans="1:14" x14ac:dyDescent="0.3">
      <c r="B9" s="7" t="s">
        <v>73</v>
      </c>
      <c r="C9" t="s">
        <v>74</v>
      </c>
      <c r="N9" s="24"/>
    </row>
    <row r="10" spans="1:14" x14ac:dyDescent="0.3">
      <c r="B10" s="25" t="s">
        <v>73</v>
      </c>
      <c r="C10" t="s">
        <v>75</v>
      </c>
      <c r="N10" s="24"/>
    </row>
    <row r="11" spans="1:14" x14ac:dyDescent="0.3">
      <c r="A11" s="20"/>
      <c r="N11" s="24"/>
    </row>
    <row r="12" spans="1:14" x14ac:dyDescent="0.3">
      <c r="A12" s="20" t="s">
        <v>76</v>
      </c>
      <c r="B12" t="s">
        <v>62</v>
      </c>
      <c r="C12" t="s">
        <v>77</v>
      </c>
      <c r="N12" s="24"/>
    </row>
    <row r="13" spans="1:14" x14ac:dyDescent="0.3">
      <c r="A13" s="20"/>
      <c r="N13" s="24"/>
    </row>
    <row r="14" spans="1:14" x14ac:dyDescent="0.3">
      <c r="A14" s="26"/>
      <c r="C14" t="s">
        <v>78</v>
      </c>
      <c r="D14" t="s">
        <v>79</v>
      </c>
      <c r="E14" t="s">
        <v>80</v>
      </c>
      <c r="F14" t="s">
        <v>81</v>
      </c>
      <c r="G14" t="s">
        <v>82</v>
      </c>
      <c r="H14" t="s">
        <v>83</v>
      </c>
      <c r="I14" t="s">
        <v>84</v>
      </c>
      <c r="J14" t="s">
        <v>85</v>
      </c>
      <c r="K14" t="s">
        <v>86</v>
      </c>
      <c r="L14" t="s">
        <v>87</v>
      </c>
      <c r="M14" t="s">
        <v>88</v>
      </c>
      <c r="N14" t="s">
        <v>89</v>
      </c>
    </row>
    <row r="15" spans="1:14" x14ac:dyDescent="0.3">
      <c r="A15" s="26" t="s">
        <v>90</v>
      </c>
      <c r="B15" t="s">
        <v>6</v>
      </c>
      <c r="C15" t="s">
        <v>91</v>
      </c>
      <c r="D15" t="s">
        <v>92</v>
      </c>
      <c r="E15" t="s">
        <v>93</v>
      </c>
      <c r="F15" s="24" t="s">
        <v>94</v>
      </c>
      <c r="G15" s="24" t="s">
        <v>95</v>
      </c>
      <c r="H15" t="s">
        <v>96</v>
      </c>
      <c r="I15" t="s">
        <v>97</v>
      </c>
      <c r="J15">
        <v>2008</v>
      </c>
    </row>
    <row r="16" spans="1:14" x14ac:dyDescent="0.3">
      <c r="A16" s="26"/>
      <c r="B16" t="s">
        <v>98</v>
      </c>
      <c r="C16" t="s">
        <v>99</v>
      </c>
      <c r="D16" t="s">
        <v>100</v>
      </c>
      <c r="E16" t="s">
        <v>101</v>
      </c>
      <c r="F16" s="24" t="s">
        <v>102</v>
      </c>
      <c r="H16" t="s">
        <v>96</v>
      </c>
      <c r="I16" t="s">
        <v>103</v>
      </c>
      <c r="J16">
        <v>2015</v>
      </c>
      <c r="N16" t="s">
        <v>104</v>
      </c>
    </row>
    <row r="17" spans="1:14" x14ac:dyDescent="0.3">
      <c r="A17" s="26"/>
      <c r="B17" t="s">
        <v>105</v>
      </c>
      <c r="C17" t="s">
        <v>106</v>
      </c>
      <c r="D17" t="s">
        <v>92</v>
      </c>
      <c r="E17" t="s">
        <v>107</v>
      </c>
      <c r="F17" s="24" t="s">
        <v>108</v>
      </c>
      <c r="H17" t="s">
        <v>96</v>
      </c>
      <c r="J17">
        <v>2015</v>
      </c>
    </row>
    <row r="18" spans="1:14" x14ac:dyDescent="0.3">
      <c r="A18" s="26"/>
      <c r="B18" t="s">
        <v>8</v>
      </c>
      <c r="C18" t="s">
        <v>109</v>
      </c>
      <c r="D18" t="s">
        <v>110</v>
      </c>
      <c r="E18" t="s">
        <v>111</v>
      </c>
      <c r="F18" s="24" t="s">
        <v>112</v>
      </c>
      <c r="G18" s="24" t="s">
        <v>113</v>
      </c>
      <c r="H18" t="s">
        <v>96</v>
      </c>
      <c r="J18">
        <v>2021</v>
      </c>
    </row>
    <row r="19" spans="1:14" x14ac:dyDescent="0.3">
      <c r="A19" s="26"/>
      <c r="B19" t="s">
        <v>114</v>
      </c>
      <c r="C19" t="s">
        <v>52</v>
      </c>
      <c r="F19" s="24" t="s">
        <v>115</v>
      </c>
      <c r="H19" t="s">
        <v>116</v>
      </c>
    </row>
    <row r="20" spans="1:14" x14ac:dyDescent="0.3">
      <c r="A20" s="26"/>
      <c r="B20" t="s">
        <v>117</v>
      </c>
      <c r="C20" t="s">
        <v>58</v>
      </c>
      <c r="D20" t="s">
        <v>118</v>
      </c>
      <c r="E20" t="s">
        <v>119</v>
      </c>
      <c r="F20" s="24" t="s">
        <v>120</v>
      </c>
      <c r="H20" t="s">
        <v>96</v>
      </c>
      <c r="I20" t="s">
        <v>121</v>
      </c>
      <c r="J20">
        <v>2008</v>
      </c>
      <c r="K20" t="s">
        <v>122</v>
      </c>
    </row>
    <row r="21" spans="1:14" x14ac:dyDescent="0.3">
      <c r="A21" s="26"/>
      <c r="B21" t="s">
        <v>123</v>
      </c>
      <c r="C21" t="s">
        <v>124</v>
      </c>
      <c r="E21" t="s">
        <v>125</v>
      </c>
      <c r="F21" s="27" t="s">
        <v>126</v>
      </c>
      <c r="H21" t="s">
        <v>96</v>
      </c>
      <c r="J21">
        <v>2017</v>
      </c>
      <c r="L21" t="s">
        <v>127</v>
      </c>
      <c r="M21" t="s">
        <v>128</v>
      </c>
      <c r="N21" t="s">
        <v>129</v>
      </c>
    </row>
    <row r="22" spans="1:14" x14ac:dyDescent="0.3">
      <c r="A22" s="26"/>
      <c r="B22" t="s">
        <v>130</v>
      </c>
      <c r="C22" s="28" t="s">
        <v>131</v>
      </c>
      <c r="D22" s="28" t="s">
        <v>132</v>
      </c>
      <c r="E22" s="28" t="s">
        <v>133</v>
      </c>
      <c r="F22" s="24" t="s">
        <v>134</v>
      </c>
      <c r="H22" s="28" t="s">
        <v>96</v>
      </c>
      <c r="J22" s="28">
        <v>2015</v>
      </c>
      <c r="N22" s="28" t="s">
        <v>135</v>
      </c>
    </row>
    <row r="23" spans="1:14" x14ac:dyDescent="0.3">
      <c r="A23" s="26"/>
      <c r="B23" t="s">
        <v>136</v>
      </c>
      <c r="C23" s="28" t="s">
        <v>137</v>
      </c>
      <c r="E23" t="s">
        <v>138</v>
      </c>
      <c r="F23" s="24" t="s">
        <v>139</v>
      </c>
      <c r="H23" t="s">
        <v>96</v>
      </c>
      <c r="J23">
        <v>2018</v>
      </c>
      <c r="L23" t="s">
        <v>127</v>
      </c>
      <c r="M23" t="s">
        <v>140</v>
      </c>
      <c r="N23" t="s">
        <v>141</v>
      </c>
    </row>
    <row r="24" spans="1:14" x14ac:dyDescent="0.3">
      <c r="A24" s="26"/>
      <c r="B24" t="s">
        <v>142</v>
      </c>
      <c r="C24" s="28" t="s">
        <v>56</v>
      </c>
      <c r="D24" s="28" t="s">
        <v>132</v>
      </c>
      <c r="E24" s="28" t="s">
        <v>143</v>
      </c>
      <c r="F24" s="24" t="s">
        <v>144</v>
      </c>
      <c r="H24" t="s">
        <v>96</v>
      </c>
      <c r="J24" s="28">
        <v>2015</v>
      </c>
      <c r="M24" s="28"/>
      <c r="N24" s="28" t="s">
        <v>145</v>
      </c>
    </row>
    <row r="25" spans="1:14" x14ac:dyDescent="0.3">
      <c r="A25" s="26"/>
    </row>
    <row r="26" spans="1:14" x14ac:dyDescent="0.3">
      <c r="A26" s="26" t="s">
        <v>146</v>
      </c>
      <c r="B26" t="s">
        <v>147</v>
      </c>
      <c r="C26" t="s">
        <v>148</v>
      </c>
    </row>
    <row r="27" spans="1:14" x14ac:dyDescent="0.3">
      <c r="B27" t="s">
        <v>51</v>
      </c>
      <c r="C27" t="s">
        <v>149</v>
      </c>
    </row>
    <row r="28" spans="1:14" x14ac:dyDescent="0.3">
      <c r="B28" t="s">
        <v>150</v>
      </c>
      <c r="C28" t="s">
        <v>151</v>
      </c>
    </row>
    <row r="29" spans="1:14" x14ac:dyDescent="0.3">
      <c r="B29" t="s">
        <v>152</v>
      </c>
      <c r="C29" t="s">
        <v>153</v>
      </c>
    </row>
    <row r="30" spans="1:14" x14ac:dyDescent="0.3">
      <c r="B30" t="s">
        <v>45</v>
      </c>
      <c r="C30" t="s">
        <v>154</v>
      </c>
    </row>
    <row r="31" spans="1:14" x14ac:dyDescent="0.3">
      <c r="B31" t="s">
        <v>155</v>
      </c>
      <c r="C31" t="s">
        <v>156</v>
      </c>
    </row>
    <row r="32" spans="1:14" x14ac:dyDescent="0.3">
      <c r="B32" t="s">
        <v>157</v>
      </c>
      <c r="C32" t="s">
        <v>158</v>
      </c>
    </row>
    <row r="33" spans="1:8" x14ac:dyDescent="0.3">
      <c r="B33" t="s">
        <v>159</v>
      </c>
      <c r="C33" t="s">
        <v>160</v>
      </c>
    </row>
    <row r="34" spans="1:8" x14ac:dyDescent="0.3">
      <c r="B34" t="s">
        <v>161</v>
      </c>
      <c r="C34" t="s">
        <v>162</v>
      </c>
    </row>
    <row r="35" spans="1:8" x14ac:dyDescent="0.3">
      <c r="B35" t="s">
        <v>163</v>
      </c>
      <c r="C35" t="s">
        <v>164</v>
      </c>
    </row>
    <row r="36" spans="1:8" x14ac:dyDescent="0.3">
      <c r="B36" t="s">
        <v>165</v>
      </c>
      <c r="C36" t="s">
        <v>166</v>
      </c>
    </row>
    <row r="37" spans="1:8" x14ac:dyDescent="0.3">
      <c r="B37" t="s">
        <v>167</v>
      </c>
      <c r="C37" t="s">
        <v>168</v>
      </c>
    </row>
    <row r="39" spans="1:8" x14ac:dyDescent="0.3">
      <c r="A39" t="s">
        <v>169</v>
      </c>
      <c r="B39" t="s">
        <v>170</v>
      </c>
      <c r="E39" t="s">
        <v>171</v>
      </c>
    </row>
    <row r="40" spans="1:8" x14ac:dyDescent="0.3">
      <c r="B40" t="s">
        <v>172</v>
      </c>
      <c r="C40" s="29" t="s">
        <v>173</v>
      </c>
      <c r="E40" s="24" t="s">
        <v>174</v>
      </c>
    </row>
    <row r="42" spans="1:8" x14ac:dyDescent="0.3">
      <c r="A42" t="s">
        <v>175</v>
      </c>
      <c r="B42" t="s">
        <v>176</v>
      </c>
      <c r="C42" t="s">
        <v>54</v>
      </c>
    </row>
    <row r="43" spans="1:8" x14ac:dyDescent="0.3">
      <c r="B43" s="30"/>
      <c r="C43" s="30">
        <v>2015</v>
      </c>
      <c r="D43">
        <v>2030</v>
      </c>
      <c r="F43">
        <v>2000</v>
      </c>
      <c r="H43">
        <v>2012</v>
      </c>
    </row>
    <row r="44" spans="1:8" x14ac:dyDescent="0.3">
      <c r="B44" s="30"/>
      <c r="C44">
        <v>130</v>
      </c>
      <c r="D44">
        <v>92.4</v>
      </c>
      <c r="E44">
        <f>(POWER(D44/C44,(1/(D43-C43)))-1)*100</f>
        <v>-2.2503431994435497</v>
      </c>
      <c r="F44">
        <f>$C$44*(1+$E$44/100)^($F$43-$C$43)</f>
        <v>182.90043290043297</v>
      </c>
      <c r="H44">
        <f>$C$44*(1+$E$44/100)^(H43-$C$43)</f>
        <v>139.18666484961028</v>
      </c>
    </row>
  </sheetData>
  <hyperlinks>
    <hyperlink ref="F20" r:id="rId1" xr:uid="{8A2D6167-5FE4-49F6-8B13-4298135ABA8A}"/>
    <hyperlink ref="E40" r:id="rId2" xr:uid="{B51C9856-B391-4C3C-8B3A-1C2F04F2BEAC}"/>
    <hyperlink ref="F19" r:id="rId3" xr:uid="{AADAB86A-3E4C-4FC1-899E-211EE566CC2A}"/>
    <hyperlink ref="F15" r:id="rId4" xr:uid="{4BFB9AB2-42E0-425B-9C6D-968AF0B8F8EC}"/>
    <hyperlink ref="F17" r:id="rId5" location="tab-chart_1" xr:uid="{D7210D7A-CA7C-4D87-B194-3A7966FC2443}"/>
    <hyperlink ref="F16" r:id="rId6" xr:uid="{9C44E9EC-E87F-4992-B076-9704EB6E6496}"/>
    <hyperlink ref="F21" r:id="rId7" xr:uid="{BC410EB9-8C59-4124-AE51-FD8E9284C095}"/>
    <hyperlink ref="F18" r:id="rId8" xr:uid="{B22FA8A2-995A-4E42-872B-E4698B4D5930}"/>
    <hyperlink ref="F22" r:id="rId9" location="fullTextFileContent" xr:uid="{4908F1E5-4C5D-48C6-A9DC-25651974DF24}"/>
    <hyperlink ref="F24" r:id="rId10" location="fullTextFileContent" xr:uid="{A4CBDB67-B9E4-4E88-8860-CD0270BDC72D}"/>
    <hyperlink ref="G15" r:id="rId11" xr:uid="{C4F045D9-24CF-4EF3-95BF-34A88C60294B}"/>
    <hyperlink ref="G18" r:id="rId12" xr:uid="{3CC57DEE-C9EF-4962-B86A-4929D03D4503}"/>
    <hyperlink ref="F23" r:id="rId13" xr:uid="{A4509D50-23FE-4112-951D-CB145D5B66E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Calibration</vt:lpstr>
      <vt:lpstr>Data</vt:lpstr>
      <vt:lpstr>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Amadu Epishev</dc:creator>
  <cp:lastModifiedBy>Amadu Epishev</cp:lastModifiedBy>
  <dcterms:created xsi:type="dcterms:W3CDTF">2015-06-05T18:19:34Z</dcterms:created>
  <dcterms:modified xsi:type="dcterms:W3CDTF">2024-09-13T08:17:34Z</dcterms:modified>
</cp:coreProperties>
</file>